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bened\Public First Dropbox\Policy and Research Team\Polling\Client Tables\Axiom (Maths Poll)\"/>
    </mc:Choice>
  </mc:AlternateContent>
  <xr:revisionPtr revIDLastSave="0" documentId="13_ncr:1_{59740851-71E3-4315-B557-C9021C77BB17}" xr6:coauthVersionLast="47" xr6:coauthVersionMax="47" xr10:uidLastSave="{00000000-0000-0000-0000-000000000000}"/>
  <bookViews>
    <workbookView xWindow="-120" yWindow="-120" windowWidth="29040" windowHeight="15840" firstSheet="2" activeTab="14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3" sheetId="36" r:id="rId36"/>
    <sheet name="Table 34" sheetId="37" r:id="rId37"/>
    <sheet name="Table 35" sheetId="38" r:id="rId38"/>
    <sheet name="Table 36" sheetId="39" r:id="rId39"/>
    <sheet name="Table 37" sheetId="40" r:id="rId40"/>
    <sheet name="Table 38" sheetId="41" r:id="rId41"/>
    <sheet name="Table 39" sheetId="42" r:id="rId42"/>
    <sheet name="Table 40" sheetId="43" r:id="rId43"/>
    <sheet name="Table 41" sheetId="44" r:id="rId44"/>
    <sheet name="Table 42" sheetId="45" r:id="rId45"/>
    <sheet name="Table 43" sheetId="46" r:id="rId46"/>
    <sheet name="Table 44" sheetId="47" r:id="rId47"/>
    <sheet name="Table 45" sheetId="48" r:id="rId48"/>
    <sheet name="Table 46" sheetId="49" r:id="rId49"/>
    <sheet name="Table 47" sheetId="50" r:id="rId50"/>
    <sheet name="Table 48" sheetId="51" r:id="rId51"/>
    <sheet name="Table 49" sheetId="52" r:id="rId52"/>
    <sheet name="Table 50" sheetId="53" r:id="rId53"/>
    <sheet name="Table 51" sheetId="54" r:id="rId54"/>
    <sheet name="Table 52" sheetId="55" r:id="rId55"/>
    <sheet name="Table 53" sheetId="56" r:id="rId56"/>
    <sheet name="Table 54" sheetId="57" r:id="rId57"/>
    <sheet name="Table 55" sheetId="58" r:id="rId58"/>
    <sheet name="Table 56" sheetId="59" r:id="rId59"/>
    <sheet name="Table 57" sheetId="60" r:id="rId60"/>
    <sheet name="Table 58" sheetId="61" r:id="rId61"/>
    <sheet name="Table 59" sheetId="62" r:id="rId62"/>
    <sheet name="Table 60" sheetId="63" r:id="rId63"/>
    <sheet name="Table 61" sheetId="64" r:id="rId64"/>
    <sheet name="Table 62" sheetId="65" r:id="rId65"/>
    <sheet name="Table 63" sheetId="66" r:id="rId66"/>
    <sheet name="Table 64" sheetId="67" r:id="rId67"/>
    <sheet name="Table 65" sheetId="68" r:id="rId68"/>
    <sheet name="Table 66" sheetId="69" r:id="rId69"/>
    <sheet name="Table 67" sheetId="70" r:id="rId70"/>
    <sheet name="Table 68" sheetId="71" r:id="rId71"/>
    <sheet name="Table 69" sheetId="72" r:id="rId72"/>
    <sheet name="Table 70" sheetId="73" r:id="rId73"/>
    <sheet name="Table 71" sheetId="74" r:id="rId74"/>
    <sheet name="Table 72" sheetId="75" r:id="rId75"/>
    <sheet name="Table 73" sheetId="76" r:id="rId76"/>
    <sheet name="Table 74" sheetId="77" r:id="rId77"/>
    <sheet name="Table 75" sheetId="78" r:id="rId78"/>
    <sheet name="Table 76" sheetId="79" r:id="rId79"/>
    <sheet name="Table 77" sheetId="80" r:id="rId80"/>
    <sheet name="Table 78" sheetId="81" r:id="rId81"/>
    <sheet name="Table 79" sheetId="82" r:id="rId82"/>
    <sheet name="Table 80" sheetId="83" r:id="rId83"/>
    <sheet name="Table 81" sheetId="84" r:id="rId84"/>
    <sheet name="Table 82" sheetId="85" r:id="rId85"/>
    <sheet name="Table 83" sheetId="86" r:id="rId86"/>
    <sheet name="Table 84" sheetId="87" r:id="rId87"/>
    <sheet name="Table 85" sheetId="88" r:id="rId88"/>
    <sheet name="Table 86" sheetId="89" r:id="rId89"/>
    <sheet name="Table 87" sheetId="90" r:id="rId90"/>
    <sheet name="Table 88" sheetId="91" r:id="rId91"/>
    <sheet name="Table 89" sheetId="92" r:id="rId92"/>
    <sheet name="Table 90" sheetId="93" r:id="rId93"/>
    <sheet name="Table 91" sheetId="94" r:id="rId94"/>
    <sheet name="Table 92" sheetId="95" r:id="rId95"/>
    <sheet name="Table 93" sheetId="96" r:id="rId96"/>
    <sheet name="Table 94" sheetId="97" r:id="rId97"/>
    <sheet name="Table 95" sheetId="98" r:id="rId98"/>
    <sheet name="Table 96" sheetId="99" r:id="rId99"/>
    <sheet name="Table 97" sheetId="100" r:id="rId100"/>
    <sheet name="Table 98" sheetId="101" r:id="rId101"/>
    <sheet name="Table 99" sheetId="102" r:id="rId102"/>
    <sheet name="Table 100" sheetId="103" r:id="rId103"/>
    <sheet name="Table 101" sheetId="104" r:id="rId104"/>
    <sheet name="Table 102" sheetId="105" r:id="rId105"/>
    <sheet name="Table 103" sheetId="106" r:id="rId106"/>
    <sheet name="Table 104" sheetId="107" r:id="rId107"/>
    <sheet name="Table 105" sheetId="108" r:id="rId108"/>
    <sheet name="Table 106" sheetId="109" r:id="rId109"/>
    <sheet name="Table 107" sheetId="110" r:id="rId110"/>
    <sheet name="Table 108" sheetId="111" r:id="rId111"/>
    <sheet name="Table 109" sheetId="112" r:id="rId112"/>
    <sheet name="Table 110" sheetId="113" r:id="rId113"/>
    <sheet name="Table 111" sheetId="114" r:id="rId114"/>
    <sheet name="Table 112" sheetId="115" r:id="rId115"/>
    <sheet name="Table 113" sheetId="116" r:id="rId116"/>
    <sheet name="Table 114" sheetId="117" r:id="rId117"/>
    <sheet name="Table 115" sheetId="118" r:id="rId118"/>
    <sheet name="Table 116" sheetId="119" r:id="rId119"/>
    <sheet name="Table 117" sheetId="120" r:id="rId120"/>
    <sheet name="Table 118" sheetId="121" r:id="rId121"/>
    <sheet name="Table 119" sheetId="122" r:id="rId122"/>
    <sheet name="Table 120" sheetId="123" r:id="rId123"/>
    <sheet name="Table 121" sheetId="124" r:id="rId124"/>
    <sheet name="Table 122" sheetId="125" r:id="rId125"/>
    <sheet name="Table 123" sheetId="126" r:id="rId126"/>
    <sheet name="Table 124" sheetId="127" r:id="rId127"/>
    <sheet name="Table 125" sheetId="128" r:id="rId128"/>
    <sheet name="Table 126" sheetId="129" r:id="rId129"/>
    <sheet name="Table 127" sheetId="130" r:id="rId130"/>
    <sheet name="Table 128" sheetId="131" r:id="rId131"/>
    <sheet name="Table 129" sheetId="132" r:id="rId132"/>
    <sheet name="Table 130" sheetId="133" r:id="rId133"/>
    <sheet name="Table 131" sheetId="134" r:id="rId134"/>
    <sheet name="Table 132" sheetId="135" r:id="rId135"/>
    <sheet name="Table 133" sheetId="136" r:id="rId136"/>
    <sheet name="Table 134" sheetId="137" r:id="rId137"/>
    <sheet name="Table 135" sheetId="138" r:id="rId138"/>
    <sheet name="Table 136" sheetId="139" r:id="rId139"/>
    <sheet name="Table 137" sheetId="140" r:id="rId140"/>
    <sheet name="Table 138" sheetId="141" r:id="rId14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41" l="1"/>
  <c r="B21" i="140"/>
  <c r="B21" i="139"/>
  <c r="B21" i="138"/>
  <c r="B22" i="137"/>
  <c r="B22" i="136"/>
  <c r="B22" i="135"/>
  <c r="B22" i="134"/>
  <c r="B22" i="133"/>
  <c r="B22" i="132"/>
  <c r="B16" i="131"/>
  <c r="B16" i="130"/>
  <c r="B16" i="129"/>
  <c r="B16" i="128"/>
  <c r="B16" i="127"/>
  <c r="B20" i="126"/>
  <c r="B26" i="125"/>
  <c r="B20" i="124"/>
  <c r="B22" i="123"/>
  <c r="B29" i="122"/>
  <c r="B22" i="121"/>
  <c r="B22" i="120"/>
  <c r="B22" i="119"/>
  <c r="B22" i="118"/>
  <c r="B24" i="117"/>
  <c r="B17" i="116"/>
  <c r="B19" i="115"/>
  <c r="B21" i="114"/>
  <c r="B22" i="113"/>
  <c r="B21" i="112"/>
  <c r="B20" i="111"/>
  <c r="B16" i="110"/>
  <c r="B16" i="109"/>
  <c r="B19" i="108"/>
  <c r="B19" i="107"/>
  <c r="B19" i="106"/>
  <c r="B19" i="105"/>
  <c r="B19" i="104"/>
  <c r="B19" i="103"/>
  <c r="B19" i="102"/>
  <c r="B19" i="101"/>
  <c r="B18" i="100"/>
  <c r="B18" i="99"/>
  <c r="B18" i="98"/>
  <c r="B18" i="97"/>
  <c r="B18" i="96"/>
  <c r="B18" i="95"/>
  <c r="B18" i="94"/>
  <c r="B18" i="93"/>
  <c r="B18" i="92"/>
  <c r="B18" i="91"/>
  <c r="B18" i="90"/>
  <c r="B18" i="89"/>
  <c r="B18" i="88"/>
  <c r="B18" i="87"/>
  <c r="B18" i="86"/>
  <c r="B18" i="85"/>
  <c r="B19" i="84"/>
  <c r="B19" i="83"/>
  <c r="B19" i="82"/>
  <c r="B19" i="81"/>
  <c r="B19" i="80"/>
  <c r="B19" i="79"/>
  <c r="B19" i="78"/>
  <c r="B19" i="77"/>
  <c r="B18" i="76"/>
  <c r="B18" i="75"/>
  <c r="B18" i="74"/>
  <c r="B18" i="73"/>
  <c r="B18" i="72"/>
  <c r="B18" i="71"/>
  <c r="B18" i="70"/>
  <c r="B18" i="69"/>
  <c r="B22" i="68"/>
  <c r="B18" i="67"/>
  <c r="B18" i="66"/>
  <c r="B18" i="65"/>
  <c r="B18" i="64"/>
  <c r="B18" i="63"/>
  <c r="B18" i="62"/>
  <c r="B18" i="61"/>
  <c r="B18" i="60"/>
  <c r="B19" i="59"/>
  <c r="B19" i="58"/>
  <c r="B19" i="57"/>
  <c r="B19" i="56"/>
  <c r="B19" i="55"/>
  <c r="B19" i="54"/>
  <c r="B19" i="53"/>
  <c r="B19" i="52"/>
  <c r="B18" i="51"/>
  <c r="B18" i="50"/>
  <c r="B18" i="49"/>
  <c r="B18" i="48"/>
  <c r="B18" i="47"/>
  <c r="B18" i="46"/>
  <c r="B18" i="45"/>
  <c r="B18" i="44"/>
  <c r="B22" i="43"/>
  <c r="B23" i="42"/>
  <c r="B25" i="41"/>
  <c r="B18" i="40"/>
  <c r="B25" i="39"/>
  <c r="B25" i="38"/>
  <c r="B25" i="37"/>
  <c r="B25" i="36"/>
  <c r="B25" i="35"/>
  <c r="B16" i="34"/>
  <c r="B16" i="33"/>
  <c r="B16" i="32"/>
  <c r="B16" i="31"/>
  <c r="B16" i="30"/>
  <c r="B18" i="29"/>
  <c r="B18" i="28"/>
  <c r="B18" i="27"/>
  <c r="B18" i="26"/>
  <c r="B18" i="25"/>
  <c r="B18" i="24"/>
  <c r="B21" i="23"/>
  <c r="B21" i="22"/>
  <c r="B21" i="21"/>
  <c r="B21" i="20"/>
  <c r="B21" i="19"/>
  <c r="B21" i="18"/>
  <c r="B21" i="17"/>
  <c r="B21" i="16"/>
  <c r="B21" i="15"/>
  <c r="B21" i="14"/>
  <c r="B21" i="13"/>
  <c r="B21" i="12"/>
  <c r="B21" i="11"/>
  <c r="B21" i="10"/>
  <c r="B21" i="9"/>
  <c r="B21" i="8"/>
  <c r="B21" i="7"/>
  <c r="B21" i="6"/>
  <c r="B21" i="5"/>
  <c r="B21" i="4"/>
  <c r="E146" i="2"/>
  <c r="D146" i="2"/>
  <c r="E145" i="2"/>
  <c r="D145" i="2"/>
  <c r="E144" i="2"/>
  <c r="D144" i="2"/>
  <c r="E143" i="2"/>
  <c r="D143" i="2"/>
  <c r="E142" i="2"/>
  <c r="D142" i="2"/>
  <c r="E141" i="2"/>
  <c r="D141" i="2"/>
  <c r="E140" i="2"/>
  <c r="D140" i="2"/>
  <c r="E139" i="2"/>
  <c r="D139" i="2"/>
  <c r="E138" i="2"/>
  <c r="D138" i="2"/>
  <c r="D137" i="2"/>
  <c r="E136" i="2"/>
  <c r="D136" i="2"/>
  <c r="E135" i="2"/>
  <c r="D135" i="2"/>
  <c r="E134" i="2"/>
  <c r="D134" i="2"/>
  <c r="E133" i="2"/>
  <c r="D133" i="2"/>
  <c r="D132" i="2"/>
  <c r="E131" i="2"/>
  <c r="D131" i="2"/>
  <c r="E130" i="2"/>
  <c r="D130" i="2"/>
  <c r="E129" i="2"/>
  <c r="D129" i="2"/>
  <c r="E128" i="2"/>
  <c r="D128" i="2"/>
  <c r="E127" i="2"/>
  <c r="D127" i="2"/>
  <c r="E126" i="2"/>
  <c r="D126" i="2"/>
  <c r="E125" i="2"/>
  <c r="D125" i="2"/>
  <c r="E124" i="2"/>
  <c r="D124" i="2"/>
  <c r="D123" i="2"/>
  <c r="E122" i="2"/>
  <c r="D122" i="2"/>
  <c r="E121" i="2"/>
  <c r="D121" i="2"/>
  <c r="E120" i="2"/>
  <c r="D120" i="2"/>
  <c r="E119" i="2"/>
  <c r="D119" i="2"/>
  <c r="E118" i="2"/>
  <c r="D118" i="2"/>
  <c r="E117" i="2"/>
  <c r="D117" i="2"/>
  <c r="E116" i="2"/>
  <c r="D116" i="2"/>
  <c r="E115" i="2"/>
  <c r="D115" i="2"/>
  <c r="E114" i="2"/>
  <c r="D114" i="2"/>
  <c r="E113" i="2"/>
  <c r="D113" i="2"/>
  <c r="E112" i="2"/>
  <c r="D112" i="2"/>
  <c r="E111" i="2"/>
  <c r="D111" i="2"/>
  <c r="E110" i="2"/>
  <c r="D110" i="2"/>
  <c r="E109" i="2"/>
  <c r="D109" i="2"/>
  <c r="E108" i="2"/>
  <c r="D108" i="2"/>
  <c r="E107" i="2"/>
  <c r="D107" i="2"/>
  <c r="D106" i="2"/>
  <c r="E105" i="2"/>
  <c r="D105" i="2"/>
  <c r="E104" i="2"/>
  <c r="D104" i="2"/>
  <c r="E103" i="2"/>
  <c r="D103" i="2"/>
  <c r="E102" i="2"/>
  <c r="D102" i="2"/>
  <c r="E101" i="2"/>
  <c r="D101" i="2"/>
  <c r="E100" i="2"/>
  <c r="D100" i="2"/>
  <c r="E99" i="2"/>
  <c r="D99" i="2"/>
  <c r="D98" i="2"/>
  <c r="E97" i="2"/>
  <c r="D97" i="2"/>
  <c r="E96" i="2"/>
  <c r="D96" i="2"/>
  <c r="E95" i="2"/>
  <c r="D95" i="2"/>
  <c r="E94" i="2"/>
  <c r="D94" i="2"/>
  <c r="E93" i="2"/>
  <c r="D93" i="2"/>
  <c r="E92" i="2"/>
  <c r="D92" i="2"/>
  <c r="E91" i="2"/>
  <c r="D91" i="2"/>
  <c r="D90" i="2"/>
  <c r="E89" i="2"/>
  <c r="D89" i="2"/>
  <c r="E88" i="2"/>
  <c r="D88" i="2"/>
  <c r="E87" i="2"/>
  <c r="D87" i="2"/>
  <c r="E86" i="2"/>
  <c r="D86" i="2"/>
  <c r="E85" i="2"/>
  <c r="D85" i="2"/>
  <c r="E84" i="2"/>
  <c r="D84" i="2"/>
  <c r="E83" i="2"/>
  <c r="D83" i="2"/>
  <c r="D82" i="2"/>
  <c r="E81" i="2"/>
  <c r="D81" i="2"/>
  <c r="E80" i="2"/>
  <c r="D80" i="2"/>
  <c r="E79" i="2"/>
  <c r="D79" i="2"/>
  <c r="E78" i="2"/>
  <c r="D78" i="2"/>
  <c r="E77" i="2"/>
  <c r="D77" i="2"/>
  <c r="E76" i="2"/>
  <c r="D76" i="2"/>
  <c r="E75" i="2"/>
  <c r="D75" i="2"/>
  <c r="D74" i="2"/>
  <c r="E73" i="2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D9" i="2"/>
  <c r="D6" i="2"/>
  <c r="F20" i="1"/>
</calcChain>
</file>

<file path=xl/sharedStrings.xml><?xml version="1.0" encoding="utf-8"?>
<sst xmlns="http://schemas.openxmlformats.org/spreadsheetml/2006/main" count="10556" uniqueCount="454">
  <si>
    <t>Public First Poll for Axiom (Maths Poll)</t>
  </si>
  <si>
    <t>Fieldwork:</t>
  </si>
  <si>
    <t>20th Mar - 25th Mar 2024</t>
  </si>
  <si>
    <t xml:space="preserve">Interview Method: </t>
  </si>
  <si>
    <t>Online Survey</t>
  </si>
  <si>
    <t>Population represented:</t>
  </si>
  <si>
    <t>UK Adults</t>
  </si>
  <si>
    <t>Sample size:</t>
  </si>
  <si>
    <t>Methodology:</t>
  </si>
  <si>
    <t>All results are weighted using Iterative Proportional Fitting, or 'Raking'. The results are  weighted by interlocking age &amp; gender, region and social grade to Nationally Representative Proportions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</si>
  <si>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</si>
  <si>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</si>
  <si>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</si>
  <si>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</si>
  <si>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</si>
  <si>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</si>
  <si>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</si>
  <si>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</si>
  <si>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</si>
  <si>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</si>
  <si>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</si>
  <si>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</si>
  <si>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</si>
  <si>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</si>
  <si>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</si>
  <si>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</si>
  <si>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</si>
  <si>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</si>
  <si>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</si>
  <si>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</si>
  <si>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</si>
  <si>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</si>
  <si>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</si>
  <si>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</si>
  <si>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</si>
  <si>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</si>
  <si>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</si>
  <si>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</si>
  <si>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</si>
  <si>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</si>
  <si>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Scotland</t>
  </si>
  <si>
    <t>Wales</t>
  </si>
  <si>
    <t>Northern Ireland</t>
  </si>
  <si>
    <t>Leave</t>
  </si>
  <si>
    <t>Remain</t>
  </si>
  <si>
    <t>I did not vote</t>
  </si>
  <si>
    <t>Conservative</t>
  </si>
  <si>
    <t>Labour</t>
  </si>
  <si>
    <t>Liberal Democrat</t>
  </si>
  <si>
    <t>The Brexit Party</t>
  </si>
  <si>
    <t>Liberal Democrats</t>
  </si>
  <si>
    <t>GCSE or equivalent (Scottish National/O Level)</t>
  </si>
  <si>
    <t>A Level or equivalent (GCE/Higher/Advanced Higher)</t>
  </si>
  <si>
    <t>University Undergraduate Degree (BA/BSc)</t>
  </si>
  <si>
    <t>University Postgraduate Degree (MA/MSc/MPhil)</t>
  </si>
  <si>
    <t>Doctorate (PhD/DPHil)</t>
  </si>
  <si>
    <t>Urban/City Centre</t>
  </si>
  <si>
    <t>Suburbs</t>
  </si>
  <si>
    <t>Large Town</t>
  </si>
  <si>
    <t>Small Town</t>
  </si>
  <si>
    <t>Village</t>
  </si>
  <si>
    <t>Rural Area</t>
  </si>
  <si>
    <t>Gender</t>
  </si>
  <si>
    <t>Age</t>
  </si>
  <si>
    <t>Social Grade</t>
  </si>
  <si>
    <t>Region</t>
  </si>
  <si>
    <t>EU 2016 Vote</t>
  </si>
  <si>
    <t>2019</t>
  </si>
  <si>
    <t>Voting Intention</t>
  </si>
  <si>
    <t>Education</t>
  </si>
  <si>
    <t>Area</t>
  </si>
  <si>
    <t xml:space="preserve"> Dependable, self-disciplined.</t>
  </si>
  <si>
    <t xml:space="preserve"> Sympathetic, warm.</t>
  </si>
  <si>
    <t xml:space="preserve"> Open to new experiences, complex.</t>
  </si>
  <si>
    <t xml:space="preserve"> Calm, emotionally stable.</t>
  </si>
  <si>
    <t xml:space="preserve"> Reserved, quiet.</t>
  </si>
  <si>
    <t xml:space="preserve"> Extroverted, enthusiastic.</t>
  </si>
  <si>
    <t xml:space="preserve"> Anxious, easily upset.</t>
  </si>
  <si>
    <t xml:space="preserve"> Conventional, uncreative.</t>
  </si>
  <si>
    <t xml:space="preserve"> Critical, quarrelsome.</t>
  </si>
  <si>
    <t xml:space="preserve"> Disorganised, careless.</t>
  </si>
  <si>
    <t>Strongly agree</t>
  </si>
  <si>
    <t>Somewhat agree</t>
  </si>
  <si>
    <t>Neither agree nor disagree</t>
  </si>
  <si>
    <t>Somewhat disagree</t>
  </si>
  <si>
    <t>Moderately disagree</t>
  </si>
  <si>
    <t>Strongly disagree</t>
  </si>
  <si>
    <t>Don’t know</t>
  </si>
  <si>
    <t>Total Disagree:</t>
  </si>
  <si>
    <t>Net:</t>
  </si>
  <si>
    <t>Grid Summary: To what extent do you agree or disagree with the following as descriptions of yourself?</t>
  </si>
  <si>
    <t>Fieldwork:  20th Mar - 25th Mar 2024</t>
  </si>
  <si>
    <t>Data weighted by interlocking age &amp; gender, region and social grade to Nationally Representative Proportions</t>
  </si>
  <si>
    <t>BASE: All Respondents</t>
  </si>
  <si>
    <t>To what extent do you agree or disagree with the following as descriptions of yourself?: Extroverted, enthusiastic.</t>
  </si>
  <si>
    <t>To what extent do you agree or disagree with the following as descriptions of yourself?: Critical, quarrelsome.</t>
  </si>
  <si>
    <t>To what extent do you agree or disagree with the following as descriptions of yourself?: Dependable, self-disciplined.</t>
  </si>
  <si>
    <t>To what extent do you agree or disagree with the following as descriptions of yourself?: Anxious, easily upset.</t>
  </si>
  <si>
    <t>To what extent do you agree or disagree with the following as descriptions of yourself?: Open to new experiences, complex.</t>
  </si>
  <si>
    <t>To what extent do you agree or disagree with the following as descriptions of yourself?: Reserved, quiet.</t>
  </si>
  <si>
    <t>To what extent do you agree or disagree with the following as descriptions of yourself?: Sympathetic, warm.</t>
  </si>
  <si>
    <t>To what extent do you agree or disagree with the following as descriptions of yourself?: Disorganised, careless.</t>
  </si>
  <si>
    <t>To what extent do you agree or disagree with the following as descriptions of yourself?: Calm, emotionally stable.</t>
  </si>
  <si>
    <t>To what extent do you agree or disagree with the following as descriptions of yourself?: Conventional, uncreative.</t>
  </si>
  <si>
    <t xml:space="preserve"> Some people are just better at analytical thinking (“right brained”) and some people are just better at being creative (“left brained”)</t>
  </si>
  <si>
    <t xml:space="preserve"> I like to work out how to solve a problem myself rather than ask for help</t>
  </si>
  <si>
    <t xml:space="preserve"> Maths is an essential part of everyday life</t>
  </si>
  <si>
    <t xml:space="preserve"> I do not use maths skills often in my day to day life</t>
  </si>
  <si>
    <t xml:space="preserve"> Mathematical people tend to be anti-social</t>
  </si>
  <si>
    <t xml:space="preserve"> Doing mental maths makes me anxious</t>
  </si>
  <si>
    <t xml:space="preserve"> I always make mistakes when I do things with numbers</t>
  </si>
  <si>
    <t xml:space="preserve"> I do not use reading and writing skills often in my day to day life</t>
  </si>
  <si>
    <t>Total Agree:</t>
  </si>
  <si>
    <t>Grid Summary: To what extent do you agree or disagree with the following?</t>
  </si>
  <si>
    <t>To what extent do you agree or disagree with the following?: Some people are just better at analytical thinking (“right brained”) and some people are just better at being creative (“left brained”)</t>
  </si>
  <si>
    <t>To what extent do you agree or disagree with the following?: I do not use maths skills often in my day to day life</t>
  </si>
  <si>
    <t>To what extent do you agree or disagree with the following?: I do not use reading and writing skills often in my day to day life</t>
  </si>
  <si>
    <t>To what extent do you agree or disagree with the following?: Doing mental maths makes me anxious</t>
  </si>
  <si>
    <t>To what extent do you agree or disagree with the following?: Maths is an essential part of everyday life</t>
  </si>
  <si>
    <t>To what extent do you agree or disagree with the following?: I always make mistakes when I do things with numbers</t>
  </si>
  <si>
    <t>To what extent do you agree or disagree with the following?: Mathematical people tend to be anti-social</t>
  </si>
  <si>
    <t>To what extent do you agree or disagree with the following?: I like to work out how to solve a problem myself rather than ask for help</t>
  </si>
  <si>
    <t xml:space="preserve"> Work with a spreadsheet</t>
  </si>
  <si>
    <t xml:space="preserve"> Doing mental maths  in my head</t>
  </si>
  <si>
    <t xml:space="preserve"> Work out my household finances</t>
  </si>
  <si>
    <t xml:space="preserve"> Estimate how much my shopping costs while in the supermarket</t>
  </si>
  <si>
    <t xml:space="preserve"> Calculate my monthly budget</t>
  </si>
  <si>
    <t>Very easy</t>
  </si>
  <si>
    <t>Somewhat easy</t>
  </si>
  <si>
    <t>Not very easy</t>
  </si>
  <si>
    <t>Not easy at all</t>
  </si>
  <si>
    <t>Grid Summary: How easy or difficult do you find it to do the following?</t>
  </si>
  <si>
    <t>How easy or difficult do you find it to do the following?: Calculate my monthly budget</t>
  </si>
  <si>
    <t>How easy or difficult do you find it to do the following?: Estimate how much my shopping costs while in the supermarket</t>
  </si>
  <si>
    <t>How easy or difficult do you find it to do the following?: Work out my household finances</t>
  </si>
  <si>
    <t>How easy or difficult do you find it to do the following?: Work with a spreadsheet</t>
  </si>
  <si>
    <t>How easy or difficult do you find it to do the following?: Doing mental maths  in my head</t>
  </si>
  <si>
    <t>Very good at maths and numbers</t>
  </si>
  <si>
    <t>Very good at writing and reading</t>
  </si>
  <si>
    <t xml:space="preserve"> If you could choose, would you prefer to be…</t>
  </si>
  <si>
    <t>I tend to think with my heart</t>
  </si>
  <si>
    <t>I tend to think with my head</t>
  </si>
  <si>
    <t xml:space="preserve"> Which of the following best describes how you think of yourself?</t>
  </si>
  <si>
    <t>When working out the right thing to do I tend to care most about the facts</t>
  </si>
  <si>
    <t>When working out the right thing to do I tend to care most about how people feel</t>
  </si>
  <si>
    <t>I tend to plan ahead</t>
  </si>
  <si>
    <t>I tend to make it up as I go along</t>
  </si>
  <si>
    <t>People will come to me for help with maths</t>
  </si>
  <si>
    <t>I would go to people for help with maths</t>
  </si>
  <si>
    <t xml:space="preserve"> Doing a sudoku</t>
  </si>
  <si>
    <t xml:space="preserve"> Playing chess</t>
  </si>
  <si>
    <t xml:space="preserve"> Playing board games</t>
  </si>
  <si>
    <t xml:space="preserve"> Using technology</t>
  </si>
  <si>
    <t>0 - do not enjoy at all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</si>
  <si>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</si>
  <si>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</si>
  <si>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</si>
  <si>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</si>
  <si>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</si>
  <si>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</si>
  <si>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</si>
  <si>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</si>
  <si>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</si>
  <si>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enjoy a lot</t>
  </si>
  <si>
    <t>Grid Summary: How much do you enjoy or not enjoy the following activities? Answer on the scale below, where 0 = “do not enjoy at all” and 10 = “enjoy a lot”.</t>
  </si>
  <si>
    <t>How much do you enjoy or not enjoy the following activities? Answer on the scale below, where 0 = “do not enjoy at all” and 10 = “enjoy a lot”.: Doing a sudoku</t>
  </si>
  <si>
    <t>How much do you enjoy or not enjoy the following activities? Answer on the scale below, where 0 = “do not enjoy at all” and 10 = “enjoy a lot”.: Playing chess</t>
  </si>
  <si>
    <t>How much do you enjoy or not enjoy the following activities? Answer on the scale below, where 0 = “do not enjoy at all” and 10 = “enjoy a lot”.: Playing board games</t>
  </si>
  <si>
    <t>How much do you enjoy or not enjoy the following activities? Answer on the scale below, where 0 = “do not enjoy at all” and 10 = “enjoy a lot”.: Using technology</t>
  </si>
  <si>
    <t>Yes, definitely</t>
  </si>
  <si>
    <t>Yes, to some degree</t>
  </si>
  <si>
    <t>Not particularly</t>
  </si>
  <si>
    <t>Not at all</t>
  </si>
  <si>
    <t>Don’t Know</t>
  </si>
  <si>
    <t xml:space="preserve"> Would you consider yourself “a mathematician”?</t>
  </si>
  <si>
    <t>Completing Sudokus/logic puzzles</t>
  </si>
  <si>
    <t>Playing chess</t>
  </si>
  <si>
    <t>Reading</t>
  </si>
  <si>
    <t>Playing an instrument</t>
  </si>
  <si>
    <t>Visiting museums/theatres</t>
  </si>
  <si>
    <t>Watching movies</t>
  </si>
  <si>
    <t>Football/team sport</t>
  </si>
  <si>
    <t>Individual sport/fitness</t>
  </si>
  <si>
    <t>Gardening</t>
  </si>
  <si>
    <t>Painting</t>
  </si>
  <si>
    <t>None of the above</t>
  </si>
  <si>
    <t>Which of the following hobbies do you most expect someone who is good at maths to have? Select up to three.</t>
  </si>
  <si>
    <t>BASE: Would not consider themselves a mathematician</t>
  </si>
  <si>
    <t>Which of the following hobbies, if any, do you enjoy yourself? Please select all that apply.</t>
  </si>
  <si>
    <t>BASE: Would consider themselves a mathematician</t>
  </si>
  <si>
    <t>English Language</t>
  </si>
  <si>
    <t>Maths</t>
  </si>
  <si>
    <t>English Literature</t>
  </si>
  <si>
    <t>Biology</t>
  </si>
  <si>
    <t>Chemistry</t>
  </si>
  <si>
    <t>Physics</t>
  </si>
  <si>
    <t>Further Maths</t>
  </si>
  <si>
    <t>Which of the following subjects, if any, did you study at GCSE/O-Level/Scottish National level? Please select all that apply.</t>
  </si>
  <si>
    <t>BASE: Have GCSEs or above</t>
  </si>
  <si>
    <t xml:space="preserve"> Further Maths</t>
  </si>
  <si>
    <t xml:space="preserve"> Maths</t>
  </si>
  <si>
    <t xml:space="preserve"> English Literature</t>
  </si>
  <si>
    <t xml:space="preserve"> English Language</t>
  </si>
  <si>
    <t xml:space="preserve"> Physics</t>
  </si>
  <si>
    <t xml:space="preserve"> Biology</t>
  </si>
  <si>
    <t xml:space="preserve"> Chemistry</t>
  </si>
  <si>
    <t>A grade or higher or equivalent (7/8/9)</t>
  </si>
  <si>
    <t>B grade or equivalent (6)</t>
  </si>
  <si>
    <t>C grade or equivalent (5)</t>
  </si>
  <si>
    <t>D grade or lower or equivalent (4 or below)</t>
  </si>
  <si>
    <t>Grid Summary: And, to the best of your memory, what grade did you get in the following subjects at GCSE/O-Level/Scottish National level? If you are not sure or do not remember, please select “Don’t know”.</t>
  </si>
  <si>
    <t>BASE: Answered previous question</t>
  </si>
  <si>
    <t>And, to the best of your memory, what grade did you get in the following subjects at GCSE/O-Level/Scottish National level? If you are not sure or do not remember, please select “Don’t know”.: Further Maths</t>
  </si>
  <si>
    <t>And, to the best of your memory, what grade did you get in the following subjects at GCSE/O-Level/Scottish National level? If you are not sure or do not remember, please select “Don’t know”.: Maths</t>
  </si>
  <si>
    <t>And, to the best of your memory, what grade did you get in the following subjects at GCSE/O-Level/Scottish National level? If you are not sure or do not remember, please select “Don’t know”.: English Literature</t>
  </si>
  <si>
    <t>And, to the best of your memory, what grade did you get in the following subjects at GCSE/O-Level/Scottish National level? If you are not sure or do not remember, please select “Don’t know”.: English Language</t>
  </si>
  <si>
    <t>And, to the best of your memory, what grade did you get in the following subjects at GCSE/O-Level/Scottish National level? If you are not sure or do not remember, please select “Don’t know”.: Physics</t>
  </si>
  <si>
    <t>And, to the best of your memory, what grade did you get in the following subjects at GCSE/O-Level/Scottish National level? If you are not sure or do not remember, please select “Don’t know”.: Biology</t>
  </si>
  <si>
    <t>And, to the best of your memory, what grade did you get in the following subjects at GCSE/O-Level/Scottish National level? If you are not sure or do not remember, please select “Don’t know”.: Chemistry</t>
  </si>
  <si>
    <t>Strongly enjoyed studying this</t>
  </si>
  <si>
    <t>Somewhat enjoyed studying this</t>
  </si>
  <si>
    <t>Neutral</t>
  </si>
  <si>
    <t>Somewhat disliked studying this</t>
  </si>
  <si>
    <t>Strongly disliked studying this</t>
  </si>
  <si>
    <t>Grid Summary: To what extent would you say you enjoyed or did not enjoy studying the following subjects at GCSE/O-Level/Scottish National level?</t>
  </si>
  <si>
    <t>To what extent would you say you enjoyed or did not enjoy studying the following subjects at GCSE/O-Level/Scottish National level?: Further Maths</t>
  </si>
  <si>
    <t>To what extent would you say you enjoyed or did not enjoy studying the following subjects at GCSE/O-Level/Scottish National level?: Maths</t>
  </si>
  <si>
    <t>To what extent would you say you enjoyed or did not enjoy studying the following subjects at GCSE/O-Level/Scottish National level?: English Literature</t>
  </si>
  <si>
    <t>To what extent would you say you enjoyed or did not enjoy studying the following subjects at GCSE/O-Level/Scottish National level?: English Language</t>
  </si>
  <si>
    <t>To what extent would you say you enjoyed or did not enjoy studying the following subjects at GCSE/O-Level/Scottish National level?: Physics</t>
  </si>
  <si>
    <t>To what extent would you say you enjoyed or did not enjoy studying the following subjects at GCSE/O-Level/Scottish National level?: Biology</t>
  </si>
  <si>
    <t>To what extent would you say you enjoyed or did not enjoy studying the following subjects at GCSE/O-Level/Scottish National level?: Chemistry</t>
  </si>
  <si>
    <t>Very important</t>
  </si>
  <si>
    <t>Somewhat important</t>
  </si>
  <si>
    <t>Not very important</t>
  </si>
  <si>
    <t>Not important at all</t>
  </si>
  <si>
    <t>Total Important:</t>
  </si>
  <si>
    <t>Grid Summary: And how important or unimportant would you say it was that you studied those same subjects at GCSE/O-Level/Scottish National level?</t>
  </si>
  <si>
    <t>And how important or unimportant would you say it was that you studied those same subjects at GCSE/O-Level/Scottish National level?: Further Maths</t>
  </si>
  <si>
    <t>And how important or unimportant would you say it was that you studied those same subjects at GCSE/O-Level/Scottish National level?: Maths</t>
  </si>
  <si>
    <t>And how important or unimportant would you say it was that you studied those same subjects at GCSE/O-Level/Scottish National level?: English Literature</t>
  </si>
  <si>
    <t>And how important or unimportant would you say it was that you studied those same subjects at GCSE/O-Level/Scottish National level?: English Language</t>
  </si>
  <si>
    <t>And how important or unimportant would you say it was that you studied those same subjects at GCSE/O-Level/Scottish National level?: Physics</t>
  </si>
  <si>
    <t>And how important or unimportant would you say it was that you studied those same subjects at GCSE/O-Level/Scottish National level?: Biology</t>
  </si>
  <si>
    <t>And how important or unimportant would you say it was that you studied those same subjects at GCSE/O-Level/Scottish National level?: Chemistry</t>
  </si>
  <si>
    <t>Psychology</t>
  </si>
  <si>
    <t>0</t>
  </si>
  <si>
    <t>*</t>
  </si>
  <si>
    <t>Which of the following subjects, if any, did you study at A-Level/Advanced Higher level? Please select all that apply.</t>
  </si>
  <si>
    <t>BASE: Have A-Levels or above</t>
  </si>
  <si>
    <t xml:space="preserve"> Psychology</t>
  </si>
  <si>
    <t>A grade or higher</t>
  </si>
  <si>
    <t>B grade</t>
  </si>
  <si>
    <t>C grade</t>
  </si>
  <si>
    <t>D grade or lower</t>
  </si>
  <si>
    <t>Grid Summary: And, to the best of your memory, what grade did you get in the following subjects at A-Level/Advanced Higher level? If you are not sure or do not remember, please select “Don’t know”.</t>
  </si>
  <si>
    <t>And, to the best of your memory, what grade did you get in the following subjects at A-Level/Advanced Higher level? If you are not sure or do not remember, please select “Don’t know”.: Further Maths</t>
  </si>
  <si>
    <t>And, to the best of your memory, what grade did you get in the following subjects at A-Level/Advanced Higher level? If you are not sure or do not remember, please select “Don’t know”.: Maths</t>
  </si>
  <si>
    <t>And, to the best of your memory, what grade did you get in the following subjects at A-Level/Advanced Higher level? If you are not sure or do not remember, please select “Don’t know”.: English Literature</t>
  </si>
  <si>
    <t>And, to the best of your memory, what grade did you get in the following subjects at A-Level/Advanced Higher level? If you are not sure or do not remember, please select “Don’t know”.: Psychology</t>
  </si>
  <si>
    <t>And, to the best of your memory, what grade did you get in the following subjects at A-Level/Advanced Higher level? If you are not sure or do not remember, please select “Don’t know”.: Physics</t>
  </si>
  <si>
    <t>And, to the best of your memory, what grade did you get in the following subjects at A-Level/Advanced Higher level? If you are not sure or do not remember, please select “Don’t know”.: Biology</t>
  </si>
  <si>
    <t>And, to the best of your memory, what grade did you get in the following subjects at A-Level/Advanced Higher level? If you are not sure or do not remember, please select “Don’t know”.: Chemistry</t>
  </si>
  <si>
    <t>Grid Summary: To what extent would you say you enjoyed or did not enjoy studying the following subjects at A-Level/Advanced Higher level?</t>
  </si>
  <si>
    <t>To what extent would you say you enjoyed or did not enjoy studying the following subjects at A-Level/Advanced Higher level?: Further Maths</t>
  </si>
  <si>
    <t>To what extent would you say you enjoyed or did not enjoy studying the following subjects at A-Level/Advanced Higher level?: Maths</t>
  </si>
  <si>
    <t>To what extent would you say you enjoyed or did not enjoy studying the following subjects at A-Level/Advanced Higher level?: English Literature</t>
  </si>
  <si>
    <t>To what extent would you say you enjoyed or did not enjoy studying the following subjects at A-Level/Advanced Higher level?: Psychology</t>
  </si>
  <si>
    <t>To what extent would you say you enjoyed or did not enjoy studying the following subjects at A-Level/Advanced Higher level?: Physics</t>
  </si>
  <si>
    <t>To what extent would you say you enjoyed or did not enjoy studying the following subjects at A-Level/Advanced Higher level?: Biology</t>
  </si>
  <si>
    <t>To what extent would you say you enjoyed or did not enjoy studying the following subjects at A-Level/Advanced Higher level?: Chemistry</t>
  </si>
  <si>
    <t>Grid Summary: And thinking about your life now, how important or unimportant would you say it was that you studied those same subjects at A-Level/Advanced Higher level?</t>
  </si>
  <si>
    <t>And thinking about your life now, how important or unimportant would you say it was that you studied those same subjects at A-Level/Advanced Higher level?: Further Maths</t>
  </si>
  <si>
    <t>And thinking about your life now, how important or unimportant would you say it was that you studied those same subjects at A-Level/Advanced Higher level?: Maths</t>
  </si>
  <si>
    <t>And thinking about your life now, how important or unimportant would you say it was that you studied those same subjects at A-Level/Advanced Higher level?: English Literature</t>
  </si>
  <si>
    <t>And thinking about your life now, how important or unimportant would you say it was that you studied those same subjects at A-Level/Advanced Higher level?: Psychology</t>
  </si>
  <si>
    <t>And thinking about your life now, how important or unimportant would you say it was that you studied those same subjects at A-Level/Advanced Higher level?: Physics</t>
  </si>
  <si>
    <t>And thinking about your life now, how important or unimportant would you say it was that you studied those same subjects at A-Level/Advanced Higher level?: Biology</t>
  </si>
  <si>
    <t>And thinking about your life now, how important or unimportant would you say it was that you studied those same subjects at A-Level/Advanced Higher level?: Chemistry</t>
  </si>
  <si>
    <t xml:space="preserve"> Painting or drawing</t>
  </si>
  <si>
    <t xml:space="preserve"> More complex maths (e.g. using formulae, algebra, etc.)</t>
  </si>
  <si>
    <t xml:space="preserve"> Learning new languages</t>
  </si>
  <si>
    <t xml:space="preserve"> Physical activity (e.g. running, lifting weights)</t>
  </si>
  <si>
    <t xml:space="preserve"> Mental maths</t>
  </si>
  <si>
    <t xml:space="preserve"> Writing long, formal passages of text</t>
  </si>
  <si>
    <t xml:space="preserve"> Reading long, formal passages of text</t>
  </si>
  <si>
    <t>Very confident</t>
  </si>
  <si>
    <t>Somewhat confident</t>
  </si>
  <si>
    <t>Not very confident</t>
  </si>
  <si>
    <t>Not confident at all</t>
  </si>
  <si>
    <t>Grid Summary: How confident would you say you are using the following skills in your everyday life?</t>
  </si>
  <si>
    <t>How confident would you say you are using the following skills in your everyday life?: Mental maths</t>
  </si>
  <si>
    <t>How confident would you say you are using the following skills in your everyday life?: More complex maths (e.g. using formulae, algebra, etc.)</t>
  </si>
  <si>
    <t>How confident would you say you are using the following skills in your everyday life?: Writing long, formal passages of text</t>
  </si>
  <si>
    <t>How confident would you say you are using the following skills in your everyday life?: Reading long, formal passages of text</t>
  </si>
  <si>
    <t>How confident would you say you are using the following skills in your everyday life?: Painting or drawing</t>
  </si>
  <si>
    <t>How confident would you say you are using the following skills in your everyday life?: Learning new languages</t>
  </si>
  <si>
    <t>How confident would you say you are using the following skills in your everyday life?: Physical activity (e.g. running, lifting weights)</t>
  </si>
  <si>
    <t>Much better than average</t>
  </si>
  <si>
    <t>Somewhat better than average</t>
  </si>
  <si>
    <t>No better or worse than average</t>
  </si>
  <si>
    <t>Somewhat worse than average</t>
  </si>
  <si>
    <t>Much worse than average</t>
  </si>
  <si>
    <t>Grid Summary: And would you say you are better or worse at the following than the average person?</t>
  </si>
  <si>
    <t>And would you say you are better or worse at the following than the average person?: Mental maths</t>
  </si>
  <si>
    <t>And would you say you are better or worse at the following than the average person?: More complex maths (e.g. using formulae, algebra, etc.)</t>
  </si>
  <si>
    <t>And would you say you are better or worse at the following than the average person?: Writing long, formal passages of text</t>
  </si>
  <si>
    <t>And would you say you are better or worse at the following than the average person?: Reading long, formal passages of text</t>
  </si>
  <si>
    <t>And would you say you are better or worse at the following than the average person?: Painting or drawing</t>
  </si>
  <si>
    <t>And would you say you are better or worse at the following than the average person?: Learning new languages</t>
  </si>
  <si>
    <t>And would you say you are better or worse at the following than the average person?: Physical activity (e.g. running, lifting weights)</t>
  </si>
  <si>
    <t>This was the right decision for me</t>
  </si>
  <si>
    <t>This was the wrong decision for me</t>
  </si>
  <si>
    <t xml:space="preserve"> You said you did study Maths at A-Level/Advanced Higher level. Knowing what you know now, do you think this was the right decision, or the wrong decision?</t>
  </si>
  <si>
    <t xml:space="preserve"> You said you did not study Maths at A-Level/Advanced Higher level. Knowing what you know now, do you think this was the right decision, or the wrong decision?</t>
  </si>
  <si>
    <t>I gained useful analytical skills</t>
  </si>
  <si>
    <t>I simply enjoyed studying maths</t>
  </si>
  <si>
    <t>It helped me to attend the university I wanted to attend</t>
  </si>
  <si>
    <t>It helped me progress in my career</t>
  </si>
  <si>
    <t>I achieved a good grade</t>
  </si>
  <si>
    <t>It helped me to get my current job</t>
  </si>
  <si>
    <t>Other (Please specify)</t>
  </si>
  <si>
    <t>You said that taking Maths at A-Level/Advanced Higher level was the right decision for you. Why is this? Please select all that apply.</t>
  </si>
  <si>
    <t>It was not useful for my career</t>
  </si>
  <si>
    <t>It was too difficult</t>
  </si>
  <si>
    <t>I did not enjoy studying it</t>
  </si>
  <si>
    <t>I did not gain useful skills</t>
  </si>
  <si>
    <t>I did not get good grades</t>
  </si>
  <si>
    <t>I did not have the right skill set to study Maths</t>
  </si>
  <si>
    <t>It didn’t help me progress to the right university</t>
  </si>
  <si>
    <t>You said that taking Maths at A-Level/Advanced Higher level was the wrong decision for you. Why is this? Please select all that apply.</t>
  </si>
  <si>
    <t>BASE: Think that studying Maths at A-Level was right decision</t>
  </si>
  <si>
    <t>It allowed me to take other subjects that were more useful</t>
  </si>
  <si>
    <t>It would not have been useful for my career</t>
  </si>
  <si>
    <t>I still progressed to a good university</t>
  </si>
  <si>
    <t>I would not have gained useful skills</t>
  </si>
  <si>
    <t>You said that not taking Maths at A-Level/Advanced Higher level was the right decision for you. Why is this? Please select all that apply.</t>
  </si>
  <si>
    <t>BASE: Think that studying Maths at A-Level was wrong decision</t>
  </si>
  <si>
    <t>I would probably have achieved a good grade if I had studied maths</t>
  </si>
  <si>
    <t>Taking maths would have helped me progress in my career</t>
  </si>
  <si>
    <t>I enjoyed studying maths, and should not have stopped studying it</t>
  </si>
  <si>
    <t>It would have helped me to get a better job</t>
  </si>
  <si>
    <t>I lack useful analytical skills that I would have learned studying maths</t>
  </si>
  <si>
    <t>Not taking maths prevented me/made it more difficult to attend the university I wanted to attend</t>
  </si>
  <si>
    <t>You said that not taking Maths at A-Level/Advanced Higher level was the wrong decision for you. Why is this? Please select all that apply.</t>
  </si>
  <si>
    <t>BASE: Think that NOT studying Maths at A-Level was the right decision</t>
  </si>
  <si>
    <t>I really enjoy maths</t>
  </si>
  <si>
    <t>I somewhat enjoy maths</t>
  </si>
  <si>
    <t>I am indifferent / no opinion either way</t>
  </si>
  <si>
    <t>I do not really enjoy maths</t>
  </si>
  <si>
    <t>I do not enjoy maths at all</t>
  </si>
  <si>
    <t xml:space="preserve"> Which, if any, of the following best describes your attitude towards maths?</t>
  </si>
  <si>
    <t>Yes, it is often a problem in my day-to-day life</t>
  </si>
  <si>
    <t>Yes, it is sometimes a problem in my day-to-day life</t>
  </si>
  <si>
    <t>No, it is not often a problem in my day-to-day life</t>
  </si>
  <si>
    <t xml:space="preserve"> Does your maths ability ever present an issue in your day-to-day life?</t>
  </si>
  <si>
    <t>Less than 10%</t>
  </si>
  <si>
    <t>10%-19%</t>
  </si>
  <si>
    <t>20%-29%</t>
  </si>
  <si>
    <t>30%-39%</t>
  </si>
  <si>
    <t>40%-49%</t>
  </si>
  <si>
    <t>50%-59%</t>
  </si>
  <si>
    <t>60%-69%</t>
  </si>
  <si>
    <t>70%-79%</t>
  </si>
  <si>
    <t>80%-89%</t>
  </si>
  <si>
    <t>90% or more</t>
  </si>
  <si>
    <t xml:space="preserve"> If you were to guess, what proportion of your closest friends do you think would openly say they are “good at maths”?</t>
  </si>
  <si>
    <t xml:space="preserve"> In order to safeguard our economy for the future, we should focus on making sure young people have good maths skills</t>
  </si>
  <si>
    <t xml:space="preserve"> Young people should spend more time studying maths, as it helps them to develop useful skills</t>
  </si>
  <si>
    <t xml:space="preserve"> Children today need more maths skills than I did when I was younger in order to succeed in the workforce</t>
  </si>
  <si>
    <t>To what extent do you agree or disagree with the following?: Children today need more maths skills than I did when I was younger in order to succeed in the workforce</t>
  </si>
  <si>
    <t>To what extent do you agree or disagree with the following?: In order to safeguard our economy for the future, we should focus on making sure young people have good maths skills</t>
  </si>
  <si>
    <t>To what extent do you agree or disagree with the following?: Young people should spend more time studying maths, as it helps them to develop useful skills</t>
  </si>
  <si>
    <t>Business studies</t>
  </si>
  <si>
    <t>Economics</t>
  </si>
  <si>
    <t>Sociology</t>
  </si>
  <si>
    <t>Spanish</t>
  </si>
  <si>
    <t>French</t>
  </si>
  <si>
    <t>Politics</t>
  </si>
  <si>
    <t>Don't know</t>
  </si>
  <si>
    <t>You said you had a child aged between 11 and 16. Which of the following subjects, if any, would you most want your child to study at A-Level/Advanced Higher level? If you have more than one child aged between 11 and 16, think of the eldest child in this age band. Please select up to three.</t>
  </si>
  <si>
    <t>BASE: Think that NOT studying Maths at A-Level was the wrong decision</t>
  </si>
  <si>
    <t>My child does not enjoy Maths</t>
  </si>
  <si>
    <t>There are other, more important subjects my child should study</t>
  </si>
  <si>
    <t>My child simply does not want to study Maths</t>
  </si>
  <si>
    <t>The career my child is interested in pursuing doesn’t need them to have advanced Maths skills</t>
  </si>
  <si>
    <t>Maths/Further Maths at this level is too complicated</t>
  </si>
  <si>
    <t>Studying Maths/Further Maths would not be useful for my child</t>
  </si>
  <si>
    <t>My child is not good at Maths</t>
  </si>
  <si>
    <t>You did not say you would want your child to study Maths or Further Maths at A-Level/Advanced Higher level. Why is this? Please select all that apply.</t>
  </si>
  <si>
    <t>BASE: Have children aged 11-16</t>
  </si>
  <si>
    <t>Studying Maths/Further Maths would help my child gain useful skills</t>
  </si>
  <si>
    <t>My child is good at maths</t>
  </si>
  <si>
    <t>Studying maths at this level will help my child get a good job after leaving school</t>
  </si>
  <si>
    <t>Studying maths at this level will help my child to attend a good university</t>
  </si>
  <si>
    <t>The career my child wants to pursue requires good maths skills</t>
  </si>
  <si>
    <t>My child enjoys studying maths, and should continue</t>
  </si>
  <si>
    <t>My child simply wants to study maths</t>
  </si>
  <si>
    <t>You said you want your child to study Maths or Further Maths at A-Level/Advanced Higher level. Why is this? Please select all that apply.</t>
  </si>
  <si>
    <t>BASE: Have children aged 11-16 and would NOT want child to study Maths at A-Level</t>
  </si>
  <si>
    <t>You said you had a child aged between 11 and 16. Which of the following subjects, if any, do you think would be most useful for your child’s future job prospects to study at A-Level/Advanced Higher Level? If you have more than one child aged between 11 and 16, think of the eldest child in this age band. Please select up to three.</t>
  </si>
  <si>
    <t xml:space="preserve"> You said you were currently employed. How important or unimportant would you say good maths skills are to your ability to do your current job?</t>
  </si>
  <si>
    <t>BASE: Have children aged 11-16 and WOULD want child to study Maths at A-Level</t>
  </si>
  <si>
    <t xml:space="preserve"> Maths skills are essential for me to do my job to a good standard</t>
  </si>
  <si>
    <t xml:space="preserve"> I had to pass some form of test proving I had good maths skills before I was hired for my current role</t>
  </si>
  <si>
    <t xml:space="preserve"> I had to have a pass in Maths at GCSE/O-Level/Scottish National Level in order to be hired for my current role</t>
  </si>
  <si>
    <t xml:space="preserve"> If my company was to hire a replacement for me, they would need to prove they have good maths skills in some way</t>
  </si>
  <si>
    <t>True for me</t>
  </si>
  <si>
    <t>Not true for me</t>
  </si>
  <si>
    <t>Grid Summary: Thinking about your current role in the workplace, are any of the following true for you?</t>
  </si>
  <si>
    <t>Thinking about your current role in the workplace, are any of the following true for you?: Maths skills are essential for me to do my job to a good standard</t>
  </si>
  <si>
    <t>Thinking about your current role in the workplace, are any of the following true for you?: I had to pass some form of test proving I had good maths skills before I was hired for my current role</t>
  </si>
  <si>
    <t>Thinking about your current role in the workplace, are any of the following true for you?: I had to have a pass in Maths at GCSE/O-Level/Scottish National Level in order to be hired for my current role</t>
  </si>
  <si>
    <t>Thinking about your current role in the workplace, are any of the following true for you?: If my company was to hire a replacement for me, they would need to prove they have good maths skills in some way</t>
  </si>
  <si>
    <t xml:space="preserve"> Maths is important for the future of our economy</t>
  </si>
  <si>
    <t xml:space="preserve"> Only some people can be good at maths</t>
  </si>
  <si>
    <t xml:space="preserve"> Learning mental maths skills is less important now that we have calculators and computers</t>
  </si>
  <si>
    <t xml:space="preserve"> I try and avoid having to use maths when I can</t>
  </si>
  <si>
    <t xml:space="preserve"> Learning maths is important, but it is not really useful in the real world</t>
  </si>
  <si>
    <t>To what extent do you agree or disagree with the following?: Only some people can be good at maths</t>
  </si>
  <si>
    <t>To what extent do you agree or disagree with the following?: I try and avoid having to use maths when I can</t>
  </si>
  <si>
    <t>To what extent do you agree or disagree with the following?: Learning mental maths skills is less important now that we have calculators and computers</t>
  </si>
  <si>
    <t>To what extent do you agree or disagree with the following?: Maths is important for the future of our economy</t>
  </si>
  <si>
    <t>To what extent do you agree or disagree with the following?: Learning maths is important, but it is not really useful in the real world</t>
  </si>
  <si>
    <t>Several times a day</t>
  </si>
  <si>
    <t>Once a day</t>
  </si>
  <si>
    <t>Several times a week</t>
  </si>
  <si>
    <t>Once a week</t>
  </si>
  <si>
    <t>Several times a month</t>
  </si>
  <si>
    <t>Monthly</t>
  </si>
  <si>
    <t>Less often</t>
  </si>
  <si>
    <t xml:space="preserve"> How often would you say you use maths in your everyday life?</t>
  </si>
  <si>
    <t xml:space="preserve">  And how often would you say you use maths in your work?</t>
  </si>
  <si>
    <t>Strongly support</t>
  </si>
  <si>
    <t>Somewhat support</t>
  </si>
  <si>
    <t>Somewhat oppose</t>
  </si>
  <si>
    <t>Strongly oppose</t>
  </si>
  <si>
    <t>Total Support:</t>
  </si>
  <si>
    <t>Total Oppose:</t>
  </si>
  <si>
    <t xml:space="preserve"> Would you support or oppose a proposal to make studying maths, or developing maths skills, mandatory for young people in education until the age of 18?</t>
  </si>
  <si>
    <t>Very likely</t>
  </si>
  <si>
    <t>Somewhat likely</t>
  </si>
  <si>
    <t>Somewhat unlikely</t>
  </si>
  <si>
    <t>Very unlikely</t>
  </si>
  <si>
    <t>Total Likely:</t>
  </si>
  <si>
    <t>Total Unlikely:</t>
  </si>
  <si>
    <t xml:space="preserve"> How likely would you be to go on a date with a person if you knew that they were "really interested in Maths"?If you are already in a relationship, imagine that you are currently single.</t>
  </si>
  <si>
    <t>Full Results</t>
  </si>
  <si>
    <t>Moderately agree</t>
  </si>
  <si>
    <t>BASE: Did not study Maths at A-Level</t>
  </si>
  <si>
    <t>BASE: Did study Maths at A-Level</t>
  </si>
  <si>
    <t>BASE: Think that studying Maths at A-Level was the right decision</t>
  </si>
  <si>
    <t>BASE: Think that NOT studying Maths at A-Level was right decision</t>
  </si>
  <si>
    <t>BASE: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</si>
</sst>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i/>
      <sz val="13"/>
      <color rgb="FF000000"/>
      <name val="Calibri"/>
    </font>
    <font>
      <i/>
      <u/>
      <sz val="13"/>
      <color theme="10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theme="1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/>
    <xf numFmtId="0" fontId="8" fillId="0" borderId="3" xfId="0" applyFont="1" applyBorder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0" fillId="0" borderId="0" xfId="0" applyFont="1"/>
    <xf numFmtId="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9" fontId="12" fillId="0" borderId="4" xfId="0" applyNumberFormat="1" applyFont="1" applyBorder="1" applyAlignment="1">
      <alignment horizontal="center" vertical="center"/>
    </xf>
    <xf numFmtId="0" fontId="8" fillId="0" borderId="0" xfId="0" applyFont="1" applyBorder="1"/>
    <xf numFmtId="0" fontId="12" fillId="0" borderId="4" xfId="0" applyFont="1" applyBorder="1" applyAlignment="1">
      <alignment horizontal="center" vertical="center" wrapText="1"/>
    </xf>
    <xf numFmtId="0" fontId="13" fillId="0" borderId="0" xfId="0" applyFont="1"/>
    <xf numFmtId="0" fontId="12" fillId="0" borderId="1" xfId="0" applyFont="1" applyBorder="1"/>
    <xf numFmtId="0" fontId="14" fillId="0" borderId="0" xfId="0" applyFont="1"/>
    <xf numFmtId="9" fontId="8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worksheet" Target="worksheets/sheet140.xml"/><Relationship Id="rId14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workbookViewId="0"/>
  </sheetViews>
  <sheetFormatPr defaultColWidth="10.85546875" defaultRowHeight="15" x14ac:dyDescent="0.25"/>
  <sheetData>
    <row r="7" spans="6:12" ht="39.950000000000003" customHeight="1" x14ac:dyDescent="0.25">
      <c r="F7" s="25" t="s">
        <v>0</v>
      </c>
      <c r="G7" s="26"/>
      <c r="H7" s="26"/>
      <c r="I7" s="26"/>
      <c r="J7" s="26"/>
      <c r="K7" s="26"/>
      <c r="L7" s="26"/>
    </row>
    <row r="10" spans="6:12" ht="20.100000000000001" customHeight="1" x14ac:dyDescent="0.3">
      <c r="F10" s="2" t="s">
        <v>1</v>
      </c>
      <c r="K10" s="3" t="s">
        <v>2</v>
      </c>
    </row>
    <row r="11" spans="6:12" ht="20.100000000000001" customHeight="1" x14ac:dyDescent="0.3">
      <c r="F11" s="2" t="s">
        <v>3</v>
      </c>
      <c r="K11" s="3" t="s">
        <v>4</v>
      </c>
    </row>
    <row r="12" spans="6:12" ht="20.100000000000001" customHeight="1" x14ac:dyDescent="0.3">
      <c r="F12" s="2" t="s">
        <v>5</v>
      </c>
      <c r="K12" s="3" t="s">
        <v>6</v>
      </c>
    </row>
    <row r="13" spans="6:12" ht="20.100000000000001" customHeight="1" x14ac:dyDescent="0.3">
      <c r="F13" s="2" t="s">
        <v>7</v>
      </c>
      <c r="K13" s="3">
        <v>2013</v>
      </c>
    </row>
    <row r="14" spans="6:12" ht="18.75" x14ac:dyDescent="0.3">
      <c r="F14" s="2"/>
    </row>
    <row r="15" spans="6:12" ht="18.75" x14ac:dyDescent="0.3">
      <c r="F15" s="2"/>
    </row>
    <row r="16" spans="6:12" ht="18.75" x14ac:dyDescent="0.3">
      <c r="F16" s="2" t="s">
        <v>8</v>
      </c>
    </row>
    <row r="17" spans="6:13" ht="50.1" customHeight="1" x14ac:dyDescent="0.25">
      <c r="F17" s="27" t="s">
        <v>9</v>
      </c>
      <c r="G17" s="26"/>
      <c r="H17" s="26"/>
      <c r="I17" s="26"/>
      <c r="J17" s="26"/>
      <c r="K17" s="26"/>
      <c r="L17" s="26"/>
      <c r="M17" s="26"/>
    </row>
    <row r="19" spans="6:13" ht="30" customHeight="1" x14ac:dyDescent="0.25">
      <c r="F19" s="4" t="s">
        <v>10</v>
      </c>
    </row>
    <row r="20" spans="6:13" ht="17.25" x14ac:dyDescent="0.2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146"/>
  <sheetViews>
    <sheetView showGridLines="0" workbookViewId="0">
      <selection activeCell="D20" sqref="D20"/>
    </sheetView>
  </sheetViews>
  <sheetFormatPr defaultColWidth="10.85546875" defaultRowHeight="15" x14ac:dyDescent="0.25"/>
  <cols>
    <col min="4" max="4" width="100.7109375" customWidth="1"/>
    <col min="5" max="5" width="20.7109375" customWidth="1"/>
  </cols>
  <sheetData>
    <row r="2" spans="3:6" ht="39.950000000000003" customHeight="1" x14ac:dyDescent="0.25">
      <c r="D2" s="1" t="s">
        <v>11</v>
      </c>
    </row>
    <row r="6" spans="3:6" x14ac:dyDescent="0.25">
      <c r="D6" s="8" t="str">
        <f>HYPERLINK("#'Full Results'!A1", "Full Results")</f>
        <v>Full Results</v>
      </c>
    </row>
    <row r="8" spans="3:6" x14ac:dyDescent="0.25">
      <c r="D8" s="6" t="s">
        <v>12</v>
      </c>
      <c r="E8" s="6" t="s">
        <v>13</v>
      </c>
      <c r="F8" s="6" t="s">
        <v>14</v>
      </c>
    </row>
    <row r="9" spans="3:6" x14ac:dyDescent="0.25">
      <c r="C9">
        <v>1</v>
      </c>
      <c r="D9" s="8" t="str">
        <f>HYPERLINK("#'Table 1'!A1", "Grid Summary: To what extent do you agree or disagree with the following as descriptions of yourself?")</f>
        <v>Grid Summary: To what extent do you agree or disagree with the following as descriptions of yourself?</v>
      </c>
      <c r="E9" s="7"/>
      <c r="F9" t="s">
        <v>93</v>
      </c>
    </row>
    <row r="10" spans="3:6" x14ac:dyDescent="0.25">
      <c r="C10">
        <v>2</v>
      </c>
      <c r="D10" s="8" t="str">
        <f>HYPERLINK("#'Table 2'!A1", "To what extent do you agree or disagree with the following as descriptions of yourself?: Extroverted, enthusiastic.")</f>
        <v>To what extent do you agree or disagree with the following as descriptions of yourself?: Extroverted, enthusiastic.</v>
      </c>
      <c r="E10" s="21" t="str">
        <f>HYPERLINK("#'Full Results'!A11", "11")</f>
        <v>11</v>
      </c>
      <c r="F10" t="s">
        <v>93</v>
      </c>
    </row>
    <row r="11" spans="3:6" x14ac:dyDescent="0.25">
      <c r="C11">
        <v>3</v>
      </c>
      <c r="D11" s="8" t="str">
        <f>HYPERLINK("#'Table 3'!A1", "To what extent do you agree or disagree with the following as descriptions of yourself?: Critical, quarrelsome.")</f>
        <v>To what extent do you agree or disagree with the following as descriptions of yourself?: Critical, quarrelsome.</v>
      </c>
      <c r="E11" s="21" t="str">
        <f>HYPERLINK("#'Full Results'!A25", "25")</f>
        <v>25</v>
      </c>
      <c r="F11" t="s">
        <v>93</v>
      </c>
    </row>
    <row r="12" spans="3:6" x14ac:dyDescent="0.25">
      <c r="C12">
        <v>4</v>
      </c>
      <c r="D12" s="8" t="str">
        <f>HYPERLINK("#'Table 4'!A1", "To what extent do you agree or disagree with the following as descriptions of yourself?: Dependable, self-disciplined.")</f>
        <v>To what extent do you agree or disagree with the following as descriptions of yourself?: Dependable, self-disciplined.</v>
      </c>
      <c r="E12" s="21" t="str">
        <f>HYPERLINK("#'Full Results'!A39", "39")</f>
        <v>39</v>
      </c>
      <c r="F12" t="s">
        <v>93</v>
      </c>
    </row>
    <row r="13" spans="3:6" x14ac:dyDescent="0.25">
      <c r="C13">
        <v>5</v>
      </c>
      <c r="D13" s="8" t="str">
        <f>HYPERLINK("#'Table 5'!A1", "To what extent do you agree or disagree with the following as descriptions of yourself?: Anxious, easily upset.")</f>
        <v>To what extent do you agree or disagree with the following as descriptions of yourself?: Anxious, easily upset.</v>
      </c>
      <c r="E13" s="21" t="str">
        <f>HYPERLINK("#'Full Results'!A53", "53")</f>
        <v>53</v>
      </c>
      <c r="F13" t="s">
        <v>93</v>
      </c>
    </row>
    <row r="14" spans="3:6" x14ac:dyDescent="0.25">
      <c r="C14">
        <v>6</v>
      </c>
      <c r="D14" s="8" t="str">
        <f>HYPERLINK("#'Table 6'!A1", "To what extent do you agree or disagree with the following as descriptions of yourself?: Open to new experiences, complex.")</f>
        <v>To what extent do you agree or disagree with the following as descriptions of yourself?: Open to new experiences, complex.</v>
      </c>
      <c r="E14" s="21" t="str">
        <f>HYPERLINK("#'Full Results'!A67", "67")</f>
        <v>67</v>
      </c>
      <c r="F14" t="s">
        <v>93</v>
      </c>
    </row>
    <row r="15" spans="3:6" x14ac:dyDescent="0.25">
      <c r="C15">
        <v>7</v>
      </c>
      <c r="D15" s="8" t="str">
        <f>HYPERLINK("#'Table 7'!A1", "To what extent do you agree or disagree with the following as descriptions of yourself?: Reserved, quiet.")</f>
        <v>To what extent do you agree or disagree with the following as descriptions of yourself?: Reserved, quiet.</v>
      </c>
      <c r="E15" s="21" t="str">
        <f>HYPERLINK("#'Full Results'!A81", "81")</f>
        <v>81</v>
      </c>
      <c r="F15" t="s">
        <v>93</v>
      </c>
    </row>
    <row r="16" spans="3:6" x14ac:dyDescent="0.25">
      <c r="C16">
        <v>8</v>
      </c>
      <c r="D16" s="8" t="str">
        <f>HYPERLINK("#'Table 8'!A1", "To what extent do you agree or disagree with the following as descriptions of yourself?: Sympathetic, warm.")</f>
        <v>To what extent do you agree or disagree with the following as descriptions of yourself?: Sympathetic, warm.</v>
      </c>
      <c r="E16" s="21" t="str">
        <f>HYPERLINK("#'Full Results'!A95", "95")</f>
        <v>95</v>
      </c>
      <c r="F16" t="s">
        <v>93</v>
      </c>
    </row>
    <row r="17" spans="3:6" x14ac:dyDescent="0.25">
      <c r="C17">
        <v>9</v>
      </c>
      <c r="D17" s="8" t="str">
        <f>HYPERLINK("#'Table 9'!A1", "To what extent do you agree or disagree with the following as descriptions of yourself?: Disorganised, careless.")</f>
        <v>To what extent do you agree or disagree with the following as descriptions of yourself?: Disorganised, careless.</v>
      </c>
      <c r="E17" s="21" t="str">
        <f>HYPERLINK("#'Full Results'!A109", "109")</f>
        <v>109</v>
      </c>
      <c r="F17" t="s">
        <v>93</v>
      </c>
    </row>
    <row r="18" spans="3:6" x14ac:dyDescent="0.25">
      <c r="C18">
        <v>10</v>
      </c>
      <c r="D18" s="8" t="str">
        <f>HYPERLINK("#'Table 10'!A1", "To what extent do you agree or disagree with the following as descriptions of yourself?: Calm, emotionally stable.")</f>
        <v>To what extent do you agree or disagree with the following as descriptions of yourself?: Calm, emotionally stable.</v>
      </c>
      <c r="E18" s="21" t="str">
        <f>HYPERLINK("#'Full Results'!A123", "123")</f>
        <v>123</v>
      </c>
      <c r="F18" t="s">
        <v>93</v>
      </c>
    </row>
    <row r="19" spans="3:6" x14ac:dyDescent="0.25">
      <c r="C19">
        <v>11</v>
      </c>
      <c r="D19" s="8" t="str">
        <f>HYPERLINK("#'Table 11'!A1", "To what extent do you agree or disagree with the following as descriptions of yourself?: Conventional, uncreative.")</f>
        <v>To what extent do you agree or disagree with the following as descriptions of yourself?: Conventional, uncreative.</v>
      </c>
      <c r="E19" s="21" t="str">
        <f>HYPERLINK("#'Full Results'!A137", "137")</f>
        <v>137</v>
      </c>
      <c r="F19" t="s">
        <v>93</v>
      </c>
    </row>
    <row r="20" spans="3:6" x14ac:dyDescent="0.25">
      <c r="C20">
        <v>12</v>
      </c>
      <c r="D20" s="8" t="str">
        <f>HYPERLINK("#'Table 12'!A1", "Grid Summary: To what extent do you agree or disagree with the following?")</f>
        <v>Grid Summary: To what extent do you agree or disagree with the following?</v>
      </c>
      <c r="E20" s="7"/>
      <c r="F20" t="s">
        <v>93</v>
      </c>
    </row>
    <row r="21" spans="3:6" x14ac:dyDescent="0.25">
      <c r="C21">
        <v>13</v>
      </c>
      <c r="D21" s="8" t="str">
        <f>HYPERLINK("#'Table 13'!A1", "To what extent do you agree or disagree with the following?: Some people are just better at analytical thinking (“right brained”) and some people are just better at being creative (“left brained”)")</f>
        <v>To what extent do you agree or disagree with the following?: Some people are just better at analytical thinking (“right brained”) and some people are just better at being creative (“left brained”)</v>
      </c>
      <c r="E21" s="21" t="str">
        <f>HYPERLINK("#'Full Results'!A151", "151")</f>
        <v>151</v>
      </c>
      <c r="F21" t="s">
        <v>93</v>
      </c>
    </row>
    <row r="22" spans="3:6" x14ac:dyDescent="0.25">
      <c r="C22">
        <v>14</v>
      </c>
      <c r="D22" s="8" t="str">
        <f>HYPERLINK("#'Table 14'!A1", "To what extent do you agree or disagree with the following?: I do not use maths skills often in my day to day life")</f>
        <v>To what extent do you agree or disagree with the following?: I do not use maths skills often in my day to day life</v>
      </c>
      <c r="E22" s="21" t="str">
        <f>HYPERLINK("#'Full Results'!A162", "162")</f>
        <v>162</v>
      </c>
      <c r="F22" t="s">
        <v>93</v>
      </c>
    </row>
    <row r="23" spans="3:6" x14ac:dyDescent="0.25">
      <c r="C23">
        <v>15</v>
      </c>
      <c r="D23" s="8" t="str">
        <f>HYPERLINK("#'Table 15'!A1", "To what extent do you agree or disagree with the following?: I do not use reading and writing skills often in my day to day life")</f>
        <v>To what extent do you agree or disagree with the following?: I do not use reading and writing skills often in my day to day life</v>
      </c>
      <c r="E23" s="21" t="str">
        <f>HYPERLINK("#'Full Results'!A173", "173")</f>
        <v>173</v>
      </c>
      <c r="F23" t="s">
        <v>93</v>
      </c>
    </row>
    <row r="24" spans="3:6" x14ac:dyDescent="0.25">
      <c r="C24">
        <v>16</v>
      </c>
      <c r="D24" s="8" t="str">
        <f>HYPERLINK("#'Table 16'!A1", "To what extent do you agree or disagree with the following?: Doing mental maths makes me anxious")</f>
        <v>To what extent do you agree or disagree with the following?: Doing mental maths makes me anxious</v>
      </c>
      <c r="E24" s="21" t="str">
        <f>HYPERLINK("#'Full Results'!A184", "184")</f>
        <v>184</v>
      </c>
      <c r="F24" t="s">
        <v>93</v>
      </c>
    </row>
    <row r="25" spans="3:6" x14ac:dyDescent="0.25">
      <c r="C25">
        <v>17</v>
      </c>
      <c r="D25" s="8" t="str">
        <f>HYPERLINK("#'Table 17'!A1", "To what extent do you agree or disagree with the following?: Maths is an essential part of everyday life")</f>
        <v>To what extent do you agree or disagree with the following?: Maths is an essential part of everyday life</v>
      </c>
      <c r="E25" s="21" t="str">
        <f>HYPERLINK("#'Full Results'!A195", "195")</f>
        <v>195</v>
      </c>
      <c r="F25" t="s">
        <v>93</v>
      </c>
    </row>
    <row r="26" spans="3:6" x14ac:dyDescent="0.25">
      <c r="C26">
        <v>18</v>
      </c>
      <c r="D26" s="8" t="str">
        <f>HYPERLINK("#'Table 18'!A1", "To what extent do you agree or disagree with the following?: I always make mistakes when I do things with numbers")</f>
        <v>To what extent do you agree or disagree with the following?: I always make mistakes when I do things with numbers</v>
      </c>
      <c r="E26" s="21" t="str">
        <f>HYPERLINK("#'Full Results'!A206", "206")</f>
        <v>206</v>
      </c>
      <c r="F26" t="s">
        <v>93</v>
      </c>
    </row>
    <row r="27" spans="3:6" x14ac:dyDescent="0.25">
      <c r="C27">
        <v>19</v>
      </c>
      <c r="D27" s="8" t="str">
        <f>HYPERLINK("#'Table 19'!A1", "To what extent do you agree or disagree with the following?: Mathematical people tend to be anti-social")</f>
        <v>To what extent do you agree or disagree with the following?: Mathematical people tend to be anti-social</v>
      </c>
      <c r="E27" s="21" t="str">
        <f>HYPERLINK("#'Full Results'!A217", "217")</f>
        <v>217</v>
      </c>
      <c r="F27" t="s">
        <v>93</v>
      </c>
    </row>
    <row r="28" spans="3:6" x14ac:dyDescent="0.25">
      <c r="C28">
        <v>20</v>
      </c>
      <c r="D28" s="8" t="str">
        <f>HYPERLINK("#'Table 20'!A1", "To what extent do you agree or disagree with the following?: I like to work out how to solve a problem myself rather than ask for help")</f>
        <v>To what extent do you agree or disagree with the following?: I like to work out how to solve a problem myself rather than ask for help</v>
      </c>
      <c r="E28" s="21" t="str">
        <f>HYPERLINK("#'Full Results'!A228", "228")</f>
        <v>228</v>
      </c>
      <c r="F28" t="s">
        <v>93</v>
      </c>
    </row>
    <row r="29" spans="3:6" x14ac:dyDescent="0.25">
      <c r="C29">
        <v>21</v>
      </c>
      <c r="D29" s="8" t="str">
        <f>HYPERLINK("#'Table 21'!A1", "Grid Summary: How easy or difficult do you find it to do the following?")</f>
        <v>Grid Summary: How easy or difficult do you find it to do the following?</v>
      </c>
      <c r="E29" s="7"/>
      <c r="F29" t="s">
        <v>93</v>
      </c>
    </row>
    <row r="30" spans="3:6" x14ac:dyDescent="0.25">
      <c r="C30">
        <v>22</v>
      </c>
      <c r="D30" s="8" t="str">
        <f>HYPERLINK("#'Table 22'!A1", "How easy or difficult do you find it to do the following?: Calculate my monthly budget")</f>
        <v>How easy or difficult do you find it to do the following?: Calculate my monthly budget</v>
      </c>
      <c r="E30" s="21" t="str">
        <f>HYPERLINK("#'Full Results'!A239", "239")</f>
        <v>239</v>
      </c>
      <c r="F30" t="s">
        <v>93</v>
      </c>
    </row>
    <row r="31" spans="3:6" x14ac:dyDescent="0.25">
      <c r="C31">
        <v>23</v>
      </c>
      <c r="D31" s="8" t="str">
        <f>HYPERLINK("#'Table 23'!A1", "How easy or difficult do you find it to do the following?: Estimate how much my shopping costs while in the supermarket")</f>
        <v>How easy or difficult do you find it to do the following?: Estimate how much my shopping costs while in the supermarket</v>
      </c>
      <c r="E31" s="21" t="str">
        <f>HYPERLINK("#'Full Results'!A249", "249")</f>
        <v>249</v>
      </c>
      <c r="F31" t="s">
        <v>93</v>
      </c>
    </row>
    <row r="32" spans="3:6" x14ac:dyDescent="0.25">
      <c r="C32">
        <v>24</v>
      </c>
      <c r="D32" s="8" t="str">
        <f>HYPERLINK("#'Table 24'!A1", "How easy or difficult do you find it to do the following?: Work out my household finances")</f>
        <v>How easy or difficult do you find it to do the following?: Work out my household finances</v>
      </c>
      <c r="E32" s="21" t="str">
        <f>HYPERLINK("#'Full Results'!A259", "259")</f>
        <v>259</v>
      </c>
      <c r="F32" t="s">
        <v>93</v>
      </c>
    </row>
    <row r="33" spans="3:6" x14ac:dyDescent="0.25">
      <c r="C33">
        <v>25</v>
      </c>
      <c r="D33" s="8" t="str">
        <f>HYPERLINK("#'Table 25'!A1", "How easy or difficult do you find it to do the following?: Work with a spreadsheet")</f>
        <v>How easy or difficult do you find it to do the following?: Work with a spreadsheet</v>
      </c>
      <c r="E33" s="21" t="str">
        <f>HYPERLINK("#'Full Results'!A269", "269")</f>
        <v>269</v>
      </c>
      <c r="F33" t="s">
        <v>93</v>
      </c>
    </row>
    <row r="34" spans="3:6" x14ac:dyDescent="0.25">
      <c r="C34">
        <v>26</v>
      </c>
      <c r="D34" s="8" t="str">
        <f>HYPERLINK("#'Table 26'!A1", "How easy or difficult do you find it to do the following?: Doing mental maths  in my head")</f>
        <v>How easy or difficult do you find it to do the following?: Doing mental maths  in my head</v>
      </c>
      <c r="E34" s="21" t="str">
        <f>HYPERLINK("#'Full Results'!A279", "279")</f>
        <v>279</v>
      </c>
      <c r="F34" t="s">
        <v>93</v>
      </c>
    </row>
    <row r="35" spans="3:6" x14ac:dyDescent="0.25">
      <c r="C35">
        <v>27</v>
      </c>
      <c r="D35" s="8" t="str">
        <f>HYPERLINK("#'Table 27'!A1", " If you could choose, would you prefer to be…")</f>
        <v xml:space="preserve"> If you could choose, would you prefer to be…</v>
      </c>
      <c r="E35" s="21" t="str">
        <f>HYPERLINK("#'Full Results'!A289", "289")</f>
        <v>289</v>
      </c>
      <c r="F35" t="s">
        <v>93</v>
      </c>
    </row>
    <row r="36" spans="3:6" x14ac:dyDescent="0.25">
      <c r="C36">
        <v>28</v>
      </c>
      <c r="D36" s="8" t="str">
        <f>HYPERLINK("#'Table 28'!A1", " Which of the following best describes how you think of yourself?")</f>
        <v xml:space="preserve"> Which of the following best describes how you think of yourself?</v>
      </c>
      <c r="E36" s="21" t="str">
        <f>HYPERLINK("#'Full Results'!A295", "295")</f>
        <v>295</v>
      </c>
      <c r="F36" t="s">
        <v>93</v>
      </c>
    </row>
    <row r="37" spans="3:6" x14ac:dyDescent="0.25">
      <c r="C37">
        <v>29</v>
      </c>
      <c r="D37" s="8" t="str">
        <f>HYPERLINK("#'Table 29'!A1", " Which of the following best describes how you think of yourself?")</f>
        <v xml:space="preserve"> Which of the following best describes how you think of yourself?</v>
      </c>
      <c r="E37" s="21" t="str">
        <f>HYPERLINK("#'Full Results'!A301", "301")</f>
        <v>301</v>
      </c>
      <c r="F37" t="s">
        <v>93</v>
      </c>
    </row>
    <row r="38" spans="3:6" x14ac:dyDescent="0.25">
      <c r="C38">
        <v>30</v>
      </c>
      <c r="D38" s="8" t="str">
        <f>HYPERLINK("#'Table 30'!A1", " Which of the following best describes how you think of yourself?")</f>
        <v xml:space="preserve"> Which of the following best describes how you think of yourself?</v>
      </c>
      <c r="E38" s="21" t="str">
        <f>HYPERLINK("#'Full Results'!A307", "307")</f>
        <v>307</v>
      </c>
      <c r="F38" t="s">
        <v>93</v>
      </c>
    </row>
    <row r="39" spans="3:6" x14ac:dyDescent="0.25">
      <c r="C39">
        <v>31</v>
      </c>
      <c r="D39" s="8" t="str">
        <f>HYPERLINK("#'Table 31'!A1", " Which of the following best describes how you think of yourself?")</f>
        <v xml:space="preserve"> Which of the following best describes how you think of yourself?</v>
      </c>
      <c r="E39" s="21" t="str">
        <f>HYPERLINK("#'Full Results'!A313", "313")</f>
        <v>313</v>
      </c>
      <c r="F39" t="s">
        <v>93</v>
      </c>
    </row>
    <row r="40" spans="3:6" x14ac:dyDescent="0.25">
      <c r="C40">
        <v>32</v>
      </c>
      <c r="D40" s="8" t="str">
        <f>HYPERLINK("#'Table 32'!A1", "Grid Summary: How much do you enjoy or not enjoy the following activities? Answer on the scale below, where 0 = “do not enjoy at all” and 10 = “enjoy a lot”.")</f>
        <v>Grid Summary: How much do you enjoy or not enjoy the following activities? Answer on the scale below, where 0 = “do not enjoy at all” and 10 = “enjoy a lot”.</v>
      </c>
      <c r="E40" s="7"/>
      <c r="F40" t="s">
        <v>93</v>
      </c>
    </row>
    <row r="41" spans="3:6" x14ac:dyDescent="0.25">
      <c r="C41">
        <v>33</v>
      </c>
      <c r="D41" s="8" t="str">
        <f>HYPERLINK("#'Table 33'!A1", "How much do you enjoy or not enjoy the following activities? Answer on the scale below, where 0 = “do not enjoy at all” and 10 = “enjoy a lot”.: Doing a sudoku")</f>
        <v>How much do you enjoy or not enjoy the following activities? Answer on the scale below, where 0 = “do not enjoy at all” and 10 = “enjoy a lot”.: Doing a sudoku</v>
      </c>
      <c r="E41" s="21" t="str">
        <f>HYPERLINK("#'Full Results'!A319", "319")</f>
        <v>319</v>
      </c>
      <c r="F41" t="s">
        <v>93</v>
      </c>
    </row>
    <row r="42" spans="3:6" x14ac:dyDescent="0.25">
      <c r="C42">
        <v>34</v>
      </c>
      <c r="D42" s="8" t="str">
        <f>HYPERLINK("#'Table 34'!A1", "How much do you enjoy or not enjoy the following activities? Answer on the scale below, where 0 = “do not enjoy at all” and 10 = “enjoy a lot”.: Playing chess")</f>
        <v>How much do you enjoy or not enjoy the following activities? Answer on the scale below, where 0 = “do not enjoy at all” and 10 = “enjoy a lot”.: Playing chess</v>
      </c>
      <c r="E42" s="21" t="str">
        <f>HYPERLINK("#'Full Results'!A334", "334")</f>
        <v>334</v>
      </c>
      <c r="F42" t="s">
        <v>93</v>
      </c>
    </row>
    <row r="43" spans="3:6" x14ac:dyDescent="0.25">
      <c r="C43">
        <v>35</v>
      </c>
      <c r="D43" s="8" t="str">
        <f>HYPERLINK("#'Table 35'!A1", "How much do you enjoy or not enjoy the following activities? Answer on the scale below, where 0 = “do not enjoy at all” and 10 = “enjoy a lot”.: Playing board games")</f>
        <v>How much do you enjoy or not enjoy the following activities? Answer on the scale below, where 0 = “do not enjoy at all” and 10 = “enjoy a lot”.: Playing board games</v>
      </c>
      <c r="E43" s="21" t="str">
        <f>HYPERLINK("#'Full Results'!A349", "349")</f>
        <v>349</v>
      </c>
      <c r="F43" t="s">
        <v>93</v>
      </c>
    </row>
    <row r="44" spans="3:6" x14ac:dyDescent="0.25">
      <c r="C44">
        <v>36</v>
      </c>
      <c r="D44" s="8" t="str">
        <f>HYPERLINK("#'Table 36'!A1", "How much do you enjoy or not enjoy the following activities? Answer on the scale below, where 0 = “do not enjoy at all” and 10 = “enjoy a lot”.: Using technology")</f>
        <v>How much do you enjoy or not enjoy the following activities? Answer on the scale below, where 0 = “do not enjoy at all” and 10 = “enjoy a lot”.: Using technology</v>
      </c>
      <c r="E44" s="21" t="str">
        <f>HYPERLINK("#'Full Results'!A364", "364")</f>
        <v>364</v>
      </c>
      <c r="F44" t="s">
        <v>93</v>
      </c>
    </row>
    <row r="45" spans="3:6" x14ac:dyDescent="0.25">
      <c r="C45">
        <v>37</v>
      </c>
      <c r="D45" s="8" t="str">
        <f>HYPERLINK("#'Table 37'!A1", " Would you consider yourself “a mathematician”?")</f>
        <v xml:space="preserve"> Would you consider yourself “a mathematician”?</v>
      </c>
      <c r="E45" s="21" t="str">
        <f>HYPERLINK("#'Full Results'!A379", "379")</f>
        <v>379</v>
      </c>
      <c r="F45" t="s">
        <v>93</v>
      </c>
    </row>
    <row r="46" spans="3:6" x14ac:dyDescent="0.25">
      <c r="C46">
        <v>38</v>
      </c>
      <c r="D46" s="8" t="str">
        <f>HYPERLINK("#'Table 38'!A1", "Which of the following hobbies do you most expect someone who is good at maths to have? Select up to three.")</f>
        <v>Which of the following hobbies do you most expect someone who is good at maths to have? Select up to three.</v>
      </c>
      <c r="E46" s="21" t="str">
        <f>HYPERLINK("#'Full Results'!A387", "387")</f>
        <v>387</v>
      </c>
      <c r="F46" t="s">
        <v>187</v>
      </c>
    </row>
    <row r="47" spans="3:6" x14ac:dyDescent="0.25">
      <c r="C47">
        <v>39</v>
      </c>
      <c r="D47" s="8" t="str">
        <f>HYPERLINK("#'Table 39'!A1", "Which of the following hobbies, if any, do you enjoy yourself? Please select all that apply.")</f>
        <v>Which of the following hobbies, if any, do you enjoy yourself? Please select all that apply.</v>
      </c>
      <c r="E47" s="21" t="str">
        <f>HYPERLINK("#'Full Results'!A402", "402")</f>
        <v>402</v>
      </c>
      <c r="F47" t="s">
        <v>189</v>
      </c>
    </row>
    <row r="48" spans="3:6" x14ac:dyDescent="0.25">
      <c r="C48">
        <v>40</v>
      </c>
      <c r="D48" s="8" t="str">
        <f>HYPERLINK("#'Table 40'!A1", "Which of the following subjects, if any, did you study at GCSE/O-Level/Scottish National level? Please select all that apply.")</f>
        <v>Which of the following subjects, if any, did you study at GCSE/O-Level/Scottish National level? Please select all that apply.</v>
      </c>
      <c r="E48" s="21" t="str">
        <f>HYPERLINK("#'Full Results'!A415", "415")</f>
        <v>415</v>
      </c>
      <c r="F48" t="s">
        <v>198</v>
      </c>
    </row>
    <row r="49" spans="3:6" x14ac:dyDescent="0.25">
      <c r="C49">
        <v>41</v>
      </c>
      <c r="D49" s="8" t="str">
        <f>HYPERLINK("#'Table 41'!A1", "Grid Summary: And, to the best of your memory, what grade did you get in the following subjects at GCSE/O-Level/Scottish National level? If you are not sure or do not remember, please select “Don’t know”.")</f>
        <v>Grid Summary: And, to the best of your memory, what grade did you get in the following subjects at GCSE/O-Level/Scottish National level? If you are not sure or do not remember, please select “Don’t know”.</v>
      </c>
      <c r="E49" s="7"/>
      <c r="F49" t="s">
        <v>211</v>
      </c>
    </row>
    <row r="50" spans="3:6" x14ac:dyDescent="0.25">
      <c r="C50">
        <v>42</v>
      </c>
      <c r="D50" s="8" t="str">
        <f>HYPERLINK("#'Table 42'!A1", "And, to the best of your memory, what grade did you get in the following subjects at GCSE/O-Level/Scottish National level? If you are not sure or do not remember, please select “Don’t know”.: Further Maths")</f>
        <v>And, to the best of your memory, what grade did you get in the following subjects at GCSE/O-Level/Scottish National level? If you are not sure or do not remember, please select “Don’t know”.: Further Maths</v>
      </c>
      <c r="E50" s="21" t="str">
        <f>HYPERLINK("#'Full Results'!A427", "427")</f>
        <v>427</v>
      </c>
      <c r="F50" t="s">
        <v>211</v>
      </c>
    </row>
    <row r="51" spans="3:6" x14ac:dyDescent="0.25">
      <c r="C51">
        <v>43</v>
      </c>
      <c r="D51" s="8" t="str">
        <f>HYPERLINK("#'Table 43'!A1", "And, to the best of your memory, what grade did you get in the following subjects at GCSE/O-Level/Scottish National level? If you are not sure or do not remember, please select “Don’t know”.: Maths")</f>
        <v>And, to the best of your memory, what grade did you get in the following subjects at GCSE/O-Level/Scottish National level? If you are not sure or do not remember, please select “Don’t know”.: Maths</v>
      </c>
      <c r="E51" s="21" t="str">
        <f>HYPERLINK("#'Full Results'!A435", "435")</f>
        <v>435</v>
      </c>
      <c r="F51" t="s">
        <v>211</v>
      </c>
    </row>
    <row r="52" spans="3:6" x14ac:dyDescent="0.25">
      <c r="C52">
        <v>44</v>
      </c>
      <c r="D52" s="8" t="str">
        <f>HYPERLINK("#'Table 44'!A1", "And, to the best of your memory, what grade did you get in the following subjects at GCSE/O-Level/Scottish National level? If you are not sure or do not remember, please select “Don’t know”.: English Literature")</f>
        <v>And, to the best of your memory, what grade did you get in the following subjects at GCSE/O-Level/Scottish National level? If you are not sure or do not remember, please select “Don’t know”.: English Literature</v>
      </c>
      <c r="E52" s="21" t="str">
        <f>HYPERLINK("#'Full Results'!A443", "443")</f>
        <v>443</v>
      </c>
      <c r="F52" t="s">
        <v>211</v>
      </c>
    </row>
    <row r="53" spans="3:6" x14ac:dyDescent="0.25">
      <c r="C53">
        <v>45</v>
      </c>
      <c r="D53" s="8" t="str">
        <f>HYPERLINK("#'Table 45'!A1", "And, to the best of your memory, what grade did you get in the following subjects at GCSE/O-Level/Scottish National level? If you are not sure or do not remember, please select “Don’t know”.: English Language")</f>
        <v>And, to the best of your memory, what grade did you get in the following subjects at GCSE/O-Level/Scottish National level? If you are not sure or do not remember, please select “Don’t know”.: English Language</v>
      </c>
      <c r="E53" s="21" t="str">
        <f>HYPERLINK("#'Full Results'!A451", "451")</f>
        <v>451</v>
      </c>
      <c r="F53" t="s">
        <v>211</v>
      </c>
    </row>
    <row r="54" spans="3:6" x14ac:dyDescent="0.25">
      <c r="C54">
        <v>46</v>
      </c>
      <c r="D54" s="8" t="str">
        <f>HYPERLINK("#'Table 46'!A1", "And, to the best of your memory, what grade did you get in the following subjects at GCSE/O-Level/Scottish National level? If you are not sure or do not remember, please select “Don’t know”.: Physics")</f>
        <v>And, to the best of your memory, what grade did you get in the following subjects at GCSE/O-Level/Scottish National level? If you are not sure or do not remember, please select “Don’t know”.: Physics</v>
      </c>
      <c r="E54" s="21" t="str">
        <f>HYPERLINK("#'Full Results'!A459", "459")</f>
        <v>459</v>
      </c>
      <c r="F54" t="s">
        <v>211</v>
      </c>
    </row>
    <row r="55" spans="3:6" x14ac:dyDescent="0.25">
      <c r="C55">
        <v>47</v>
      </c>
      <c r="D55" s="8" t="str">
        <f>HYPERLINK("#'Table 47'!A1", "And, to the best of your memory, what grade did you get in the following subjects at GCSE/O-Level/Scottish National level? If you are not sure or do not remember, please select “Don’t know”.: Biology")</f>
        <v>And, to the best of your memory, what grade did you get in the following subjects at GCSE/O-Level/Scottish National level? If you are not sure or do not remember, please select “Don’t know”.: Biology</v>
      </c>
      <c r="E55" s="21" t="str">
        <f>HYPERLINK("#'Full Results'!A467", "467")</f>
        <v>467</v>
      </c>
      <c r="F55" t="s">
        <v>211</v>
      </c>
    </row>
    <row r="56" spans="3:6" x14ac:dyDescent="0.25">
      <c r="C56">
        <v>48</v>
      </c>
      <c r="D56" s="8" t="str">
        <f>HYPERLINK("#'Table 48'!A1", "And, to the best of your memory, what grade did you get in the following subjects at GCSE/O-Level/Scottish National level? If you are not sure or do not remember, please select “Don’t know”.: Chemistry")</f>
        <v>And, to the best of your memory, what grade did you get in the following subjects at GCSE/O-Level/Scottish National level? If you are not sure or do not remember, please select “Don’t know”.: Chemistry</v>
      </c>
      <c r="E56" s="21" t="str">
        <f>HYPERLINK("#'Full Results'!A475", "475")</f>
        <v>475</v>
      </c>
      <c r="F56" t="s">
        <v>211</v>
      </c>
    </row>
    <row r="57" spans="3:6" x14ac:dyDescent="0.25">
      <c r="C57">
        <v>49</v>
      </c>
      <c r="D57" s="8" t="str">
        <f>HYPERLINK("#'Table 49'!A1", "Grid Summary: To what extent would you say you enjoyed or did not enjoy studying the following subjects at GCSE/O-Level/Scottish National level?")</f>
        <v>Grid Summary: To what extent would you say you enjoyed or did not enjoy studying the following subjects at GCSE/O-Level/Scottish National level?</v>
      </c>
      <c r="E57" s="7"/>
      <c r="F57" t="s">
        <v>211</v>
      </c>
    </row>
    <row r="58" spans="3:6" x14ac:dyDescent="0.25">
      <c r="C58">
        <v>50</v>
      </c>
      <c r="D58" s="8" t="str">
        <f>HYPERLINK("#'Table 50'!A1", "To what extent would you say you enjoyed or did not enjoy studying the following subjects at GCSE/O-Level/Scottish National level?: Further Maths")</f>
        <v>To what extent would you say you enjoyed or did not enjoy studying the following subjects at GCSE/O-Level/Scottish National level?: Further Maths</v>
      </c>
      <c r="E58" s="21" t="str">
        <f>HYPERLINK("#'Full Results'!A483", "483")</f>
        <v>483</v>
      </c>
      <c r="F58" t="s">
        <v>211</v>
      </c>
    </row>
    <row r="59" spans="3:6" x14ac:dyDescent="0.25">
      <c r="C59">
        <v>51</v>
      </c>
      <c r="D59" s="8" t="str">
        <f>HYPERLINK("#'Table 51'!A1", "To what extent would you say you enjoyed or did not enjoy studying the following subjects at GCSE/O-Level/Scottish National level?: Maths")</f>
        <v>To what extent would you say you enjoyed or did not enjoy studying the following subjects at GCSE/O-Level/Scottish National level?: Maths</v>
      </c>
      <c r="E59" s="21" t="str">
        <f>HYPERLINK("#'Full Results'!A492", "492")</f>
        <v>492</v>
      </c>
      <c r="F59" t="s">
        <v>211</v>
      </c>
    </row>
    <row r="60" spans="3:6" x14ac:dyDescent="0.25">
      <c r="C60">
        <v>52</v>
      </c>
      <c r="D60" s="8" t="str">
        <f>HYPERLINK("#'Table 52'!A1", "To what extent would you say you enjoyed or did not enjoy studying the following subjects at GCSE/O-Level/Scottish National level?: English Literature")</f>
        <v>To what extent would you say you enjoyed or did not enjoy studying the following subjects at GCSE/O-Level/Scottish National level?: English Literature</v>
      </c>
      <c r="E60" s="21" t="str">
        <f>HYPERLINK("#'Full Results'!A501", "501")</f>
        <v>501</v>
      </c>
      <c r="F60" t="s">
        <v>211</v>
      </c>
    </row>
    <row r="61" spans="3:6" x14ac:dyDescent="0.25">
      <c r="C61">
        <v>53</v>
      </c>
      <c r="D61" s="8" t="str">
        <f>HYPERLINK("#'Table 53'!A1", "To what extent would you say you enjoyed or did not enjoy studying the following subjects at GCSE/O-Level/Scottish National level?: English Language")</f>
        <v>To what extent would you say you enjoyed or did not enjoy studying the following subjects at GCSE/O-Level/Scottish National level?: English Language</v>
      </c>
      <c r="E61" s="21" t="str">
        <f>HYPERLINK("#'Full Results'!A510", "510")</f>
        <v>510</v>
      </c>
      <c r="F61" t="s">
        <v>211</v>
      </c>
    </row>
    <row r="62" spans="3:6" x14ac:dyDescent="0.25">
      <c r="C62">
        <v>54</v>
      </c>
      <c r="D62" s="8" t="str">
        <f>HYPERLINK("#'Table 54'!A1", "To what extent would you say you enjoyed or did not enjoy studying the following subjects at GCSE/O-Level/Scottish National level?: Physics")</f>
        <v>To what extent would you say you enjoyed or did not enjoy studying the following subjects at GCSE/O-Level/Scottish National level?: Physics</v>
      </c>
      <c r="E62" s="21" t="str">
        <f>HYPERLINK("#'Full Results'!A519", "519")</f>
        <v>519</v>
      </c>
      <c r="F62" t="s">
        <v>211</v>
      </c>
    </row>
    <row r="63" spans="3:6" x14ac:dyDescent="0.25">
      <c r="C63">
        <v>55</v>
      </c>
      <c r="D63" s="8" t="str">
        <f>HYPERLINK("#'Table 55'!A1", "To what extent would you say you enjoyed or did not enjoy studying the following subjects at GCSE/O-Level/Scottish National level?: Biology")</f>
        <v>To what extent would you say you enjoyed or did not enjoy studying the following subjects at GCSE/O-Level/Scottish National level?: Biology</v>
      </c>
      <c r="E63" s="21" t="str">
        <f>HYPERLINK("#'Full Results'!A528", "528")</f>
        <v>528</v>
      </c>
      <c r="F63" t="s">
        <v>211</v>
      </c>
    </row>
    <row r="64" spans="3:6" x14ac:dyDescent="0.25">
      <c r="C64">
        <v>56</v>
      </c>
      <c r="D64" s="8" t="str">
        <f>HYPERLINK("#'Table 56'!A1", "To what extent would you say you enjoyed or did not enjoy studying the following subjects at GCSE/O-Level/Scottish National level?: Chemistry")</f>
        <v>To what extent would you say you enjoyed or did not enjoy studying the following subjects at GCSE/O-Level/Scottish National level?: Chemistry</v>
      </c>
      <c r="E64" s="21" t="str">
        <f>HYPERLINK("#'Full Results'!A537", "537")</f>
        <v>537</v>
      </c>
      <c r="F64" t="s">
        <v>211</v>
      </c>
    </row>
    <row r="65" spans="3:6" x14ac:dyDescent="0.25">
      <c r="C65">
        <v>57</v>
      </c>
      <c r="D65" s="8" t="str">
        <f>HYPERLINK("#'Table 57'!A1", "Grid Summary: And how important or unimportant would you say it was that you studied those same subjects at GCSE/O-Level/Scottish National level?")</f>
        <v>Grid Summary: And how important or unimportant would you say it was that you studied those same subjects at GCSE/O-Level/Scottish National level?</v>
      </c>
      <c r="E65" s="7"/>
      <c r="F65" t="s">
        <v>211</v>
      </c>
    </row>
    <row r="66" spans="3:6" x14ac:dyDescent="0.25">
      <c r="C66">
        <v>58</v>
      </c>
      <c r="D66" s="8" t="str">
        <f>HYPERLINK("#'Table 58'!A1", "And how important or unimportant would you say it was that you studied those same subjects at GCSE/O-Level/Scottish National level?: Further Maths")</f>
        <v>And how important or unimportant would you say it was that you studied those same subjects at GCSE/O-Level/Scottish National level?: Further Maths</v>
      </c>
      <c r="E66" s="21" t="str">
        <f>HYPERLINK("#'Full Results'!A546", "546")</f>
        <v>546</v>
      </c>
      <c r="F66" t="s">
        <v>211</v>
      </c>
    </row>
    <row r="67" spans="3:6" x14ac:dyDescent="0.25">
      <c r="C67">
        <v>59</v>
      </c>
      <c r="D67" s="8" t="str">
        <f>HYPERLINK("#'Table 59'!A1", "And how important or unimportant would you say it was that you studied those same subjects at GCSE/O-Level/Scottish National level?: Maths")</f>
        <v>And how important or unimportant would you say it was that you studied those same subjects at GCSE/O-Level/Scottish National level?: Maths</v>
      </c>
      <c r="E67" s="21" t="str">
        <f>HYPERLINK("#'Full Results'!A556", "556")</f>
        <v>556</v>
      </c>
      <c r="F67" t="s">
        <v>211</v>
      </c>
    </row>
    <row r="68" spans="3:6" x14ac:dyDescent="0.25">
      <c r="C68">
        <v>60</v>
      </c>
      <c r="D68" s="8" t="str">
        <f>HYPERLINK("#'Table 60'!A1", "And how important or unimportant would you say it was that you studied those same subjects at GCSE/O-Level/Scottish National level?: English Literature")</f>
        <v>And how important or unimportant would you say it was that you studied those same subjects at GCSE/O-Level/Scottish National level?: English Literature</v>
      </c>
      <c r="E68" s="21" t="str">
        <f>HYPERLINK("#'Full Results'!A566", "566")</f>
        <v>566</v>
      </c>
      <c r="F68" t="s">
        <v>211</v>
      </c>
    </row>
    <row r="69" spans="3:6" x14ac:dyDescent="0.25">
      <c r="C69">
        <v>61</v>
      </c>
      <c r="D69" s="8" t="str">
        <f>HYPERLINK("#'Table 61'!A1", "And how important or unimportant would you say it was that you studied those same subjects at GCSE/O-Level/Scottish National level?: English Language")</f>
        <v>And how important or unimportant would you say it was that you studied those same subjects at GCSE/O-Level/Scottish National level?: English Language</v>
      </c>
      <c r="E69" s="21" t="str">
        <f>HYPERLINK("#'Full Results'!A576", "576")</f>
        <v>576</v>
      </c>
      <c r="F69" t="s">
        <v>211</v>
      </c>
    </row>
    <row r="70" spans="3:6" x14ac:dyDescent="0.25">
      <c r="C70">
        <v>62</v>
      </c>
      <c r="D70" s="8" t="str">
        <f>HYPERLINK("#'Table 62'!A1", "And how important or unimportant would you say it was that you studied those same subjects at GCSE/O-Level/Scottish National level?: Physics")</f>
        <v>And how important or unimportant would you say it was that you studied those same subjects at GCSE/O-Level/Scottish National level?: Physics</v>
      </c>
      <c r="E70" s="21" t="str">
        <f>HYPERLINK("#'Full Results'!A586", "586")</f>
        <v>586</v>
      </c>
      <c r="F70" t="s">
        <v>211</v>
      </c>
    </row>
    <row r="71" spans="3:6" x14ac:dyDescent="0.25">
      <c r="C71">
        <v>63</v>
      </c>
      <c r="D71" s="8" t="str">
        <f>HYPERLINK("#'Table 63'!A1", "And how important or unimportant would you say it was that you studied those same subjects at GCSE/O-Level/Scottish National level?: Biology")</f>
        <v>And how important or unimportant would you say it was that you studied those same subjects at GCSE/O-Level/Scottish National level?: Biology</v>
      </c>
      <c r="E71" s="21" t="str">
        <f>HYPERLINK("#'Full Results'!A596", "596")</f>
        <v>596</v>
      </c>
      <c r="F71" t="s">
        <v>211</v>
      </c>
    </row>
    <row r="72" spans="3:6" x14ac:dyDescent="0.25">
      <c r="C72">
        <v>64</v>
      </c>
      <c r="D72" s="8" t="str">
        <f>HYPERLINK("#'Table 64'!A1", "And how important or unimportant would you say it was that you studied those same subjects at GCSE/O-Level/Scottish National level?: Chemistry")</f>
        <v>And how important or unimportant would you say it was that you studied those same subjects at GCSE/O-Level/Scottish National level?: Chemistry</v>
      </c>
      <c r="E72" s="21" t="str">
        <f>HYPERLINK("#'Full Results'!A606", "606")</f>
        <v>606</v>
      </c>
      <c r="F72" t="s">
        <v>211</v>
      </c>
    </row>
    <row r="73" spans="3:6" x14ac:dyDescent="0.25">
      <c r="C73">
        <v>65</v>
      </c>
      <c r="D73" s="8" t="str">
        <f>HYPERLINK("#'Table 65'!A1", "Which of the following subjects, if any, did you study at A-Level/Advanced Higher level? Please select all that apply.")</f>
        <v>Which of the following subjects, if any, did you study at A-Level/Advanced Higher level? Please select all that apply.</v>
      </c>
      <c r="E73" s="21" t="str">
        <f>HYPERLINK("#'Full Results'!A616", "616")</f>
        <v>616</v>
      </c>
      <c r="F73" t="s">
        <v>249</v>
      </c>
    </row>
    <row r="74" spans="3:6" x14ac:dyDescent="0.25">
      <c r="C74">
        <v>66</v>
      </c>
      <c r="D74" s="8" t="str">
        <f>HYPERLINK("#'Table 66'!A1", "Grid Summary: And, to the best of your memory, what grade did you get in the following subjects at A-Level/Advanced Higher level? If you are not sure or do not remember, please select “Don’t know”.")</f>
        <v>Grid Summary: And, to the best of your memory, what grade did you get in the following subjects at A-Level/Advanced Higher level? If you are not sure or do not remember, please select “Don’t know”.</v>
      </c>
      <c r="E74" s="7"/>
      <c r="F74" t="s">
        <v>211</v>
      </c>
    </row>
    <row r="75" spans="3:6" x14ac:dyDescent="0.25">
      <c r="C75">
        <v>67</v>
      </c>
      <c r="D75" s="8" t="str">
        <f>HYPERLINK("#'Table 67'!A1", "And, to the best of your memory, what grade did you get in the following subjects at A-Level/Advanced Higher level? If you are not sure or do not remember, please select “Don’t know”.: Further Maths")</f>
        <v>And, to the best of your memory, what grade did you get in the following subjects at A-Level/Advanced Higher level? If you are not sure or do not remember, please select “Don’t know”.: Further Maths</v>
      </c>
      <c r="E75" s="21" t="str">
        <f>HYPERLINK("#'Full Results'!A628", "628")</f>
        <v>628</v>
      </c>
      <c r="F75" t="s">
        <v>211</v>
      </c>
    </row>
    <row r="76" spans="3:6" x14ac:dyDescent="0.25">
      <c r="C76">
        <v>68</v>
      </c>
      <c r="D76" s="8" t="str">
        <f>HYPERLINK("#'Table 68'!A1", "And, to the best of your memory, what grade did you get in the following subjects at A-Level/Advanced Higher level? If you are not sure or do not remember, please select “Don’t know”.: Maths")</f>
        <v>And, to the best of your memory, what grade did you get in the following subjects at A-Level/Advanced Higher level? If you are not sure or do not remember, please select “Don’t know”.: Maths</v>
      </c>
      <c r="E76" s="21" t="str">
        <f>HYPERLINK("#'Full Results'!A636", "636")</f>
        <v>636</v>
      </c>
      <c r="F76" t="s">
        <v>211</v>
      </c>
    </row>
    <row r="77" spans="3:6" x14ac:dyDescent="0.25">
      <c r="C77">
        <v>69</v>
      </c>
      <c r="D77" s="8" t="str">
        <f>HYPERLINK("#'Table 69'!A1", "And, to the best of your memory, what grade did you get in the following subjects at A-Level/Advanced Higher level? If you are not sure or do not remember, please select “Don’t know”.: English Literature")</f>
        <v>And, to the best of your memory, what grade did you get in the following subjects at A-Level/Advanced Higher level? If you are not sure or do not remember, please select “Don’t know”.: English Literature</v>
      </c>
      <c r="E77" s="21" t="str">
        <f>HYPERLINK("#'Full Results'!A644", "644")</f>
        <v>644</v>
      </c>
      <c r="F77" t="s">
        <v>211</v>
      </c>
    </row>
    <row r="78" spans="3:6" x14ac:dyDescent="0.25">
      <c r="C78">
        <v>70</v>
      </c>
      <c r="D78" s="8" t="str">
        <f>HYPERLINK("#'Table 70'!A1", "And, to the best of your memory, what grade did you get in the following subjects at A-Level/Advanced Higher level? If you are not sure or do not remember, please select “Don’t know”.: Psychology")</f>
        <v>And, to the best of your memory, what grade did you get in the following subjects at A-Level/Advanced Higher level? If you are not sure or do not remember, please select “Don’t know”.: Psychology</v>
      </c>
      <c r="E78" s="21" t="str">
        <f>HYPERLINK("#'Full Results'!A652", "652")</f>
        <v>652</v>
      </c>
      <c r="F78" t="s">
        <v>211</v>
      </c>
    </row>
    <row r="79" spans="3:6" x14ac:dyDescent="0.25">
      <c r="C79">
        <v>71</v>
      </c>
      <c r="D79" s="8" t="str">
        <f>HYPERLINK("#'Table 71'!A1", "And, to the best of your memory, what grade did you get in the following subjects at A-Level/Advanced Higher level? If you are not sure or do not remember, please select “Don’t know”.: Physics")</f>
        <v>And, to the best of your memory, what grade did you get in the following subjects at A-Level/Advanced Higher level? If you are not sure or do not remember, please select “Don’t know”.: Physics</v>
      </c>
      <c r="E79" s="21" t="str">
        <f>HYPERLINK("#'Full Results'!A660", "660")</f>
        <v>660</v>
      </c>
      <c r="F79" t="s">
        <v>211</v>
      </c>
    </row>
    <row r="80" spans="3:6" x14ac:dyDescent="0.25">
      <c r="C80">
        <v>72</v>
      </c>
      <c r="D80" s="8" t="str">
        <f>HYPERLINK("#'Table 72'!A1", "And, to the best of your memory, what grade did you get in the following subjects at A-Level/Advanced Higher level? If you are not sure or do not remember, please select “Don’t know”.: Biology")</f>
        <v>And, to the best of your memory, what grade did you get in the following subjects at A-Level/Advanced Higher level? If you are not sure or do not remember, please select “Don’t know”.: Biology</v>
      </c>
      <c r="E80" s="21" t="str">
        <f>HYPERLINK("#'Full Results'!A668", "668")</f>
        <v>668</v>
      </c>
      <c r="F80" t="s">
        <v>211</v>
      </c>
    </row>
    <row r="81" spans="3:6" x14ac:dyDescent="0.25">
      <c r="C81">
        <v>73</v>
      </c>
      <c r="D81" s="8" t="str">
        <f>HYPERLINK("#'Table 73'!A1", "And, to the best of your memory, what grade did you get in the following subjects at A-Level/Advanced Higher level? If you are not sure or do not remember, please select “Don’t know”.: Chemistry")</f>
        <v>And, to the best of your memory, what grade did you get in the following subjects at A-Level/Advanced Higher level? If you are not sure or do not remember, please select “Don’t know”.: Chemistry</v>
      </c>
      <c r="E81" s="21" t="str">
        <f>HYPERLINK("#'Full Results'!A676", "676")</f>
        <v>676</v>
      </c>
      <c r="F81" t="s">
        <v>211</v>
      </c>
    </row>
    <row r="82" spans="3:6" x14ac:dyDescent="0.25">
      <c r="C82">
        <v>74</v>
      </c>
      <c r="D82" s="8" t="str">
        <f>HYPERLINK("#'Table 74'!A1", "Grid Summary: To what extent would you say you enjoyed or did not enjoy studying the following subjects at A-Level/Advanced Higher level?")</f>
        <v>Grid Summary: To what extent would you say you enjoyed or did not enjoy studying the following subjects at A-Level/Advanced Higher level?</v>
      </c>
      <c r="E82" s="7"/>
      <c r="F82" t="s">
        <v>211</v>
      </c>
    </row>
    <row r="83" spans="3:6" x14ac:dyDescent="0.25">
      <c r="C83">
        <v>75</v>
      </c>
      <c r="D83" s="8" t="str">
        <f>HYPERLINK("#'Table 75'!A1", "To what extent would you say you enjoyed or did not enjoy studying the following subjects at A-Level/Advanced Higher level?: Further Maths")</f>
        <v>To what extent would you say you enjoyed or did not enjoy studying the following subjects at A-Level/Advanced Higher level?: Further Maths</v>
      </c>
      <c r="E83" s="21" t="str">
        <f>HYPERLINK("#'Full Results'!A684", "684")</f>
        <v>684</v>
      </c>
      <c r="F83" t="s">
        <v>211</v>
      </c>
    </row>
    <row r="84" spans="3:6" x14ac:dyDescent="0.25">
      <c r="C84">
        <v>76</v>
      </c>
      <c r="D84" s="8" t="str">
        <f>HYPERLINK("#'Table 76'!A1", "To what extent would you say you enjoyed or did not enjoy studying the following subjects at A-Level/Advanced Higher level?: Maths")</f>
        <v>To what extent would you say you enjoyed or did not enjoy studying the following subjects at A-Level/Advanced Higher level?: Maths</v>
      </c>
      <c r="E84" s="21" t="str">
        <f>HYPERLINK("#'Full Results'!A693", "693")</f>
        <v>693</v>
      </c>
      <c r="F84" t="s">
        <v>211</v>
      </c>
    </row>
    <row r="85" spans="3:6" x14ac:dyDescent="0.25">
      <c r="C85">
        <v>77</v>
      </c>
      <c r="D85" s="8" t="str">
        <f>HYPERLINK("#'Table 77'!A1", "To what extent would you say you enjoyed or did not enjoy studying the following subjects at A-Level/Advanced Higher level?: English Literature")</f>
        <v>To what extent would you say you enjoyed or did not enjoy studying the following subjects at A-Level/Advanced Higher level?: English Literature</v>
      </c>
      <c r="E85" s="21" t="str">
        <f>HYPERLINK("#'Full Results'!A702", "702")</f>
        <v>702</v>
      </c>
      <c r="F85" t="s">
        <v>211</v>
      </c>
    </row>
    <row r="86" spans="3:6" x14ac:dyDescent="0.25">
      <c r="C86">
        <v>78</v>
      </c>
      <c r="D86" s="8" t="str">
        <f>HYPERLINK("#'Table 78'!A1", "To what extent would you say you enjoyed or did not enjoy studying the following subjects at A-Level/Advanced Higher level?: Psychology")</f>
        <v>To what extent would you say you enjoyed or did not enjoy studying the following subjects at A-Level/Advanced Higher level?: Psychology</v>
      </c>
      <c r="E86" s="21" t="str">
        <f>HYPERLINK("#'Full Results'!A711", "711")</f>
        <v>711</v>
      </c>
      <c r="F86" t="s">
        <v>211</v>
      </c>
    </row>
    <row r="87" spans="3:6" x14ac:dyDescent="0.25">
      <c r="C87">
        <v>79</v>
      </c>
      <c r="D87" s="8" t="str">
        <f>HYPERLINK("#'Table 79'!A1", "To what extent would you say you enjoyed or did not enjoy studying the following subjects at A-Level/Advanced Higher level?: Physics")</f>
        <v>To what extent would you say you enjoyed or did not enjoy studying the following subjects at A-Level/Advanced Higher level?: Physics</v>
      </c>
      <c r="E87" s="21" t="str">
        <f>HYPERLINK("#'Full Results'!A720", "720")</f>
        <v>720</v>
      </c>
      <c r="F87" t="s">
        <v>211</v>
      </c>
    </row>
    <row r="88" spans="3:6" x14ac:dyDescent="0.25">
      <c r="C88">
        <v>80</v>
      </c>
      <c r="D88" s="8" t="str">
        <f>HYPERLINK("#'Table 80'!A1", "To what extent would you say you enjoyed or did not enjoy studying the following subjects at A-Level/Advanced Higher level?: Biology")</f>
        <v>To what extent would you say you enjoyed or did not enjoy studying the following subjects at A-Level/Advanced Higher level?: Biology</v>
      </c>
      <c r="E88" s="21" t="str">
        <f>HYPERLINK("#'Full Results'!A729", "729")</f>
        <v>729</v>
      </c>
      <c r="F88" t="s">
        <v>211</v>
      </c>
    </row>
    <row r="89" spans="3:6" x14ac:dyDescent="0.25">
      <c r="C89">
        <v>81</v>
      </c>
      <c r="D89" s="8" t="str">
        <f>HYPERLINK("#'Table 81'!A1", "To what extent would you say you enjoyed or did not enjoy studying the following subjects at A-Level/Advanced Higher level?: Chemistry")</f>
        <v>To what extent would you say you enjoyed or did not enjoy studying the following subjects at A-Level/Advanced Higher level?: Chemistry</v>
      </c>
      <c r="E89" s="21" t="str">
        <f>HYPERLINK("#'Full Results'!A738", "738")</f>
        <v>738</v>
      </c>
      <c r="F89" t="s">
        <v>211</v>
      </c>
    </row>
    <row r="90" spans="3:6" x14ac:dyDescent="0.25">
      <c r="C90">
        <v>82</v>
      </c>
      <c r="D90" s="8" t="str">
        <f>HYPERLINK("#'Table 82'!A1", "Grid Summary: And thinking about your life now, how important or unimportant would you say it was that you studied those same subjects at A-Level/Advanced Higher level?")</f>
        <v>Grid Summary: And thinking about your life now, how important or unimportant would you say it was that you studied those same subjects at A-Level/Advanced Higher level?</v>
      </c>
      <c r="E90" s="7"/>
      <c r="F90" t="s">
        <v>211</v>
      </c>
    </row>
    <row r="91" spans="3:6" x14ac:dyDescent="0.25">
      <c r="C91">
        <v>83</v>
      </c>
      <c r="D91" s="8" t="str">
        <f>HYPERLINK("#'Table 83'!A1", "And thinking about your life now, how important or unimportant would you say it was that you studied those same subjects at A-Level/Advanced Higher level?: Further Maths")</f>
        <v>And thinking about your life now, how important or unimportant would you say it was that you studied those same subjects at A-Level/Advanced Higher level?: Further Maths</v>
      </c>
      <c r="E91" s="21" t="str">
        <f>HYPERLINK("#'Full Results'!A747", "747")</f>
        <v>747</v>
      </c>
      <c r="F91" t="s">
        <v>211</v>
      </c>
    </row>
    <row r="92" spans="3:6" x14ac:dyDescent="0.25">
      <c r="C92">
        <v>84</v>
      </c>
      <c r="D92" s="8" t="str">
        <f>HYPERLINK("#'Table 84'!A1", "And thinking about your life now, how important or unimportant would you say it was that you studied those same subjects at A-Level/Advanced Higher level?: Maths")</f>
        <v>And thinking about your life now, how important or unimportant would you say it was that you studied those same subjects at A-Level/Advanced Higher level?: Maths</v>
      </c>
      <c r="E92" s="21" t="str">
        <f>HYPERLINK("#'Full Results'!A757", "757")</f>
        <v>757</v>
      </c>
      <c r="F92" t="s">
        <v>211</v>
      </c>
    </row>
    <row r="93" spans="3:6" x14ac:dyDescent="0.25">
      <c r="C93">
        <v>85</v>
      </c>
      <c r="D93" s="8" t="str">
        <f>HYPERLINK("#'Table 85'!A1", "And thinking about your life now, how important or unimportant would you say it was that you studied those same subjects at A-Level/Advanced Higher level?: English Literature")</f>
        <v>And thinking about your life now, how important or unimportant would you say it was that you studied those same subjects at A-Level/Advanced Higher level?: English Literature</v>
      </c>
      <c r="E93" s="21" t="str">
        <f>HYPERLINK("#'Full Results'!A767", "767")</f>
        <v>767</v>
      </c>
      <c r="F93" t="s">
        <v>211</v>
      </c>
    </row>
    <row r="94" spans="3:6" x14ac:dyDescent="0.25">
      <c r="C94">
        <v>86</v>
      </c>
      <c r="D94" s="8" t="str">
        <f>HYPERLINK("#'Table 86'!A1", "And thinking about your life now, how important or unimportant would you say it was that you studied those same subjects at A-Level/Advanced Higher level?: Psychology")</f>
        <v>And thinking about your life now, how important or unimportant would you say it was that you studied those same subjects at A-Level/Advanced Higher level?: Psychology</v>
      </c>
      <c r="E94" s="21" t="str">
        <f>HYPERLINK("#'Full Results'!A777", "777")</f>
        <v>777</v>
      </c>
      <c r="F94" t="s">
        <v>211</v>
      </c>
    </row>
    <row r="95" spans="3:6" x14ac:dyDescent="0.25">
      <c r="C95">
        <v>87</v>
      </c>
      <c r="D95" s="8" t="str">
        <f>HYPERLINK("#'Table 87'!A1", "And thinking about your life now, how important or unimportant would you say it was that you studied those same subjects at A-Level/Advanced Higher level?: Physics")</f>
        <v>And thinking about your life now, how important or unimportant would you say it was that you studied those same subjects at A-Level/Advanced Higher level?: Physics</v>
      </c>
      <c r="E95" s="21" t="str">
        <f>HYPERLINK("#'Full Results'!A787", "787")</f>
        <v>787</v>
      </c>
      <c r="F95" t="s">
        <v>211</v>
      </c>
    </row>
    <row r="96" spans="3:6" x14ac:dyDescent="0.25">
      <c r="C96">
        <v>88</v>
      </c>
      <c r="D96" s="8" t="str">
        <f>HYPERLINK("#'Table 88'!A1", "And thinking about your life now, how important or unimportant would you say it was that you studied those same subjects at A-Level/Advanced Higher level?: Biology")</f>
        <v>And thinking about your life now, how important or unimportant would you say it was that you studied those same subjects at A-Level/Advanced Higher level?: Biology</v>
      </c>
      <c r="E96" s="21" t="str">
        <f>HYPERLINK("#'Full Results'!A797", "797")</f>
        <v>797</v>
      </c>
      <c r="F96" t="s">
        <v>211</v>
      </c>
    </row>
    <row r="97" spans="3:6" x14ac:dyDescent="0.25">
      <c r="C97">
        <v>89</v>
      </c>
      <c r="D97" s="8" t="str">
        <f>HYPERLINK("#'Table 89'!A1", "And thinking about your life now, how important or unimportant would you say it was that you studied those same subjects at A-Level/Advanced Higher level?: Chemistry")</f>
        <v>And thinking about your life now, how important or unimportant would you say it was that you studied those same subjects at A-Level/Advanced Higher level?: Chemistry</v>
      </c>
      <c r="E97" s="21" t="str">
        <f>HYPERLINK("#'Full Results'!A807", "807")</f>
        <v>807</v>
      </c>
      <c r="F97" t="s">
        <v>211</v>
      </c>
    </row>
    <row r="98" spans="3:6" x14ac:dyDescent="0.25">
      <c r="C98">
        <v>90</v>
      </c>
      <c r="D98" s="8" t="str">
        <f>HYPERLINK("#'Table 90'!A1", "Grid Summary: How confident would you say you are using the following skills in your everyday life?")</f>
        <v>Grid Summary: How confident would you say you are using the following skills in your everyday life?</v>
      </c>
      <c r="E98" s="7"/>
      <c r="F98" t="s">
        <v>93</v>
      </c>
    </row>
    <row r="99" spans="3:6" x14ac:dyDescent="0.25">
      <c r="C99">
        <v>91</v>
      </c>
      <c r="D99" s="8" t="str">
        <f>HYPERLINK("#'Table 91'!A1", "How confident would you say you are using the following skills in your everyday life?: Mental maths")</f>
        <v>How confident would you say you are using the following skills in your everyday life?: Mental maths</v>
      </c>
      <c r="E99" s="21" t="str">
        <f>HYPERLINK("#'Full Results'!A817", "817")</f>
        <v>817</v>
      </c>
      <c r="F99" t="s">
        <v>93</v>
      </c>
    </row>
    <row r="100" spans="3:6" x14ac:dyDescent="0.25">
      <c r="C100">
        <v>92</v>
      </c>
      <c r="D100" s="8" t="str">
        <f>HYPERLINK("#'Table 92'!A1", "How confident would you say you are using the following skills in your everyday life?: More complex maths (e.g. using formulae, algebra, etc.)")</f>
        <v>How confident would you say you are using the following skills in your everyday life?: More complex maths (e.g. using formulae, algebra, etc.)</v>
      </c>
      <c r="E100" s="21" t="str">
        <f>HYPERLINK("#'Full Results'!A827", "827")</f>
        <v>827</v>
      </c>
      <c r="F100" t="s">
        <v>93</v>
      </c>
    </row>
    <row r="101" spans="3:6" x14ac:dyDescent="0.25">
      <c r="C101">
        <v>93</v>
      </c>
      <c r="D101" s="8" t="str">
        <f>HYPERLINK("#'Table 93'!A1", "How confident would you say you are using the following skills in your everyday life?: Writing long, formal passages of text")</f>
        <v>How confident would you say you are using the following skills in your everyday life?: Writing long, formal passages of text</v>
      </c>
      <c r="E101" s="21" t="str">
        <f>HYPERLINK("#'Full Results'!A837", "837")</f>
        <v>837</v>
      </c>
      <c r="F101" t="s">
        <v>93</v>
      </c>
    </row>
    <row r="102" spans="3:6" x14ac:dyDescent="0.25">
      <c r="C102">
        <v>94</v>
      </c>
      <c r="D102" s="8" t="str">
        <f>HYPERLINK("#'Table 94'!A1", "How confident would you say you are using the following skills in your everyday life?: Reading long, formal passages of text")</f>
        <v>How confident would you say you are using the following skills in your everyday life?: Reading long, formal passages of text</v>
      </c>
      <c r="E102" s="21" t="str">
        <f>HYPERLINK("#'Full Results'!A847", "847")</f>
        <v>847</v>
      </c>
      <c r="F102" t="s">
        <v>93</v>
      </c>
    </row>
    <row r="103" spans="3:6" x14ac:dyDescent="0.25">
      <c r="C103">
        <v>95</v>
      </c>
      <c r="D103" s="8" t="str">
        <f>HYPERLINK("#'Table 95'!A1", "How confident would you say you are using the following skills in your everyday life?: Painting or drawing")</f>
        <v>How confident would you say you are using the following skills in your everyday life?: Painting or drawing</v>
      </c>
      <c r="E103" s="21" t="str">
        <f>HYPERLINK("#'Full Results'!A857", "857")</f>
        <v>857</v>
      </c>
      <c r="F103" t="s">
        <v>93</v>
      </c>
    </row>
    <row r="104" spans="3:6" x14ac:dyDescent="0.25">
      <c r="C104">
        <v>96</v>
      </c>
      <c r="D104" s="8" t="str">
        <f>HYPERLINK("#'Table 96'!A1", "How confident would you say you are using the following skills in your everyday life?: Learning new languages")</f>
        <v>How confident would you say you are using the following skills in your everyday life?: Learning new languages</v>
      </c>
      <c r="E104" s="21" t="str">
        <f>HYPERLINK("#'Full Results'!A867", "867")</f>
        <v>867</v>
      </c>
      <c r="F104" t="s">
        <v>93</v>
      </c>
    </row>
    <row r="105" spans="3:6" x14ac:dyDescent="0.25">
      <c r="C105">
        <v>97</v>
      </c>
      <c r="D105" s="8" t="str">
        <f>HYPERLINK("#'Table 97'!A1", "How confident would you say you are using the following skills in your everyday life?: Physical activity (e.g. running, lifting weights)")</f>
        <v>How confident would you say you are using the following skills in your everyday life?: Physical activity (e.g. running, lifting weights)</v>
      </c>
      <c r="E105" s="21" t="str">
        <f>HYPERLINK("#'Full Results'!A877", "877")</f>
        <v>877</v>
      </c>
      <c r="F105" t="s">
        <v>93</v>
      </c>
    </row>
    <row r="106" spans="3:6" x14ac:dyDescent="0.25">
      <c r="C106">
        <v>98</v>
      </c>
      <c r="D106" s="8" t="str">
        <f>HYPERLINK("#'Table 98'!A1", "Grid Summary: And would you say you are better or worse at the following than the average person?")</f>
        <v>Grid Summary: And would you say you are better or worse at the following than the average person?</v>
      </c>
      <c r="E106" s="7"/>
      <c r="F106" t="s">
        <v>93</v>
      </c>
    </row>
    <row r="107" spans="3:6" x14ac:dyDescent="0.25">
      <c r="C107">
        <v>99</v>
      </c>
      <c r="D107" s="8" t="str">
        <f>HYPERLINK("#'Table 99'!A1", "And would you say you are better or worse at the following than the average person?: Mental maths")</f>
        <v>And would you say you are better or worse at the following than the average person?: Mental maths</v>
      </c>
      <c r="E107" s="21" t="str">
        <f>HYPERLINK("#'Full Results'!A887", "887")</f>
        <v>887</v>
      </c>
      <c r="F107" t="s">
        <v>93</v>
      </c>
    </row>
    <row r="108" spans="3:6" x14ac:dyDescent="0.25">
      <c r="C108">
        <v>100</v>
      </c>
      <c r="D108" s="8" t="str">
        <f>HYPERLINK("#'Table 100'!A1", "And would you say you are better or worse at the following than the average person?: More complex maths (e.g. using formulae, algebra, etc.)")</f>
        <v>And would you say you are better or worse at the following than the average person?: More complex maths (e.g. using formulae, algebra, etc.)</v>
      </c>
      <c r="E108" s="21" t="str">
        <f>HYPERLINK("#'Full Results'!A896", "896")</f>
        <v>896</v>
      </c>
      <c r="F108" t="s">
        <v>93</v>
      </c>
    </row>
    <row r="109" spans="3:6" x14ac:dyDescent="0.25">
      <c r="C109">
        <v>101</v>
      </c>
      <c r="D109" s="8" t="str">
        <f>HYPERLINK("#'Table 101'!A1", "And would you say you are better or worse at the following than the average person?: Writing long, formal passages of text")</f>
        <v>And would you say you are better or worse at the following than the average person?: Writing long, formal passages of text</v>
      </c>
      <c r="E109" s="21" t="str">
        <f>HYPERLINK("#'Full Results'!A905", "905")</f>
        <v>905</v>
      </c>
      <c r="F109" t="s">
        <v>93</v>
      </c>
    </row>
    <row r="110" spans="3:6" x14ac:dyDescent="0.25">
      <c r="C110">
        <v>102</v>
      </c>
      <c r="D110" s="8" t="str">
        <f>HYPERLINK("#'Table 102'!A1", "And would you say you are better or worse at the following than the average person?: Reading long, formal passages of text")</f>
        <v>And would you say you are better or worse at the following than the average person?: Reading long, formal passages of text</v>
      </c>
      <c r="E110" s="21" t="str">
        <f>HYPERLINK("#'Full Results'!A914", "914")</f>
        <v>914</v>
      </c>
      <c r="F110" t="s">
        <v>93</v>
      </c>
    </row>
    <row r="111" spans="3:6" x14ac:dyDescent="0.25">
      <c r="C111">
        <v>103</v>
      </c>
      <c r="D111" s="8" t="str">
        <f>HYPERLINK("#'Table 103'!A1", "And would you say you are better or worse at the following than the average person?: Painting or drawing")</f>
        <v>And would you say you are better or worse at the following than the average person?: Painting or drawing</v>
      </c>
      <c r="E111" s="21" t="str">
        <f>HYPERLINK("#'Full Results'!A923", "923")</f>
        <v>923</v>
      </c>
      <c r="F111" t="s">
        <v>93</v>
      </c>
    </row>
    <row r="112" spans="3:6" x14ac:dyDescent="0.25">
      <c r="C112">
        <v>104</v>
      </c>
      <c r="D112" s="8" t="str">
        <f>HYPERLINK("#'Table 104'!A1", "And would you say you are better or worse at the following than the average person?: Learning new languages")</f>
        <v>And would you say you are better or worse at the following than the average person?: Learning new languages</v>
      </c>
      <c r="E112" s="21" t="str">
        <f>HYPERLINK("#'Full Results'!A932", "932")</f>
        <v>932</v>
      </c>
      <c r="F112" t="s">
        <v>93</v>
      </c>
    </row>
    <row r="113" spans="3:6" x14ac:dyDescent="0.25">
      <c r="C113">
        <v>105</v>
      </c>
      <c r="D113" s="8" t="str">
        <f>HYPERLINK("#'Table 105'!A1", "And would you say you are better or worse at the following than the average person?: Physical activity (e.g. running, lifting weights)")</f>
        <v>And would you say you are better or worse at the following than the average person?: Physical activity (e.g. running, lifting weights)</v>
      </c>
      <c r="E113" s="21" t="str">
        <f>HYPERLINK("#'Full Results'!A941", "941")</f>
        <v>941</v>
      </c>
      <c r="F113" t="s">
        <v>93</v>
      </c>
    </row>
    <row r="114" spans="3:6" x14ac:dyDescent="0.25">
      <c r="C114">
        <v>106</v>
      </c>
      <c r="D114" s="8" t="str">
        <f>HYPERLINK("#'Table 106'!A1", " You said you did study Maths at A-Level/Advanced Higher level. Knowing what you know now, do you think this was the right decision, or the wrong decision?")</f>
        <v xml:space="preserve"> You said you did study Maths at A-Level/Advanced Higher level. Knowing what you know now, do you think this was the right decision, or the wrong decision?</v>
      </c>
      <c r="E114" s="21" t="str">
        <f>HYPERLINK("#'Full Results'!A950", "950")</f>
        <v>950</v>
      </c>
      <c r="F114" t="s">
        <v>450</v>
      </c>
    </row>
    <row r="115" spans="3:6" x14ac:dyDescent="0.25">
      <c r="C115">
        <v>107</v>
      </c>
      <c r="D115" s="8" t="str">
        <f>HYPERLINK("#'Table 107'!A1", " You said you did not study Maths at A-Level/Advanced Higher level. Knowing what you know now, do you think this was the right decision, or the wrong decision?")</f>
        <v xml:space="preserve"> You said you did not study Maths at A-Level/Advanced Higher level. Knowing what you know now, do you think this was the right decision, or the wrong decision?</v>
      </c>
      <c r="E115" s="21" t="str">
        <f>HYPERLINK("#'Full Results'!A956", "956")</f>
        <v>956</v>
      </c>
      <c r="F115" t="s">
        <v>449</v>
      </c>
    </row>
    <row r="116" spans="3:6" x14ac:dyDescent="0.25">
      <c r="C116">
        <v>108</v>
      </c>
      <c r="D116" s="8" t="str">
        <f>HYPERLINK("#'Table 108'!A1", "You said that taking Maths at A-Level/Advanced Higher level was the right decision for you. Why is this? Please select all that apply.")</f>
        <v>You said that taking Maths at A-Level/Advanced Higher level was the right decision for you. Why is this? Please select all that apply.</v>
      </c>
      <c r="E116" s="21" t="str">
        <f>HYPERLINK("#'Full Results'!A962", "962")</f>
        <v>962</v>
      </c>
      <c r="F116" t="s">
        <v>331</v>
      </c>
    </row>
    <row r="117" spans="3:6" x14ac:dyDescent="0.25">
      <c r="C117">
        <v>109</v>
      </c>
      <c r="D117" s="8" t="str">
        <f>HYPERLINK("#'Table 109'!A1", "You said that taking Maths at A-Level/Advanced Higher level was the wrong decision for you. Why is this? Please select all that apply.")</f>
        <v>You said that taking Maths at A-Level/Advanced Higher level was the wrong decision for you. Why is this? Please select all that apply.</v>
      </c>
      <c r="E117" s="21" t="str">
        <f>HYPERLINK("#'Full Results'!A972", "972")</f>
        <v>972</v>
      </c>
      <c r="F117" t="s">
        <v>337</v>
      </c>
    </row>
    <row r="118" spans="3:6" x14ac:dyDescent="0.25">
      <c r="C118">
        <v>110</v>
      </c>
      <c r="D118" s="8" t="str">
        <f>HYPERLINK("#'Table 110'!A1", "You said that not taking Maths at A-Level/Advanced Higher level was the right decision for you. Why is this? Please select all that apply.")</f>
        <v>You said that not taking Maths at A-Level/Advanced Higher level was the right decision for you. Why is this? Please select all that apply.</v>
      </c>
      <c r="E118" s="21" t="str">
        <f>HYPERLINK("#'Full Results'!A983", "983")</f>
        <v>983</v>
      </c>
      <c r="F118" t="s">
        <v>345</v>
      </c>
    </row>
    <row r="119" spans="3:6" x14ac:dyDescent="0.25">
      <c r="C119">
        <v>111</v>
      </c>
      <c r="D119" s="8" t="str">
        <f>HYPERLINK("#'Table 111'!A1", "You said that not taking Maths at A-Level/Advanced Higher level was the wrong decision for you. Why is this? Please select all that apply.")</f>
        <v>You said that not taking Maths at A-Level/Advanced Higher level was the wrong decision for you. Why is this? Please select all that apply.</v>
      </c>
      <c r="E119" s="21" t="str">
        <f>HYPERLINK("#'Full Results'!A995", "995")</f>
        <v>995</v>
      </c>
      <c r="F119" t="s">
        <v>381</v>
      </c>
    </row>
    <row r="120" spans="3:6" x14ac:dyDescent="0.25">
      <c r="C120">
        <v>112</v>
      </c>
      <c r="D120" s="8" t="str">
        <f>HYPERLINK("#'Table 112'!A1", " Which, if any, of the following best describes your attitude towards maths?")</f>
        <v xml:space="preserve"> Which, if any, of the following best describes your attitude towards maths?</v>
      </c>
      <c r="E120" s="21" t="str">
        <f>HYPERLINK("#'Full Results'!A1006", "1006")</f>
        <v>1006</v>
      </c>
      <c r="F120" t="s">
        <v>93</v>
      </c>
    </row>
    <row r="121" spans="3:6" x14ac:dyDescent="0.25">
      <c r="C121">
        <v>113</v>
      </c>
      <c r="D121" s="8" t="str">
        <f>HYPERLINK("#'Table 113'!A1", " Does your maths ability ever present an issue in your day-to-day life?")</f>
        <v xml:space="preserve"> Does your maths ability ever present an issue in your day-to-day life?</v>
      </c>
      <c r="E121" s="21" t="str">
        <f>HYPERLINK("#'Full Results'!A1015", "1015")</f>
        <v>1015</v>
      </c>
      <c r="F121" t="s">
        <v>93</v>
      </c>
    </row>
    <row r="122" spans="3:6" x14ac:dyDescent="0.25">
      <c r="C122">
        <v>114</v>
      </c>
      <c r="D122" s="8" t="str">
        <f>HYPERLINK("#'Table 114'!A1", " If you were to guess, what proportion of your closest friends do you think would openly say they are “good at maths”?")</f>
        <v xml:space="preserve"> If you were to guess, what proportion of your closest friends do you think would openly say they are “good at maths”?</v>
      </c>
      <c r="E122" s="21" t="str">
        <f>HYPERLINK("#'Full Results'!A1022", "1022")</f>
        <v>1022</v>
      </c>
      <c r="F122" t="s">
        <v>93</v>
      </c>
    </row>
    <row r="123" spans="3:6" x14ac:dyDescent="0.25">
      <c r="C123">
        <v>115</v>
      </c>
      <c r="D123" s="8" t="str">
        <f>HYPERLINK("#'Table 115'!A1", "Grid Summary: To what extent do you agree or disagree with the following?")</f>
        <v>Grid Summary: To what extent do you agree or disagree with the following?</v>
      </c>
      <c r="E123" s="7"/>
      <c r="F123" t="s">
        <v>93</v>
      </c>
    </row>
    <row r="124" spans="3:6" x14ac:dyDescent="0.25">
      <c r="C124">
        <v>116</v>
      </c>
      <c r="D124" s="8" t="str">
        <f>HYPERLINK("#'Table 116'!A1", "To what extent do you agree or disagree with the following?: Children today need more maths skills than I did when I was younger in order to succeed in the workforce")</f>
        <v>To what extent do you agree or disagree with the following?: Children today need more maths skills than I did when I was younger in order to succeed in the workforce</v>
      </c>
      <c r="E124" s="21" t="str">
        <f>HYPERLINK("#'Full Results'!A1036", "1036")</f>
        <v>1036</v>
      </c>
      <c r="F124" t="s">
        <v>93</v>
      </c>
    </row>
    <row r="125" spans="3:6" x14ac:dyDescent="0.25">
      <c r="C125">
        <v>117</v>
      </c>
      <c r="D125" s="8" t="str">
        <f>HYPERLINK("#'Table 117'!A1", "To what extent do you agree or disagree with the following?: In order to safeguard our economy for the future, we should focus on making sure young people have good maths skills")</f>
        <v>To what extent do you agree or disagree with the following?: In order to safeguard our economy for the future, we should focus on making sure young people have good maths skills</v>
      </c>
      <c r="E125" s="21" t="str">
        <f>HYPERLINK("#'Full Results'!A1048", "1048")</f>
        <v>1048</v>
      </c>
      <c r="F125" t="s">
        <v>93</v>
      </c>
    </row>
    <row r="126" spans="3:6" x14ac:dyDescent="0.25">
      <c r="C126">
        <v>118</v>
      </c>
      <c r="D126" s="8" t="str">
        <f>HYPERLINK("#'Table 118'!A1", "To what extent do you agree or disagree with the following?: Young people should spend more time studying maths, as it helps them to develop useful skills")</f>
        <v>To what extent do you agree or disagree with the following?: Young people should spend more time studying maths, as it helps them to develop useful skills</v>
      </c>
      <c r="E126" s="21" t="str">
        <f>HYPERLINK("#'Full Results'!A1060", "1060")</f>
        <v>1060</v>
      </c>
      <c r="F126" t="s">
        <v>93</v>
      </c>
    </row>
    <row r="127" spans="3:6" x14ac:dyDescent="0.25">
      <c r="C127">
        <v>119</v>
      </c>
      <c r="D127" s="8" t="str">
        <f>HYPERLINK("#'Table 119'!A1", "You said you had a child aged between 11 and 16. Which of the following subjects, if any, would you most want your child to study at A-Level/Advanced Higher level? If you have more than one child aged between 11 and 16, think of the eldest child ...")</f>
        <v>You said you had a child aged between 11 and 16. Which of the following subjects, if any, would you most want your child to study at A-Level/Advanced Higher level? If you have more than one child aged between 11 and 16, think of the eldest child ...</v>
      </c>
      <c r="E127" s="21" t="str">
        <f>HYPERLINK("#'Full Results'!A1072", "1072")</f>
        <v>1072</v>
      </c>
      <c r="F127" t="s">
        <v>390</v>
      </c>
    </row>
    <row r="128" spans="3:6" x14ac:dyDescent="0.25">
      <c r="C128">
        <v>120</v>
      </c>
      <c r="D128" s="8" t="str">
        <f>HYPERLINK("#'Table 120'!A1", "You did not say you would want your child to study Maths or Further Maths at A-Level/Advanced Higher level. Why is this? Please select all that apply.")</f>
        <v>You did not say you would want your child to study Maths or Further Maths at A-Level/Advanced Higher level. Why is this? Please select all that apply.</v>
      </c>
      <c r="E128" s="21" t="str">
        <f>HYPERLINK("#'Full Results'!A1091", "1091")</f>
        <v>1091</v>
      </c>
      <c r="F128" t="s">
        <v>399</v>
      </c>
    </row>
    <row r="129" spans="3:6" x14ac:dyDescent="0.25">
      <c r="C129">
        <v>121</v>
      </c>
      <c r="D129" s="8" t="str">
        <f>HYPERLINK("#'Table 121'!A1", "You said you want your child to study Maths or Further Maths at A-Level/Advanced Higher level. Why is this? Please select all that apply.")</f>
        <v>You said you want your child to study Maths or Further Maths at A-Level/Advanced Higher level. Why is this? Please select all that apply.</v>
      </c>
      <c r="E129" s="21" t="str">
        <f>HYPERLINK("#'Full Results'!A1103", "1103")</f>
        <v>1103</v>
      </c>
      <c r="F129" t="s">
        <v>402</v>
      </c>
    </row>
    <row r="130" spans="3:6" x14ac:dyDescent="0.25">
      <c r="C130">
        <v>122</v>
      </c>
      <c r="D130" s="8" t="str">
        <f>HYPERLINK("#'Table 122'!A1", "You said you had a child aged between 11 and 16. Which of the following subjects, if any, do you think would be most useful for your child’s future job prospects to study at A-Level/Advanced Higher Level? If you have more than one child aged betw...")</f>
        <v>You said you had a child aged between 11 and 16. Which of the following subjects, if any, do you think would be most useful for your child’s future job prospects to study at A-Level/Advanced Higher Level? If you have more than one child aged betw...</v>
      </c>
      <c r="E130" s="21" t="str">
        <f>HYPERLINK("#'Full Results'!A1113", "1113")</f>
        <v>1113</v>
      </c>
      <c r="F130" t="s">
        <v>390</v>
      </c>
    </row>
    <row r="131" spans="3:6" x14ac:dyDescent="0.25">
      <c r="C131">
        <v>123</v>
      </c>
      <c r="D131" s="8" t="str">
        <f>HYPERLINK("#'Table 123'!A1", " You said you were currently employed. How important or unimportant would you say good maths skills are to your ability to do your current job?")</f>
        <v xml:space="preserve"> You said you were currently employed. How important or unimportant would you say good maths skills are to your ability to do your current job?</v>
      </c>
      <c r="E131" s="21" t="str">
        <f>HYPERLINK("#'Full Results'!A1129", "1129")</f>
        <v>1129</v>
      </c>
      <c r="F131" t="s">
        <v>453</v>
      </c>
    </row>
    <row r="132" spans="3:6" x14ac:dyDescent="0.25">
      <c r="C132">
        <v>124</v>
      </c>
      <c r="D132" s="8" t="str">
        <f>HYPERLINK("#'Table 124'!A1", "Grid Summary: Thinking about your current role in the workplace, are any of the following true for you?")</f>
        <v>Grid Summary: Thinking about your current role in the workplace, are any of the following true for you?</v>
      </c>
      <c r="E132" s="7"/>
      <c r="F132" t="s">
        <v>453</v>
      </c>
    </row>
    <row r="133" spans="3:6" x14ac:dyDescent="0.25">
      <c r="C133">
        <v>125</v>
      </c>
      <c r="D133" s="8" t="str">
        <f>HYPERLINK("#'Table 125'!A1", "Thinking about your current role in the workplace, are any of the following true for you?: Maths skills are essential for me to do my job to a good standard")</f>
        <v>Thinking about your current role in the workplace, are any of the following true for you?: Maths skills are essential for me to do my job to a good standard</v>
      </c>
      <c r="E133" s="21" t="str">
        <f>HYPERLINK("#'Full Results'!A1139", "1139")</f>
        <v>1139</v>
      </c>
      <c r="F133" t="s">
        <v>453</v>
      </c>
    </row>
    <row r="134" spans="3:6" x14ac:dyDescent="0.25">
      <c r="C134">
        <v>126</v>
      </c>
      <c r="D134" s="8" t="str">
        <f>HYPERLINK("#'Table 126'!A1", "Thinking about your current role in the workplace, are any of the following true for you?: I had to pass some form of test proving I had good maths skills before I was hired for my current role")</f>
        <v>Thinking about your current role in the workplace, are any of the following true for you?: I had to pass some form of test proving I had good maths skills before I was hired for my current role</v>
      </c>
      <c r="E134" s="21" t="str">
        <f>HYPERLINK("#'Full Results'!A1145", "1145")</f>
        <v>1145</v>
      </c>
      <c r="F134" t="s">
        <v>453</v>
      </c>
    </row>
    <row r="135" spans="3:6" x14ac:dyDescent="0.25">
      <c r="C135">
        <v>127</v>
      </c>
      <c r="D135" s="8" t="str">
        <f>HYPERLINK("#'Table 127'!A1", "Thinking about your current role in the workplace, are any of the following true for you?: I had to have a pass in Maths at GCSE/O-Level/Scottish National Level in order to be hired for my current role")</f>
        <v>Thinking about your current role in the workplace, are any of the following true for you?: I had to have a pass in Maths at GCSE/O-Level/Scottish National Level in order to be hired for my current role</v>
      </c>
      <c r="E135" s="21" t="str">
        <f>HYPERLINK("#'Full Results'!A1151", "1151")</f>
        <v>1151</v>
      </c>
      <c r="F135" t="s">
        <v>453</v>
      </c>
    </row>
    <row r="136" spans="3:6" x14ac:dyDescent="0.25">
      <c r="C136">
        <v>128</v>
      </c>
      <c r="D136" s="8" t="str">
        <f>HYPERLINK("#'Table 128'!A1", "Thinking about your current role in the workplace, are any of the following true for you?: If my company was to hire a replacement for me, they would need to prove they have good maths skills in some way")</f>
        <v>Thinking about your current role in the workplace, are any of the following true for you?: If my company was to hire a replacement for me, they would need to prove they have good maths skills in some way</v>
      </c>
      <c r="E136" s="21" t="str">
        <f>HYPERLINK("#'Full Results'!A1157", "1157")</f>
        <v>1157</v>
      </c>
      <c r="F136" t="s">
        <v>453</v>
      </c>
    </row>
    <row r="137" spans="3:6" x14ac:dyDescent="0.25">
      <c r="C137">
        <v>129</v>
      </c>
      <c r="D137" s="8" t="str">
        <f>HYPERLINK("#'Table 129'!A1", "Grid Summary: To what extent do you agree or disagree with the following?")</f>
        <v>Grid Summary: To what extent do you agree or disagree with the following?</v>
      </c>
      <c r="E137" s="7"/>
      <c r="F137" t="s">
        <v>93</v>
      </c>
    </row>
    <row r="138" spans="3:6" x14ac:dyDescent="0.25">
      <c r="C138">
        <v>130</v>
      </c>
      <c r="D138" s="8" t="str">
        <f>HYPERLINK("#'Table 130'!A1", "To what extent do you agree or disagree with the following?: Only some people can be good at maths")</f>
        <v>To what extent do you agree or disagree with the following?: Only some people can be good at maths</v>
      </c>
      <c r="E138" s="21" t="str">
        <f>HYPERLINK("#'Full Results'!A1163", "1163")</f>
        <v>1163</v>
      </c>
      <c r="F138" t="s">
        <v>93</v>
      </c>
    </row>
    <row r="139" spans="3:6" x14ac:dyDescent="0.25">
      <c r="C139">
        <v>131</v>
      </c>
      <c r="D139" s="8" t="str">
        <f>HYPERLINK("#'Table 131'!A1", "To what extent do you agree or disagree with the following?: I try and avoid having to use maths when I can")</f>
        <v>To what extent do you agree or disagree with the following?: I try and avoid having to use maths when I can</v>
      </c>
      <c r="E139" s="21" t="str">
        <f>HYPERLINK("#'Full Results'!A1175", "1175")</f>
        <v>1175</v>
      </c>
      <c r="F139" t="s">
        <v>93</v>
      </c>
    </row>
    <row r="140" spans="3:6" x14ac:dyDescent="0.25">
      <c r="C140">
        <v>132</v>
      </c>
      <c r="D140" s="8" t="str">
        <f>HYPERLINK("#'Table 132'!A1", "To what extent do you agree or disagree with the following?: Learning mental maths skills is less important now that we have calculators and computers")</f>
        <v>To what extent do you agree or disagree with the following?: Learning mental maths skills is less important now that we have calculators and computers</v>
      </c>
      <c r="E140" s="21" t="str">
        <f>HYPERLINK("#'Full Results'!A1187", "1187")</f>
        <v>1187</v>
      </c>
      <c r="F140" t="s">
        <v>93</v>
      </c>
    </row>
    <row r="141" spans="3:6" x14ac:dyDescent="0.25">
      <c r="C141">
        <v>133</v>
      </c>
      <c r="D141" s="8" t="str">
        <f>HYPERLINK("#'Table 133'!A1", "To what extent do you agree or disagree with the following?: Maths is important for the future of our economy")</f>
        <v>To what extent do you agree or disagree with the following?: Maths is important for the future of our economy</v>
      </c>
      <c r="E141" s="21" t="str">
        <f>HYPERLINK("#'Full Results'!A1199", "1199")</f>
        <v>1199</v>
      </c>
      <c r="F141" t="s">
        <v>93</v>
      </c>
    </row>
    <row r="142" spans="3:6" x14ac:dyDescent="0.25">
      <c r="C142">
        <v>134</v>
      </c>
      <c r="D142" s="8" t="str">
        <f>HYPERLINK("#'Table 134'!A1", "To what extent do you agree or disagree with the following?: Learning maths is important, but it is not really useful in the real world")</f>
        <v>To what extent do you agree or disagree with the following?: Learning maths is important, but it is not really useful in the real world</v>
      </c>
      <c r="E142" s="21" t="str">
        <f>HYPERLINK("#'Full Results'!A1211", "1211")</f>
        <v>1211</v>
      </c>
      <c r="F142" t="s">
        <v>93</v>
      </c>
    </row>
    <row r="143" spans="3:6" x14ac:dyDescent="0.25">
      <c r="C143">
        <v>135</v>
      </c>
      <c r="D143" s="8" t="str">
        <f>HYPERLINK("#'Table 135'!A1", " How often would you say you use maths in your everyday life?")</f>
        <v xml:space="preserve"> How often would you say you use maths in your everyday life?</v>
      </c>
      <c r="E143" s="21" t="str">
        <f>HYPERLINK("#'Full Results'!A1223", "1223")</f>
        <v>1223</v>
      </c>
      <c r="F143" t="s">
        <v>93</v>
      </c>
    </row>
    <row r="144" spans="3:6" x14ac:dyDescent="0.25">
      <c r="C144">
        <v>136</v>
      </c>
      <c r="D144" s="8" t="str">
        <f>HYPERLINK("#'Table 136'!A1", "  And how often would you say you use maths in your work?")</f>
        <v xml:space="preserve">  And how often would you say you use maths in your work?</v>
      </c>
      <c r="E144" s="21" t="str">
        <f>HYPERLINK("#'Full Results'!A1234", "1234")</f>
        <v>1234</v>
      </c>
      <c r="F144" t="s">
        <v>453</v>
      </c>
    </row>
    <row r="145" spans="3:6" x14ac:dyDescent="0.25">
      <c r="C145">
        <v>137</v>
      </c>
      <c r="D145" s="8" t="str">
        <f>HYPERLINK("#'Table 137'!A1", " Would you support or oppose a proposal to make studying maths, or developing maths skills, mandatory for young people in education until the age of 18?")</f>
        <v xml:space="preserve"> Would you support or oppose a proposal to make studying maths, or developing maths skills, mandatory for young people in education until the age of 18?</v>
      </c>
      <c r="E145" s="21" t="str">
        <f>HYPERLINK("#'Full Results'!A1245", "1245")</f>
        <v>1245</v>
      </c>
      <c r="F145" t="s">
        <v>93</v>
      </c>
    </row>
    <row r="146" spans="3:6" x14ac:dyDescent="0.25">
      <c r="C146">
        <v>138</v>
      </c>
      <c r="D146" s="8" t="str">
        <f>HYPERLINK("#'Table 138'!A1", " How likely would you be to go on a date with a person if you knew that they were ""really interested in Maths""?If you are already in a relationship, imagine that you are currently single.")</f>
        <v xml:space="preserve"> How likely would you be to go on a date with a person if you knew that they were "really interested in Maths"?If you are already in a relationship, imagine that you are currently single.</v>
      </c>
      <c r="E146" s="21" t="str">
        <f>HYPERLINK("#'Full Results'!A1256", "1256")</f>
        <v>1256</v>
      </c>
      <c r="F146" t="s">
        <v>93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E1267"/>
  <sheetViews>
    <sheetView showGridLines="0" topLeftCell="A6" zoomScaleNormal="100" workbookViewId="0">
      <selection activeCell="B1235" sqref="B1235"/>
    </sheetView>
  </sheetViews>
  <sheetFormatPr defaultColWidth="10.85546875" defaultRowHeight="15" x14ac:dyDescent="0.25"/>
  <cols>
    <col min="2" max="2" width="20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5" t="s">
        <v>447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13"/>
      <c r="C5" s="13"/>
      <c r="D5" s="28" t="s">
        <v>62</v>
      </c>
      <c r="E5" s="28"/>
      <c r="F5" s="13"/>
      <c r="G5" s="28" t="s">
        <v>63</v>
      </c>
      <c r="H5" s="28"/>
      <c r="I5" s="28"/>
      <c r="J5" s="28"/>
      <c r="K5" s="28"/>
      <c r="L5" s="28"/>
      <c r="M5" s="13"/>
      <c r="N5" s="28" t="s">
        <v>64</v>
      </c>
      <c r="O5" s="28"/>
      <c r="P5" s="28"/>
      <c r="Q5" s="28"/>
      <c r="R5" s="13"/>
      <c r="S5" s="28" t="s">
        <v>65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13"/>
      <c r="AF5" s="28" t="s">
        <v>66</v>
      </c>
      <c r="AG5" s="28"/>
      <c r="AH5" s="28"/>
      <c r="AI5" s="13"/>
      <c r="AJ5" s="28" t="s">
        <v>67</v>
      </c>
      <c r="AK5" s="28"/>
      <c r="AL5" s="28"/>
      <c r="AM5" s="28"/>
      <c r="AN5" s="28"/>
      <c r="AO5" s="13"/>
      <c r="AP5" s="28" t="s">
        <v>68</v>
      </c>
      <c r="AQ5" s="28"/>
      <c r="AR5" s="28"/>
      <c r="AS5" s="13"/>
      <c r="AT5" s="28" t="s">
        <v>69</v>
      </c>
      <c r="AU5" s="28"/>
      <c r="AV5" s="28"/>
      <c r="AW5" s="28"/>
      <c r="AX5" s="28"/>
      <c r="AY5" s="13"/>
      <c r="AZ5" s="28" t="s">
        <v>70</v>
      </c>
      <c r="BA5" s="28"/>
      <c r="BB5" s="28"/>
      <c r="BC5" s="28"/>
      <c r="BD5" s="28"/>
      <c r="BE5" s="28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20.100000000000001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20.100000000000001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11" spans="2:57" x14ac:dyDescent="0.25">
      <c r="B11" s="6" t="s">
        <v>94</v>
      </c>
    </row>
    <row r="12" spans="2:57" x14ac:dyDescent="0.25">
      <c r="B12" s="24" t="s">
        <v>93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</row>
    <row r="13" spans="2:57" x14ac:dyDescent="0.25">
      <c r="B13" t="s">
        <v>81</v>
      </c>
      <c r="C13" s="14">
        <v>6.9653902979296606E-2</v>
      </c>
      <c r="D13" s="14">
        <v>7.8143872591269606E-2</v>
      </c>
      <c r="E13" s="14">
        <v>6.1768324082784598E-2</v>
      </c>
      <c r="F13" s="14"/>
      <c r="G13" s="14">
        <v>0.111885761257088</v>
      </c>
      <c r="H13" s="14">
        <v>0.121039009893563</v>
      </c>
      <c r="I13" s="14">
        <v>8.2574366701004306E-2</v>
      </c>
      <c r="J13" s="14">
        <v>5.87561311058988E-2</v>
      </c>
      <c r="K13" s="14">
        <v>2.6391392807490699E-2</v>
      </c>
      <c r="L13" s="14">
        <v>2.6824168772465198E-2</v>
      </c>
      <c r="M13" s="14"/>
      <c r="N13" s="14">
        <v>5.9786540816443502E-2</v>
      </c>
      <c r="O13" s="14">
        <v>4.5550014999642202E-2</v>
      </c>
      <c r="P13" s="14">
        <v>0.121112182354165</v>
      </c>
      <c r="Q13" s="14">
        <v>5.9206948622922799E-2</v>
      </c>
      <c r="R13" s="14"/>
      <c r="S13" s="14">
        <v>8.8342980283315595E-2</v>
      </c>
      <c r="T13" s="14">
        <v>7.5136568648232704E-2</v>
      </c>
      <c r="U13" s="14">
        <v>6.6058555871129895E-2</v>
      </c>
      <c r="V13" s="14">
        <v>5.2453419151570903E-2</v>
      </c>
      <c r="W13" s="14">
        <v>0.117875509259004</v>
      </c>
      <c r="X13" s="14">
        <v>5.7978399530806503E-2</v>
      </c>
      <c r="Y13" s="14">
        <v>5.4364901599402202E-2</v>
      </c>
      <c r="Z13" s="14">
        <v>8.7051558920282504E-2</v>
      </c>
      <c r="AA13" s="14">
        <v>6.4469175144405394E-2</v>
      </c>
      <c r="AB13" s="14">
        <v>3.9678722341139602E-2</v>
      </c>
      <c r="AC13" s="14">
        <v>8.1031598490580503E-2</v>
      </c>
      <c r="AD13" s="14">
        <v>4.9229807417009601E-2</v>
      </c>
      <c r="AE13" s="14"/>
      <c r="AF13" s="14">
        <v>4.8880568962741199E-2</v>
      </c>
      <c r="AG13" s="14">
        <v>6.6132252414735498E-2</v>
      </c>
      <c r="AH13" s="14">
        <v>0.10955082987796801</v>
      </c>
      <c r="AI13" s="14"/>
      <c r="AJ13" s="14">
        <v>4.8334766762126301E-2</v>
      </c>
      <c r="AK13" s="14">
        <v>9.81439421679247E-2</v>
      </c>
      <c r="AL13" s="14">
        <v>7.8199968480744106E-2</v>
      </c>
      <c r="AM13" s="14">
        <v>0.11711895036511499</v>
      </c>
      <c r="AN13" s="14">
        <v>6.3740987747707506E-2</v>
      </c>
      <c r="AO13" s="14"/>
      <c r="AP13" s="14">
        <v>7.1134299883597193E-2</v>
      </c>
      <c r="AQ13" s="14">
        <v>9.4730121897102296E-2</v>
      </c>
      <c r="AR13" s="14">
        <v>7.3338330803156507E-2</v>
      </c>
      <c r="AS13" s="14"/>
      <c r="AT13" s="14">
        <v>5.0606903968193402E-2</v>
      </c>
      <c r="AU13" s="14">
        <v>6.3130223900266902E-2</v>
      </c>
      <c r="AV13" s="14">
        <v>8.2262557926523996E-2</v>
      </c>
      <c r="AW13" s="14">
        <v>9.3667114072509397E-2</v>
      </c>
      <c r="AX13" s="14">
        <v>6.8557528987712293E-2</v>
      </c>
      <c r="AY13" s="14"/>
      <c r="AZ13" s="14">
        <v>0.13438763993609401</v>
      </c>
      <c r="BA13" s="14">
        <v>6.1600861854220298E-2</v>
      </c>
      <c r="BB13" s="14">
        <v>2.87165921486572E-2</v>
      </c>
      <c r="BC13" s="14">
        <v>3.0991349494280101E-2</v>
      </c>
      <c r="BD13" s="14">
        <v>5.5663221321285199E-2</v>
      </c>
      <c r="BE13" s="14">
        <v>7.9234450733045206E-2</v>
      </c>
    </row>
    <row r="14" spans="2:57" x14ac:dyDescent="0.25">
      <c r="B14" t="s">
        <v>448</v>
      </c>
      <c r="C14" s="14">
        <v>0.11695709097109599</v>
      </c>
      <c r="D14" s="14">
        <v>0.13353893216791601</v>
      </c>
      <c r="E14" s="14">
        <v>0.101442813935858</v>
      </c>
      <c r="F14" s="14"/>
      <c r="G14" s="14">
        <v>0.15741326346138501</v>
      </c>
      <c r="H14" s="14">
        <v>0.16415601855609599</v>
      </c>
      <c r="I14" s="14">
        <v>0.14689548857128601</v>
      </c>
      <c r="J14" s="14">
        <v>5.9715687387302999E-2</v>
      </c>
      <c r="K14" s="14">
        <v>9.0729060007779694E-2</v>
      </c>
      <c r="L14" s="14">
        <v>9.11287125704449E-2</v>
      </c>
      <c r="M14" s="14"/>
      <c r="N14" s="14">
        <v>0.138881045409048</v>
      </c>
      <c r="O14" s="14">
        <v>0.101550383868323</v>
      </c>
      <c r="P14" s="14">
        <v>0.111270501367772</v>
      </c>
      <c r="Q14" s="14">
        <v>0.116411052814247</v>
      </c>
      <c r="R14" s="14"/>
      <c r="S14" s="14">
        <v>0.150914018458745</v>
      </c>
      <c r="T14" s="14">
        <v>0.133790147460569</v>
      </c>
      <c r="U14" s="14">
        <v>0.10750412710099599</v>
      </c>
      <c r="V14" s="14">
        <v>0.12423516651941199</v>
      </c>
      <c r="W14" s="14">
        <v>8.3488704400034697E-2</v>
      </c>
      <c r="X14" s="14">
        <v>0.120563985480618</v>
      </c>
      <c r="Y14" s="14">
        <v>9.3108850768228502E-2</v>
      </c>
      <c r="Z14" s="14">
        <v>0.10636158601188</v>
      </c>
      <c r="AA14" s="14">
        <v>0.10484087295002301</v>
      </c>
      <c r="AB14" s="14">
        <v>0.12962054396605099</v>
      </c>
      <c r="AC14" s="14">
        <v>9.6469989028935998E-2</v>
      </c>
      <c r="AD14" s="14">
        <v>7.4240659916159302E-2</v>
      </c>
      <c r="AE14" s="14"/>
      <c r="AF14" s="14">
        <v>0.108285594525856</v>
      </c>
      <c r="AG14" s="14">
        <v>0.122566283956341</v>
      </c>
      <c r="AH14" s="14">
        <v>0.11056028364178901</v>
      </c>
      <c r="AI14" s="14"/>
      <c r="AJ14" s="14">
        <v>0.11261804122404</v>
      </c>
      <c r="AK14" s="14">
        <v>0.13421511770865599</v>
      </c>
      <c r="AL14" s="14">
        <v>9.6062341155396094E-2</v>
      </c>
      <c r="AM14" s="14">
        <v>3.5654371189725802E-2</v>
      </c>
      <c r="AN14" s="14">
        <v>0.114794487738534</v>
      </c>
      <c r="AO14" s="14"/>
      <c r="AP14" s="14">
        <v>0.130599797813817</v>
      </c>
      <c r="AQ14" s="14">
        <v>0.12343362333314099</v>
      </c>
      <c r="AR14" s="14">
        <v>0.111564949939334</v>
      </c>
      <c r="AS14" s="14"/>
      <c r="AT14" s="14">
        <v>8.6052496187716002E-2</v>
      </c>
      <c r="AU14" s="14">
        <v>0.114691899639184</v>
      </c>
      <c r="AV14" s="14">
        <v>0.14691011481140201</v>
      </c>
      <c r="AW14" s="14">
        <v>0.126057389139802</v>
      </c>
      <c r="AX14" s="14">
        <v>0.15935177696788899</v>
      </c>
      <c r="AY14" s="14"/>
      <c r="AZ14" s="14">
        <v>0.17413417218771399</v>
      </c>
      <c r="BA14" s="14">
        <v>9.6432824570303693E-2</v>
      </c>
      <c r="BB14" s="14">
        <v>0.129776616946565</v>
      </c>
      <c r="BC14" s="14">
        <v>8.9668415571299995E-2</v>
      </c>
      <c r="BD14" s="14">
        <v>7.9288955554680199E-2</v>
      </c>
      <c r="BE14" s="14">
        <v>0.111958320622421</v>
      </c>
    </row>
    <row r="15" spans="2:57" x14ac:dyDescent="0.25">
      <c r="B15" t="s">
        <v>82</v>
      </c>
      <c r="C15" s="14">
        <v>0.195394213988592</v>
      </c>
      <c r="D15" s="14">
        <v>0.18164905049302099</v>
      </c>
      <c r="E15" s="14">
        <v>0.208051789977897</v>
      </c>
      <c r="F15" s="14"/>
      <c r="G15" s="14">
        <v>0.25336860608661299</v>
      </c>
      <c r="H15" s="14">
        <v>0.21180007464712</v>
      </c>
      <c r="I15" s="14">
        <v>0.20838102735213401</v>
      </c>
      <c r="J15" s="14">
        <v>0.17384569391228</v>
      </c>
      <c r="K15" s="14">
        <v>0.13973222235925101</v>
      </c>
      <c r="L15" s="14">
        <v>0.187611596720452</v>
      </c>
      <c r="M15" s="14"/>
      <c r="N15" s="14">
        <v>0.184653988576468</v>
      </c>
      <c r="O15" s="14">
        <v>0.20592853581006601</v>
      </c>
      <c r="P15" s="14">
        <v>0.24442953341351301</v>
      </c>
      <c r="Q15" s="14">
        <v>0.15445988102345801</v>
      </c>
      <c r="R15" s="14"/>
      <c r="S15" s="14">
        <v>0.22014586045169801</v>
      </c>
      <c r="T15" s="14">
        <v>0.19727786027782501</v>
      </c>
      <c r="U15" s="14">
        <v>0.189353653710015</v>
      </c>
      <c r="V15" s="14">
        <v>0.17965010977282</v>
      </c>
      <c r="W15" s="14">
        <v>0.183993938657876</v>
      </c>
      <c r="X15" s="14">
        <v>0.18668438732503201</v>
      </c>
      <c r="Y15" s="14">
        <v>0.195648599665696</v>
      </c>
      <c r="Z15" s="14">
        <v>0.15872778805037399</v>
      </c>
      <c r="AA15" s="14">
        <v>0.195070590897199</v>
      </c>
      <c r="AB15" s="14">
        <v>0.180386798639498</v>
      </c>
      <c r="AC15" s="14">
        <v>0.19383117277584899</v>
      </c>
      <c r="AD15" s="14">
        <v>0.28555097894718401</v>
      </c>
      <c r="AE15" s="14"/>
      <c r="AF15" s="14">
        <v>0.19590491085107101</v>
      </c>
      <c r="AG15" s="14">
        <v>0.17518127902172401</v>
      </c>
      <c r="AH15" s="14">
        <v>0.21125442870986999</v>
      </c>
      <c r="AI15" s="14"/>
      <c r="AJ15" s="14">
        <v>0.22161818695169</v>
      </c>
      <c r="AK15" s="14">
        <v>0.176486419997953</v>
      </c>
      <c r="AL15" s="14">
        <v>0.139739045663485</v>
      </c>
      <c r="AM15" s="14">
        <v>0.27005027292866701</v>
      </c>
      <c r="AN15" s="14">
        <v>0.16400522971692399</v>
      </c>
      <c r="AO15" s="14"/>
      <c r="AP15" s="14">
        <v>0.22127405986436799</v>
      </c>
      <c r="AQ15" s="14">
        <v>0.195617605147065</v>
      </c>
      <c r="AR15" s="14">
        <v>0.182221001905505</v>
      </c>
      <c r="AS15" s="14"/>
      <c r="AT15" s="14">
        <v>0.19660812549595399</v>
      </c>
      <c r="AU15" s="14">
        <v>0.235128923490037</v>
      </c>
      <c r="AV15" s="14">
        <v>0.16983129130071301</v>
      </c>
      <c r="AW15" s="14">
        <v>0.19950192476279099</v>
      </c>
      <c r="AX15" s="14">
        <v>9.5266294298739299E-2</v>
      </c>
      <c r="AY15" s="14"/>
      <c r="AZ15" s="14">
        <v>0.17890055683575801</v>
      </c>
      <c r="BA15" s="14">
        <v>0.20313824751054799</v>
      </c>
      <c r="BB15" s="14">
        <v>0.212045817181302</v>
      </c>
      <c r="BC15" s="14">
        <v>0.17678291647710401</v>
      </c>
      <c r="BD15" s="14">
        <v>0.17833660466003801</v>
      </c>
      <c r="BE15" s="14">
        <v>0.27736516067335398</v>
      </c>
    </row>
    <row r="16" spans="2:57" x14ac:dyDescent="0.25">
      <c r="B16" t="s">
        <v>83</v>
      </c>
      <c r="C16" s="14">
        <v>0.21440035723735101</v>
      </c>
      <c r="D16" s="14">
        <v>0.223781280313536</v>
      </c>
      <c r="E16" s="14">
        <v>0.206500129544611</v>
      </c>
      <c r="F16" s="14"/>
      <c r="G16" s="14">
        <v>0.14752925349918999</v>
      </c>
      <c r="H16" s="14">
        <v>0.15044072006165801</v>
      </c>
      <c r="I16" s="14">
        <v>0.21337219990557901</v>
      </c>
      <c r="J16" s="14">
        <v>0.247276190926636</v>
      </c>
      <c r="K16" s="14">
        <v>0.25629169612479802</v>
      </c>
      <c r="L16" s="14">
        <v>0.25736969739159699</v>
      </c>
      <c r="M16" s="14"/>
      <c r="N16" s="14">
        <v>0.195342403553384</v>
      </c>
      <c r="O16" s="14">
        <v>0.20620437489999899</v>
      </c>
      <c r="P16" s="14">
        <v>0.18935483171400599</v>
      </c>
      <c r="Q16" s="14">
        <v>0.26181498681037702</v>
      </c>
      <c r="R16" s="14"/>
      <c r="S16" s="14">
        <v>0.23030207498411201</v>
      </c>
      <c r="T16" s="14">
        <v>0.21090903389617199</v>
      </c>
      <c r="U16" s="14">
        <v>0.18626940099627301</v>
      </c>
      <c r="V16" s="14">
        <v>0.243913312387395</v>
      </c>
      <c r="W16" s="14">
        <v>0.189527954581897</v>
      </c>
      <c r="X16" s="14">
        <v>0.22994877544181899</v>
      </c>
      <c r="Y16" s="14">
        <v>0.14819364966830101</v>
      </c>
      <c r="Z16" s="14">
        <v>0.21642319174681399</v>
      </c>
      <c r="AA16" s="14">
        <v>0.191287651485302</v>
      </c>
      <c r="AB16" s="14">
        <v>0.28536249818058501</v>
      </c>
      <c r="AC16" s="14">
        <v>0.21544818570652</v>
      </c>
      <c r="AD16" s="14">
        <v>0.19712153208816399</v>
      </c>
      <c r="AE16" s="14"/>
      <c r="AF16" s="14">
        <v>0.22822694440590499</v>
      </c>
      <c r="AG16" s="14">
        <v>0.21944014230605199</v>
      </c>
      <c r="AH16" s="14">
        <v>0.20902180025133499</v>
      </c>
      <c r="AI16" s="14"/>
      <c r="AJ16" s="14">
        <v>0.235602978940429</v>
      </c>
      <c r="AK16" s="14">
        <v>0.19737812965752399</v>
      </c>
      <c r="AL16" s="14">
        <v>0.21978885028387199</v>
      </c>
      <c r="AM16" s="14">
        <v>0.116238586916299</v>
      </c>
      <c r="AN16" s="14">
        <v>0.22941453428716299</v>
      </c>
      <c r="AO16" s="14"/>
      <c r="AP16" s="14">
        <v>0.190818133156471</v>
      </c>
      <c r="AQ16" s="14">
        <v>0.19661342839897</v>
      </c>
      <c r="AR16" s="14">
        <v>0.21474947880461101</v>
      </c>
      <c r="AS16" s="14"/>
      <c r="AT16" s="14">
        <v>0.26387906385789101</v>
      </c>
      <c r="AU16" s="14">
        <v>0.202791687436505</v>
      </c>
      <c r="AV16" s="14">
        <v>0.17012977621390399</v>
      </c>
      <c r="AW16" s="14">
        <v>0.221415925026446</v>
      </c>
      <c r="AX16" s="14">
        <v>0.21595423830478</v>
      </c>
      <c r="AY16" s="14"/>
      <c r="AZ16" s="14">
        <v>0.20138672457913101</v>
      </c>
      <c r="BA16" s="14">
        <v>0.19233076635105201</v>
      </c>
      <c r="BB16" s="14">
        <v>0.25459519891423199</v>
      </c>
      <c r="BC16" s="14">
        <v>0.25374374410846501</v>
      </c>
      <c r="BD16" s="14">
        <v>0.20108644557699901</v>
      </c>
      <c r="BE16" s="14">
        <v>0.19127656923411601</v>
      </c>
    </row>
    <row r="17" spans="2:57" x14ac:dyDescent="0.25">
      <c r="B17" t="s">
        <v>84</v>
      </c>
      <c r="C17" s="14">
        <v>0.17116403478682801</v>
      </c>
      <c r="D17" s="14">
        <v>0.16091800036053899</v>
      </c>
      <c r="E17" s="14">
        <v>0.18023893055999701</v>
      </c>
      <c r="F17" s="14"/>
      <c r="G17" s="14">
        <v>0.17524913755416499</v>
      </c>
      <c r="H17" s="14">
        <v>0.15297370914896999</v>
      </c>
      <c r="I17" s="14">
        <v>0.118065740007765</v>
      </c>
      <c r="J17" s="14">
        <v>0.19927544204870701</v>
      </c>
      <c r="K17" s="14">
        <v>0.175171340174924</v>
      </c>
      <c r="L17" s="14">
        <v>0.20094767747532299</v>
      </c>
      <c r="M17" s="14"/>
      <c r="N17" s="14">
        <v>0.16590768294854699</v>
      </c>
      <c r="O17" s="14">
        <v>0.19629946151827099</v>
      </c>
      <c r="P17" s="14">
        <v>0.151377659301872</v>
      </c>
      <c r="Q17" s="14">
        <v>0.168971110460025</v>
      </c>
      <c r="R17" s="14"/>
      <c r="S17" s="14">
        <v>0.13106462349916101</v>
      </c>
      <c r="T17" s="14">
        <v>0.125014091143793</v>
      </c>
      <c r="U17" s="14">
        <v>0.165099366096228</v>
      </c>
      <c r="V17" s="14">
        <v>0.15061310564907299</v>
      </c>
      <c r="W17" s="14">
        <v>0.184693392742281</v>
      </c>
      <c r="X17" s="14">
        <v>0.204982125296407</v>
      </c>
      <c r="Y17" s="14">
        <v>0.21267553901686001</v>
      </c>
      <c r="Z17" s="14">
        <v>0.212644885279236</v>
      </c>
      <c r="AA17" s="14">
        <v>0.20691496402449799</v>
      </c>
      <c r="AB17" s="14">
        <v>0.17048326736323299</v>
      </c>
      <c r="AC17" s="14">
        <v>0.163015961290287</v>
      </c>
      <c r="AD17" s="14">
        <v>0.22226487304589801</v>
      </c>
      <c r="AE17" s="14"/>
      <c r="AF17" s="14">
        <v>0.162814684521951</v>
      </c>
      <c r="AG17" s="14">
        <v>0.17166666757745999</v>
      </c>
      <c r="AH17" s="14">
        <v>0.18346439048172</v>
      </c>
      <c r="AI17" s="14"/>
      <c r="AJ17" s="14">
        <v>0.151625152149687</v>
      </c>
      <c r="AK17" s="14">
        <v>0.193237869713727</v>
      </c>
      <c r="AL17" s="14">
        <v>0.146364971347589</v>
      </c>
      <c r="AM17" s="14">
        <v>0.290010304191755</v>
      </c>
      <c r="AN17" s="14">
        <v>0.17575162014162099</v>
      </c>
      <c r="AO17" s="14"/>
      <c r="AP17" s="14">
        <v>0.171492926783264</v>
      </c>
      <c r="AQ17" s="14">
        <v>0.174893831970242</v>
      </c>
      <c r="AR17" s="14">
        <v>0.14762259754008999</v>
      </c>
      <c r="AS17" s="14"/>
      <c r="AT17" s="14">
        <v>0.152073507689508</v>
      </c>
      <c r="AU17" s="14">
        <v>0.17908205989347301</v>
      </c>
      <c r="AV17" s="14">
        <v>0.184782794226028</v>
      </c>
      <c r="AW17" s="14">
        <v>0.16651087173971099</v>
      </c>
      <c r="AX17" s="14">
        <v>9.4355962839823199E-2</v>
      </c>
      <c r="AY17" s="14"/>
      <c r="AZ17" s="14">
        <v>0.134643976238842</v>
      </c>
      <c r="BA17" s="14">
        <v>0.20775808048532901</v>
      </c>
      <c r="BB17" s="14">
        <v>0.117747740914687</v>
      </c>
      <c r="BC17" s="14">
        <v>0.19578719790617399</v>
      </c>
      <c r="BD17" s="14">
        <v>0.18422574899876001</v>
      </c>
      <c r="BE17" s="14">
        <v>0.15510110340003899</v>
      </c>
    </row>
    <row r="18" spans="2:57" x14ac:dyDescent="0.25">
      <c r="B18" t="s">
        <v>85</v>
      </c>
      <c r="C18" s="14">
        <v>0.108902258216946</v>
      </c>
      <c r="D18" s="14">
        <v>9.9655880530564594E-2</v>
      </c>
      <c r="E18" s="14">
        <v>0.11767508907605299</v>
      </c>
      <c r="F18" s="14"/>
      <c r="G18" s="14">
        <v>9.7777609279362299E-2</v>
      </c>
      <c r="H18" s="14">
        <v>0.105759312156679</v>
      </c>
      <c r="I18" s="14">
        <v>7.84135843322563E-2</v>
      </c>
      <c r="J18" s="14">
        <v>0.10695269048881199</v>
      </c>
      <c r="K18" s="14">
        <v>0.13561960487011099</v>
      </c>
      <c r="L18" s="14">
        <v>0.12732281054074601</v>
      </c>
      <c r="M18" s="14"/>
      <c r="N18" s="14">
        <v>0.13726155216612199</v>
      </c>
      <c r="O18" s="14">
        <v>0.10820954740010399</v>
      </c>
      <c r="P18" s="14">
        <v>8.4453287458225196E-2</v>
      </c>
      <c r="Q18" s="14">
        <v>9.8367992382435099E-2</v>
      </c>
      <c r="R18" s="14"/>
      <c r="S18" s="14">
        <v>8.96632240258219E-2</v>
      </c>
      <c r="T18" s="14">
        <v>0.123073068401556</v>
      </c>
      <c r="U18" s="14">
        <v>0.117903971816886</v>
      </c>
      <c r="V18" s="14">
        <v>0.14879636569537799</v>
      </c>
      <c r="W18" s="14">
        <v>9.3841342192633903E-2</v>
      </c>
      <c r="X18" s="14">
        <v>5.1213276783915899E-2</v>
      </c>
      <c r="Y18" s="14">
        <v>0.17730813209150501</v>
      </c>
      <c r="Z18" s="14">
        <v>0.101093912715901</v>
      </c>
      <c r="AA18" s="14">
        <v>0.118615208868946</v>
      </c>
      <c r="AB18" s="14">
        <v>0.10046406775710399</v>
      </c>
      <c r="AC18" s="14">
        <v>7.7156061497732201E-2</v>
      </c>
      <c r="AD18" s="14">
        <v>7.2461591662538599E-2</v>
      </c>
      <c r="AE18" s="14"/>
      <c r="AF18" s="14">
        <v>0.108314850215935</v>
      </c>
      <c r="AG18" s="14">
        <v>0.126334346735093</v>
      </c>
      <c r="AH18" s="14">
        <v>6.30499417717649E-2</v>
      </c>
      <c r="AI18" s="14"/>
      <c r="AJ18" s="14">
        <v>0.10601100895427699</v>
      </c>
      <c r="AK18" s="14">
        <v>0.10363083443877</v>
      </c>
      <c r="AL18" s="14">
        <v>0.17583157960941201</v>
      </c>
      <c r="AM18" s="14">
        <v>6.4337184997947397E-2</v>
      </c>
      <c r="AN18" s="14">
        <v>9.1843832469407305E-2</v>
      </c>
      <c r="AO18" s="14"/>
      <c r="AP18" s="14">
        <v>0.111651423865382</v>
      </c>
      <c r="AQ18" s="14">
        <v>0.109554050663786</v>
      </c>
      <c r="AR18" s="14">
        <v>0.14289259455322501</v>
      </c>
      <c r="AS18" s="14"/>
      <c r="AT18" s="14">
        <v>0.10113387888624099</v>
      </c>
      <c r="AU18" s="14">
        <v>9.0231913153222501E-2</v>
      </c>
      <c r="AV18" s="14">
        <v>0.122485189583851</v>
      </c>
      <c r="AW18" s="14">
        <v>0.11139472855855299</v>
      </c>
      <c r="AX18" s="14">
        <v>0.19078388396986701</v>
      </c>
      <c r="AY18" s="14"/>
      <c r="AZ18" s="14">
        <v>7.4186739753734798E-2</v>
      </c>
      <c r="BA18" s="14">
        <v>0.119822202938987</v>
      </c>
      <c r="BB18" s="14">
        <v>0.10728392456745101</v>
      </c>
      <c r="BC18" s="14">
        <v>0.12330785908172499</v>
      </c>
      <c r="BD18" s="14">
        <v>0.149444463044895</v>
      </c>
      <c r="BE18" s="14">
        <v>8.0850558938585795E-2</v>
      </c>
    </row>
    <row r="19" spans="2:57" x14ac:dyDescent="0.25">
      <c r="B19" t="s">
        <v>86</v>
      </c>
      <c r="C19" s="14">
        <v>0.117173370143274</v>
      </c>
      <c r="D19" s="14">
        <v>0.117594480641202</v>
      </c>
      <c r="E19" s="14">
        <v>0.11633138140093099</v>
      </c>
      <c r="F19" s="14"/>
      <c r="G19" s="14">
        <v>5.67763688621961E-2</v>
      </c>
      <c r="H19" s="14">
        <v>8.0782604602939997E-2</v>
      </c>
      <c r="I19" s="14">
        <v>0.143161825546606</v>
      </c>
      <c r="J19" s="14">
        <v>0.141879050099631</v>
      </c>
      <c r="K19" s="14">
        <v>0.17263914914678</v>
      </c>
      <c r="L19" s="14">
        <v>0.108795336528972</v>
      </c>
      <c r="M19" s="14"/>
      <c r="N19" s="14">
        <v>0.114593009573975</v>
      </c>
      <c r="O19" s="14">
        <v>0.12848323892802099</v>
      </c>
      <c r="P19" s="14">
        <v>9.2821255064928401E-2</v>
      </c>
      <c r="Q19" s="14">
        <v>0.131738991923669</v>
      </c>
      <c r="R19" s="14"/>
      <c r="S19" s="14">
        <v>7.8446960720407799E-2</v>
      </c>
      <c r="T19" s="14">
        <v>0.134799230171853</v>
      </c>
      <c r="U19" s="14">
        <v>0.15501674005676599</v>
      </c>
      <c r="V19" s="14">
        <v>0.100338520824351</v>
      </c>
      <c r="W19" s="14">
        <v>0.14657915816627301</v>
      </c>
      <c r="X19" s="14">
        <v>0.136135526183436</v>
      </c>
      <c r="Y19" s="14">
        <v>0.106069420159457</v>
      </c>
      <c r="Z19" s="14">
        <v>0.117697077275513</v>
      </c>
      <c r="AA19" s="14">
        <v>0.108971506173952</v>
      </c>
      <c r="AB19" s="14">
        <v>8.7766788131813697E-2</v>
      </c>
      <c r="AC19" s="14">
        <v>0.17304703121009399</v>
      </c>
      <c r="AD19" s="14">
        <v>9.91305569230468E-2</v>
      </c>
      <c r="AE19" s="14"/>
      <c r="AF19" s="14">
        <v>0.144154583009003</v>
      </c>
      <c r="AG19" s="14">
        <v>0.112116872789845</v>
      </c>
      <c r="AH19" s="14">
        <v>9.8448896000540007E-2</v>
      </c>
      <c r="AI19" s="14"/>
      <c r="AJ19" s="14">
        <v>0.12132434488237299</v>
      </c>
      <c r="AK19" s="14">
        <v>9.3084459799694194E-2</v>
      </c>
      <c r="AL19" s="14">
        <v>0.13639023441613499</v>
      </c>
      <c r="AM19" s="14">
        <v>0.10659032941049</v>
      </c>
      <c r="AN19" s="14">
        <v>0.14812087192933601</v>
      </c>
      <c r="AO19" s="14"/>
      <c r="AP19" s="14">
        <v>0.10060844881551501</v>
      </c>
      <c r="AQ19" s="14">
        <v>9.90455073419622E-2</v>
      </c>
      <c r="AR19" s="14">
        <v>0.127611046454079</v>
      </c>
      <c r="AS19" s="14"/>
      <c r="AT19" s="14">
        <v>0.14481412367794799</v>
      </c>
      <c r="AU19" s="14">
        <v>0.10632011035779899</v>
      </c>
      <c r="AV19" s="14">
        <v>0.11753311795758201</v>
      </c>
      <c r="AW19" s="14">
        <v>7.6974013865480195E-2</v>
      </c>
      <c r="AX19" s="14">
        <v>0.17573031463118899</v>
      </c>
      <c r="AY19" s="14"/>
      <c r="AZ19" s="14">
        <v>9.3509703652718004E-2</v>
      </c>
      <c r="BA19" s="14">
        <v>0.112972577011183</v>
      </c>
      <c r="BB19" s="14">
        <v>0.13750920901003</v>
      </c>
      <c r="BC19" s="14">
        <v>0.126669579916901</v>
      </c>
      <c r="BD19" s="14">
        <v>0.14780626301276001</v>
      </c>
      <c r="BE19" s="14">
        <v>0.104213836398438</v>
      </c>
    </row>
    <row r="20" spans="2:57" x14ac:dyDescent="0.25">
      <c r="B20" t="s">
        <v>87</v>
      </c>
      <c r="C20" s="14">
        <v>6.3547716766157204E-3</v>
      </c>
      <c r="D20" s="14">
        <v>4.7185029019531097E-3</v>
      </c>
      <c r="E20" s="14">
        <v>7.9915414218693099E-3</v>
      </c>
      <c r="F20" s="14"/>
      <c r="G20" s="14">
        <v>0</v>
      </c>
      <c r="H20" s="14">
        <v>1.3048550932973999E-2</v>
      </c>
      <c r="I20" s="14">
        <v>9.1357675833702492E-3</v>
      </c>
      <c r="J20" s="14">
        <v>1.22991140307311E-2</v>
      </c>
      <c r="K20" s="14">
        <v>3.4255345088645001E-3</v>
      </c>
      <c r="L20" s="14">
        <v>0</v>
      </c>
      <c r="M20" s="14"/>
      <c r="N20" s="14">
        <v>3.5737769560123499E-3</v>
      </c>
      <c r="O20" s="14">
        <v>7.7744425755749804E-3</v>
      </c>
      <c r="P20" s="14">
        <v>5.1807493255190198E-3</v>
      </c>
      <c r="Q20" s="14">
        <v>9.0290359628669003E-3</v>
      </c>
      <c r="R20" s="14"/>
      <c r="S20" s="14">
        <v>1.11202575767399E-2</v>
      </c>
      <c r="T20" s="14">
        <v>0</v>
      </c>
      <c r="U20" s="14">
        <v>1.27941843517064E-2</v>
      </c>
      <c r="V20" s="14">
        <v>0</v>
      </c>
      <c r="W20" s="14">
        <v>0</v>
      </c>
      <c r="X20" s="14">
        <v>1.2493523957965101E-2</v>
      </c>
      <c r="Y20" s="14">
        <v>1.2630907030549299E-2</v>
      </c>
      <c r="Z20" s="14">
        <v>0</v>
      </c>
      <c r="AA20" s="14">
        <v>9.8300304556742206E-3</v>
      </c>
      <c r="AB20" s="14">
        <v>6.2373136205759504E-3</v>
      </c>
      <c r="AC20" s="14">
        <v>0</v>
      </c>
      <c r="AD20" s="14">
        <v>0</v>
      </c>
      <c r="AE20" s="14"/>
      <c r="AF20" s="14">
        <v>3.4178635075382598E-3</v>
      </c>
      <c r="AG20" s="14">
        <v>6.5621551987490702E-3</v>
      </c>
      <c r="AH20" s="14">
        <v>1.46494292650131E-2</v>
      </c>
      <c r="AI20" s="14"/>
      <c r="AJ20" s="14">
        <v>2.8655201353775298E-3</v>
      </c>
      <c r="AK20" s="14">
        <v>3.8232265157514401E-3</v>
      </c>
      <c r="AL20" s="14">
        <v>7.6230090433679404E-3</v>
      </c>
      <c r="AM20" s="14">
        <v>0</v>
      </c>
      <c r="AN20" s="14">
        <v>1.2328435969306601E-2</v>
      </c>
      <c r="AO20" s="14"/>
      <c r="AP20" s="14">
        <v>2.4209098175873101E-3</v>
      </c>
      <c r="AQ20" s="14">
        <v>6.1118312477314203E-3</v>
      </c>
      <c r="AR20" s="14">
        <v>0</v>
      </c>
      <c r="AS20" s="14"/>
      <c r="AT20" s="14">
        <v>4.8319002365488899E-3</v>
      </c>
      <c r="AU20" s="14">
        <v>8.62318212951136E-3</v>
      </c>
      <c r="AV20" s="14">
        <v>6.0651579799957597E-3</v>
      </c>
      <c r="AW20" s="14">
        <v>4.4780328347079398E-3</v>
      </c>
      <c r="AX20" s="14">
        <v>0</v>
      </c>
      <c r="AY20" s="14"/>
      <c r="AZ20" s="14">
        <v>8.8504868160089005E-3</v>
      </c>
      <c r="BA20" s="14">
        <v>5.9444392783774202E-3</v>
      </c>
      <c r="BB20" s="14">
        <v>1.2324900317075499E-2</v>
      </c>
      <c r="BC20" s="14">
        <v>3.0489374440503501E-3</v>
      </c>
      <c r="BD20" s="14">
        <v>4.1482978305823802E-3</v>
      </c>
      <c r="BE20" s="14">
        <v>0</v>
      </c>
    </row>
    <row r="21" spans="2:57" x14ac:dyDescent="0.25"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</row>
    <row r="22" spans="2:57" x14ac:dyDescent="0.25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</row>
    <row r="23" spans="2:57" x14ac:dyDescent="0.25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</row>
    <row r="24" spans="2:57" x14ac:dyDescent="0.25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</row>
    <row r="25" spans="2:57" x14ac:dyDescent="0.25">
      <c r="B25" s="6" t="s">
        <v>95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</row>
    <row r="26" spans="2:57" x14ac:dyDescent="0.25">
      <c r="B26" s="24" t="s">
        <v>93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</row>
    <row r="27" spans="2:57" x14ac:dyDescent="0.25">
      <c r="B27" t="s">
        <v>81</v>
      </c>
      <c r="C27" s="14">
        <v>2.14167697481366E-2</v>
      </c>
      <c r="D27" s="14">
        <v>2.1104512342295399E-2</v>
      </c>
      <c r="E27" s="14">
        <v>2.0985141477528599E-2</v>
      </c>
      <c r="F27" s="14"/>
      <c r="G27" s="14">
        <v>3.6070531456173803E-2</v>
      </c>
      <c r="H27" s="14">
        <v>3.9594569326056601E-2</v>
      </c>
      <c r="I27" s="14">
        <v>2.3668071569814E-2</v>
      </c>
      <c r="J27" s="14">
        <v>1.1206057085766699E-2</v>
      </c>
      <c r="K27" s="14">
        <v>1.2837619075028801E-2</v>
      </c>
      <c r="L27" s="14">
        <v>8.9879586397414602E-3</v>
      </c>
      <c r="M27" s="14"/>
      <c r="N27" s="14">
        <v>2.2939065476541301E-2</v>
      </c>
      <c r="O27" s="14">
        <v>1.0786039301105801E-2</v>
      </c>
      <c r="P27" s="14">
        <v>3.1795887225395399E-2</v>
      </c>
      <c r="Q27" s="14">
        <v>2.01522099479104E-2</v>
      </c>
      <c r="R27" s="14"/>
      <c r="S27" s="14">
        <v>2.7347520987621599E-2</v>
      </c>
      <c r="T27" s="14">
        <v>8.0635443503254602E-3</v>
      </c>
      <c r="U27" s="14">
        <v>1.13625363826379E-2</v>
      </c>
      <c r="V27" s="14">
        <v>3.4373794449051899E-2</v>
      </c>
      <c r="W27" s="14">
        <v>3.6965096072765997E-2</v>
      </c>
      <c r="X27" s="14">
        <v>4.0274248491791002E-2</v>
      </c>
      <c r="Y27" s="14">
        <v>2.32787663909618E-2</v>
      </c>
      <c r="Z27" s="14">
        <v>2.20456684890133E-2</v>
      </c>
      <c r="AA27" s="14">
        <v>1.40072507333393E-2</v>
      </c>
      <c r="AB27" s="14">
        <v>0</v>
      </c>
      <c r="AC27" s="14">
        <v>3.10966990015871E-2</v>
      </c>
      <c r="AD27" s="14">
        <v>1.60712302614484E-2</v>
      </c>
      <c r="AE27" s="14"/>
      <c r="AF27" s="14">
        <v>2.1576401199025801E-2</v>
      </c>
      <c r="AG27" s="14">
        <v>2.3128506736506901E-2</v>
      </c>
      <c r="AH27" s="14">
        <v>1.93362830287153E-2</v>
      </c>
      <c r="AI27" s="14"/>
      <c r="AJ27" s="14">
        <v>2.3344448152473302E-2</v>
      </c>
      <c r="AK27" s="14">
        <v>2.4659346713607099E-2</v>
      </c>
      <c r="AL27" s="14">
        <v>0</v>
      </c>
      <c r="AM27" s="14">
        <v>8.2454192712684102E-2</v>
      </c>
      <c r="AN27" s="14">
        <v>1.6777445401452699E-2</v>
      </c>
      <c r="AO27" s="14"/>
      <c r="AP27" s="14">
        <v>2.78357067294858E-2</v>
      </c>
      <c r="AQ27" s="14">
        <v>1.6571437483001002E-2</v>
      </c>
      <c r="AR27" s="14">
        <v>1.47327875577845E-2</v>
      </c>
      <c r="AS27" s="14"/>
      <c r="AT27" s="14">
        <v>2.4362945781834101E-2</v>
      </c>
      <c r="AU27" s="14">
        <v>2.16194025475453E-2</v>
      </c>
      <c r="AV27" s="14">
        <v>1.7244074337267101E-2</v>
      </c>
      <c r="AW27" s="14">
        <v>2.5454489501251398E-2</v>
      </c>
      <c r="AX27" s="14">
        <v>0</v>
      </c>
      <c r="AY27" s="14"/>
      <c r="AZ27" s="14">
        <v>2.98166590504182E-2</v>
      </c>
      <c r="BA27" s="14">
        <v>1.7684870459502101E-2</v>
      </c>
      <c r="BB27" s="14">
        <v>3.4032394757721199E-2</v>
      </c>
      <c r="BC27" s="14">
        <v>8.2127524253391496E-3</v>
      </c>
      <c r="BD27" s="14">
        <v>1.7399846404105399E-2</v>
      </c>
      <c r="BE27" s="14">
        <v>2.7005713528751401E-2</v>
      </c>
    </row>
    <row r="28" spans="2:57" x14ac:dyDescent="0.25">
      <c r="B28" t="s">
        <v>448</v>
      </c>
      <c r="C28" s="14">
        <v>6.3072223494192101E-2</v>
      </c>
      <c r="D28" s="14">
        <v>7.3506954632135704E-2</v>
      </c>
      <c r="E28" s="14">
        <v>5.32470317820887E-2</v>
      </c>
      <c r="F28" s="14"/>
      <c r="G28" s="14">
        <v>8.7491880702268904E-2</v>
      </c>
      <c r="H28" s="14">
        <v>8.3011823088943296E-2</v>
      </c>
      <c r="I28" s="14">
        <v>7.8490137559574694E-2</v>
      </c>
      <c r="J28" s="14">
        <v>9.2867256967315001E-2</v>
      </c>
      <c r="K28" s="14">
        <v>2.7490322546807899E-2</v>
      </c>
      <c r="L28" s="14">
        <v>1.7593864367178701E-2</v>
      </c>
      <c r="M28" s="14"/>
      <c r="N28" s="14">
        <v>5.7205370981622497E-2</v>
      </c>
      <c r="O28" s="14">
        <v>5.3767620687736502E-2</v>
      </c>
      <c r="P28" s="14">
        <v>6.9707927185782906E-2</v>
      </c>
      <c r="Q28" s="14">
        <v>7.2626828137569405E-2</v>
      </c>
      <c r="R28" s="14"/>
      <c r="S28" s="14">
        <v>8.8882788326644396E-2</v>
      </c>
      <c r="T28" s="14">
        <v>4.00564232999032E-2</v>
      </c>
      <c r="U28" s="14">
        <v>5.6055431583455002E-2</v>
      </c>
      <c r="V28" s="14">
        <v>3.9226860659872499E-2</v>
      </c>
      <c r="W28" s="14">
        <v>8.5475285043937699E-2</v>
      </c>
      <c r="X28" s="14">
        <v>6.8590174968268899E-2</v>
      </c>
      <c r="Y28" s="14">
        <v>4.8462446962024001E-2</v>
      </c>
      <c r="Z28" s="14">
        <v>7.4763474704654997E-2</v>
      </c>
      <c r="AA28" s="14">
        <v>5.1830093523837703E-2</v>
      </c>
      <c r="AB28" s="14">
        <v>6.0823044575321603E-2</v>
      </c>
      <c r="AC28" s="14">
        <v>0.109175658896296</v>
      </c>
      <c r="AD28" s="14">
        <v>5.7770938182277999E-2</v>
      </c>
      <c r="AE28" s="14"/>
      <c r="AF28" s="14">
        <v>6.0332043301948399E-2</v>
      </c>
      <c r="AG28" s="14">
        <v>5.8947814799118703E-2</v>
      </c>
      <c r="AH28" s="14">
        <v>8.0216683925090307E-2</v>
      </c>
      <c r="AI28" s="14"/>
      <c r="AJ28" s="14">
        <v>5.7771137367587398E-2</v>
      </c>
      <c r="AK28" s="14">
        <v>6.5635239636426895E-2</v>
      </c>
      <c r="AL28" s="14">
        <v>8.5233623525978103E-2</v>
      </c>
      <c r="AM28" s="14">
        <v>6.7105995717570102E-2</v>
      </c>
      <c r="AN28" s="14">
        <v>6.7073432717937503E-2</v>
      </c>
      <c r="AO28" s="14"/>
      <c r="AP28" s="14">
        <v>6.8196940569082098E-2</v>
      </c>
      <c r="AQ28" s="14">
        <v>6.4299018901288002E-2</v>
      </c>
      <c r="AR28" s="14">
        <v>9.2687334869581806E-2</v>
      </c>
      <c r="AS28" s="14"/>
      <c r="AT28" s="14">
        <v>5.7239552792868201E-2</v>
      </c>
      <c r="AU28" s="14">
        <v>6.2033453528264997E-2</v>
      </c>
      <c r="AV28" s="14">
        <v>6.6802481989070295E-2</v>
      </c>
      <c r="AW28" s="14">
        <v>7.7334822825003799E-2</v>
      </c>
      <c r="AX28" s="14">
        <v>0</v>
      </c>
      <c r="AY28" s="14"/>
      <c r="AZ28" s="14">
        <v>9.1417662422322604E-2</v>
      </c>
      <c r="BA28" s="14">
        <v>5.9972942600855103E-2</v>
      </c>
      <c r="BB28" s="14">
        <v>4.7883560583714201E-2</v>
      </c>
      <c r="BC28" s="14">
        <v>5.9435742725070198E-2</v>
      </c>
      <c r="BD28" s="14">
        <v>3.8461271004009201E-2</v>
      </c>
      <c r="BE28" s="14">
        <v>5.25054400290349E-2</v>
      </c>
    </row>
    <row r="29" spans="2:57" x14ac:dyDescent="0.25">
      <c r="B29" t="s">
        <v>82</v>
      </c>
      <c r="C29" s="14">
        <v>0.158812626689909</v>
      </c>
      <c r="D29" s="14">
        <v>0.19633637892648401</v>
      </c>
      <c r="E29" s="14">
        <v>0.122010371248556</v>
      </c>
      <c r="F29" s="14"/>
      <c r="G29" s="14">
        <v>0.19469440970975499</v>
      </c>
      <c r="H29" s="14">
        <v>0.23417824505238599</v>
      </c>
      <c r="I29" s="14">
        <v>0.15713974647717699</v>
      </c>
      <c r="J29" s="14">
        <v>0.146806273598867</v>
      </c>
      <c r="K29" s="14">
        <v>0.113163331075469</v>
      </c>
      <c r="L29" s="14">
        <v>0.11498023947679099</v>
      </c>
      <c r="M29" s="14"/>
      <c r="N29" s="14">
        <v>0.15378669078926399</v>
      </c>
      <c r="O29" s="14">
        <v>0.17425270587870301</v>
      </c>
      <c r="P29" s="14">
        <v>0.16566549562490701</v>
      </c>
      <c r="Q29" s="14">
        <v>0.140378345158019</v>
      </c>
      <c r="R29" s="14"/>
      <c r="S29" s="14">
        <v>0.15823994581405201</v>
      </c>
      <c r="T29" s="14">
        <v>0.14979113330813201</v>
      </c>
      <c r="U29" s="14">
        <v>0.17803473050209201</v>
      </c>
      <c r="V29" s="14">
        <v>0.19469524389547199</v>
      </c>
      <c r="W29" s="14">
        <v>0.157609258031704</v>
      </c>
      <c r="X29" s="14">
        <v>0.141069607091799</v>
      </c>
      <c r="Y29" s="14">
        <v>0.15030223005683699</v>
      </c>
      <c r="Z29" s="14">
        <v>0.161390339996415</v>
      </c>
      <c r="AA29" s="14">
        <v>0.154448590377398</v>
      </c>
      <c r="AB29" s="14">
        <v>0.157638984555029</v>
      </c>
      <c r="AC29" s="14">
        <v>0.173419312470213</v>
      </c>
      <c r="AD29" s="14">
        <v>0.111800252114065</v>
      </c>
      <c r="AE29" s="14"/>
      <c r="AF29" s="14">
        <v>0.15372539067454899</v>
      </c>
      <c r="AG29" s="14">
        <v>0.155957705067133</v>
      </c>
      <c r="AH29" s="14">
        <v>0.15711583968755</v>
      </c>
      <c r="AI29" s="14"/>
      <c r="AJ29" s="14">
        <v>0.14385849458539901</v>
      </c>
      <c r="AK29" s="14">
        <v>0.16276912962079099</v>
      </c>
      <c r="AL29" s="14">
        <v>0.20693358713821999</v>
      </c>
      <c r="AM29" s="14">
        <v>0.223069253424764</v>
      </c>
      <c r="AN29" s="14">
        <v>0.15818721626666399</v>
      </c>
      <c r="AO29" s="14"/>
      <c r="AP29" s="14">
        <v>0.174096394793433</v>
      </c>
      <c r="AQ29" s="14">
        <v>0.15163258763655299</v>
      </c>
      <c r="AR29" s="14">
        <v>0.195618073932599</v>
      </c>
      <c r="AS29" s="14"/>
      <c r="AT29" s="14">
        <v>0.17931630449080599</v>
      </c>
      <c r="AU29" s="14">
        <v>0.15797293281250399</v>
      </c>
      <c r="AV29" s="14">
        <v>0.15661362126387601</v>
      </c>
      <c r="AW29" s="14">
        <v>0.15254539242861501</v>
      </c>
      <c r="AX29" s="14">
        <v>0.16342353095665299</v>
      </c>
      <c r="AY29" s="14"/>
      <c r="AZ29" s="14">
        <v>0.165228949118751</v>
      </c>
      <c r="BA29" s="14">
        <v>0.148560593773957</v>
      </c>
      <c r="BB29" s="14">
        <v>0.190184689973039</v>
      </c>
      <c r="BC29" s="14">
        <v>0.15847129808590699</v>
      </c>
      <c r="BD29" s="14">
        <v>0.125912713023205</v>
      </c>
      <c r="BE29" s="14">
        <v>0.17736710356389099</v>
      </c>
    </row>
    <row r="30" spans="2:57" x14ac:dyDescent="0.25">
      <c r="B30" t="s">
        <v>83</v>
      </c>
      <c r="C30" s="14">
        <v>0.188930876072292</v>
      </c>
      <c r="D30" s="14">
        <v>0.200433704906434</v>
      </c>
      <c r="E30" s="14">
        <v>0.17880619308457801</v>
      </c>
      <c r="F30" s="14"/>
      <c r="G30" s="14">
        <v>0.219046310044161</v>
      </c>
      <c r="H30" s="14">
        <v>0.19096833765552301</v>
      </c>
      <c r="I30" s="14">
        <v>0.211556114323322</v>
      </c>
      <c r="J30" s="14">
        <v>0.19049850385855099</v>
      </c>
      <c r="K30" s="14">
        <v>0.18521320643368</v>
      </c>
      <c r="L30" s="14">
        <v>0.149954865063922</v>
      </c>
      <c r="M30" s="14"/>
      <c r="N30" s="14">
        <v>0.18584513430622601</v>
      </c>
      <c r="O30" s="14">
        <v>0.18798606551083999</v>
      </c>
      <c r="P30" s="14">
        <v>0.16688216137319001</v>
      </c>
      <c r="Q30" s="14">
        <v>0.21396712759828501</v>
      </c>
      <c r="R30" s="14"/>
      <c r="S30" s="14">
        <v>0.20393486312473399</v>
      </c>
      <c r="T30" s="14">
        <v>0.175443178277259</v>
      </c>
      <c r="U30" s="14">
        <v>0.21935658295711899</v>
      </c>
      <c r="V30" s="14">
        <v>0.19042614612443801</v>
      </c>
      <c r="W30" s="14">
        <v>0.20687096577720701</v>
      </c>
      <c r="X30" s="14">
        <v>0.15777438869327001</v>
      </c>
      <c r="Y30" s="14">
        <v>0.16541995985466501</v>
      </c>
      <c r="Z30" s="14">
        <v>0.192031874951194</v>
      </c>
      <c r="AA30" s="14">
        <v>0.200047181865325</v>
      </c>
      <c r="AB30" s="14">
        <v>0.19211879792359399</v>
      </c>
      <c r="AC30" s="14">
        <v>0.114889155893996</v>
      </c>
      <c r="AD30" s="14">
        <v>0.27594018742519799</v>
      </c>
      <c r="AE30" s="14"/>
      <c r="AF30" s="14">
        <v>0.18385457829096299</v>
      </c>
      <c r="AG30" s="14">
        <v>0.16925593440886499</v>
      </c>
      <c r="AH30" s="14">
        <v>0.22078110879410201</v>
      </c>
      <c r="AI30" s="14"/>
      <c r="AJ30" s="14">
        <v>0.168279069289515</v>
      </c>
      <c r="AK30" s="14">
        <v>0.18810303283854701</v>
      </c>
      <c r="AL30" s="14">
        <v>0.16569254279826101</v>
      </c>
      <c r="AM30" s="14">
        <v>0.27343365858267299</v>
      </c>
      <c r="AN30" s="14">
        <v>0.21427253083457001</v>
      </c>
      <c r="AO30" s="14"/>
      <c r="AP30" s="14">
        <v>0.16143367365024799</v>
      </c>
      <c r="AQ30" s="14">
        <v>0.18259569446469501</v>
      </c>
      <c r="AR30" s="14">
        <v>0.180776445447488</v>
      </c>
      <c r="AS30" s="14"/>
      <c r="AT30" s="14">
        <v>0.189707696088183</v>
      </c>
      <c r="AU30" s="14">
        <v>0.20954860263486999</v>
      </c>
      <c r="AV30" s="14">
        <v>0.155961685873998</v>
      </c>
      <c r="AW30" s="14">
        <v>0.17473660387860701</v>
      </c>
      <c r="AX30" s="14">
        <v>0.26015376442640398</v>
      </c>
      <c r="AY30" s="14"/>
      <c r="AZ30" s="14">
        <v>0.192991972685844</v>
      </c>
      <c r="BA30" s="14">
        <v>0.185449093572226</v>
      </c>
      <c r="BB30" s="14">
        <v>0.17198092892099601</v>
      </c>
      <c r="BC30" s="14">
        <v>0.19291089281819501</v>
      </c>
      <c r="BD30" s="14">
        <v>0.20908455856465599</v>
      </c>
      <c r="BE30" s="14">
        <v>0.17593131428051301</v>
      </c>
    </row>
    <row r="31" spans="2:57" x14ac:dyDescent="0.25">
      <c r="B31" t="s">
        <v>84</v>
      </c>
      <c r="C31" s="14">
        <v>0.19249380839314101</v>
      </c>
      <c r="D31" s="14">
        <v>0.183231093084265</v>
      </c>
      <c r="E31" s="14">
        <v>0.20053611370282401</v>
      </c>
      <c r="F31" s="14"/>
      <c r="G31" s="14">
        <v>0.19719240786596401</v>
      </c>
      <c r="H31" s="14">
        <v>0.137642184585994</v>
      </c>
      <c r="I31" s="14">
        <v>0.178768169763169</v>
      </c>
      <c r="J31" s="14">
        <v>0.193785065848121</v>
      </c>
      <c r="K31" s="14">
        <v>0.19973057896534899</v>
      </c>
      <c r="L31" s="14">
        <v>0.23948410789546301</v>
      </c>
      <c r="M31" s="14"/>
      <c r="N31" s="14">
        <v>0.17696495985320801</v>
      </c>
      <c r="O31" s="14">
        <v>0.20114574687290401</v>
      </c>
      <c r="P31" s="14">
        <v>0.227800347376794</v>
      </c>
      <c r="Q31" s="14">
        <v>0.17264492155860001</v>
      </c>
      <c r="R31" s="14"/>
      <c r="S31" s="14">
        <v>0.19388601472508599</v>
      </c>
      <c r="T31" s="14">
        <v>0.19226427345029701</v>
      </c>
      <c r="U31" s="14">
        <v>0.20129505958962901</v>
      </c>
      <c r="V31" s="14">
        <v>0.196148364138123</v>
      </c>
      <c r="W31" s="14">
        <v>0.16275730857821299</v>
      </c>
      <c r="X31" s="14">
        <v>0.161945866184421</v>
      </c>
      <c r="Y31" s="14">
        <v>0.21932504168424999</v>
      </c>
      <c r="Z31" s="14">
        <v>0.188499418660622</v>
      </c>
      <c r="AA31" s="14">
        <v>0.22032750695537001</v>
      </c>
      <c r="AB31" s="14">
        <v>0.181970730996214</v>
      </c>
      <c r="AC31" s="14">
        <v>0.15645761549300199</v>
      </c>
      <c r="AD31" s="14">
        <v>0.23760674481685401</v>
      </c>
      <c r="AE31" s="14"/>
      <c r="AF31" s="14">
        <v>0.19787525038590201</v>
      </c>
      <c r="AG31" s="14">
        <v>0.18872469369998099</v>
      </c>
      <c r="AH31" s="14">
        <v>0.18316056139268899</v>
      </c>
      <c r="AI31" s="14"/>
      <c r="AJ31" s="14">
        <v>0.201006464916718</v>
      </c>
      <c r="AK31" s="14">
        <v>0.20409203851090499</v>
      </c>
      <c r="AL31" s="14">
        <v>0.171702948861954</v>
      </c>
      <c r="AM31" s="14">
        <v>7.2202281965926998E-2</v>
      </c>
      <c r="AN31" s="14">
        <v>0.16840357745711301</v>
      </c>
      <c r="AO31" s="14"/>
      <c r="AP31" s="14">
        <v>0.185993631931689</v>
      </c>
      <c r="AQ31" s="14">
        <v>0.19140418214543001</v>
      </c>
      <c r="AR31" s="14">
        <v>0.20603178563874699</v>
      </c>
      <c r="AS31" s="14"/>
      <c r="AT31" s="14">
        <v>0.18506337273686099</v>
      </c>
      <c r="AU31" s="14">
        <v>0.18010697188303301</v>
      </c>
      <c r="AV31" s="14">
        <v>0.193539583730897</v>
      </c>
      <c r="AW31" s="14">
        <v>0.16534400692406101</v>
      </c>
      <c r="AX31" s="14">
        <v>0.25350017457920798</v>
      </c>
      <c r="AY31" s="14"/>
      <c r="AZ31" s="14">
        <v>0.16564090872735299</v>
      </c>
      <c r="BA31" s="14">
        <v>0.210794651350388</v>
      </c>
      <c r="BB31" s="14">
        <v>0.15646739787484201</v>
      </c>
      <c r="BC31" s="14">
        <v>0.20336375005342899</v>
      </c>
      <c r="BD31" s="14">
        <v>0.24586085025507501</v>
      </c>
      <c r="BE31" s="14">
        <v>0.15737208806956399</v>
      </c>
    </row>
    <row r="32" spans="2:57" x14ac:dyDescent="0.25">
      <c r="B32" t="s">
        <v>85</v>
      </c>
      <c r="C32" s="14">
        <v>0.145553120142111</v>
      </c>
      <c r="D32" s="14">
        <v>0.13257806500877201</v>
      </c>
      <c r="E32" s="14">
        <v>0.157261156951535</v>
      </c>
      <c r="F32" s="14"/>
      <c r="G32" s="14">
        <v>0.114347332324329</v>
      </c>
      <c r="H32" s="14">
        <v>0.119948281552262</v>
      </c>
      <c r="I32" s="14">
        <v>0.138387127332737</v>
      </c>
      <c r="J32" s="14">
        <v>0.16176806606545199</v>
      </c>
      <c r="K32" s="14">
        <v>0.15467814487602</v>
      </c>
      <c r="L32" s="14">
        <v>0.17387251046011801</v>
      </c>
      <c r="M32" s="14"/>
      <c r="N32" s="14">
        <v>0.16061658090311701</v>
      </c>
      <c r="O32" s="14">
        <v>0.145182121288772</v>
      </c>
      <c r="P32" s="14">
        <v>0.14451962767693</v>
      </c>
      <c r="Q32" s="14">
        <v>0.13319724467166999</v>
      </c>
      <c r="R32" s="14"/>
      <c r="S32" s="14">
        <v>0.126035089755973</v>
      </c>
      <c r="T32" s="14">
        <v>0.17436020070404901</v>
      </c>
      <c r="U32" s="14">
        <v>0.12479586115185699</v>
      </c>
      <c r="V32" s="14">
        <v>0.12942792645663401</v>
      </c>
      <c r="W32" s="14">
        <v>0.138146329386407</v>
      </c>
      <c r="X32" s="14">
        <v>0.14969686428572801</v>
      </c>
      <c r="Y32" s="14">
        <v>0.14736540312217999</v>
      </c>
      <c r="Z32" s="14">
        <v>0.12764755785620899</v>
      </c>
      <c r="AA32" s="14">
        <v>0.144995465133375</v>
      </c>
      <c r="AB32" s="14">
        <v>0.14357021744614001</v>
      </c>
      <c r="AC32" s="14">
        <v>0.196707239239958</v>
      </c>
      <c r="AD32" s="14">
        <v>0.162014926053095</v>
      </c>
      <c r="AE32" s="14"/>
      <c r="AF32" s="14">
        <v>0.15184705796331199</v>
      </c>
      <c r="AG32" s="14">
        <v>0.167180215023182</v>
      </c>
      <c r="AH32" s="14">
        <v>8.4537868989913403E-2</v>
      </c>
      <c r="AI32" s="14"/>
      <c r="AJ32" s="14">
        <v>0.15072432825863</v>
      </c>
      <c r="AK32" s="14">
        <v>0.158485853495197</v>
      </c>
      <c r="AL32" s="14">
        <v>0.150487355014925</v>
      </c>
      <c r="AM32" s="14">
        <v>0.140824834923997</v>
      </c>
      <c r="AN32" s="14">
        <v>0.111119823865235</v>
      </c>
      <c r="AO32" s="14"/>
      <c r="AP32" s="14">
        <v>0.136181391341612</v>
      </c>
      <c r="AQ32" s="14">
        <v>0.155217125616675</v>
      </c>
      <c r="AR32" s="14">
        <v>8.8866292200562497E-2</v>
      </c>
      <c r="AS32" s="14"/>
      <c r="AT32" s="14">
        <v>0.124708987545233</v>
      </c>
      <c r="AU32" s="14">
        <v>0.168725219193432</v>
      </c>
      <c r="AV32" s="14">
        <v>0.16452634986315501</v>
      </c>
      <c r="AW32" s="14">
        <v>0.135669495085178</v>
      </c>
      <c r="AX32" s="14">
        <v>9.2560388745670796E-2</v>
      </c>
      <c r="AY32" s="14"/>
      <c r="AZ32" s="14">
        <v>0.12256014381404499</v>
      </c>
      <c r="BA32" s="14">
        <v>0.143393375124866</v>
      </c>
      <c r="BB32" s="14">
        <v>0.17935513383887999</v>
      </c>
      <c r="BC32" s="14">
        <v>0.15707728868802401</v>
      </c>
      <c r="BD32" s="14">
        <v>0.157846404758611</v>
      </c>
      <c r="BE32" s="14">
        <v>0.119212624939475</v>
      </c>
    </row>
    <row r="33" spans="2:57" x14ac:dyDescent="0.25">
      <c r="B33" t="s">
        <v>86</v>
      </c>
      <c r="C33" s="14">
        <v>0.21797800396993899</v>
      </c>
      <c r="D33" s="14">
        <v>0.18379794684122999</v>
      </c>
      <c r="E33" s="14">
        <v>0.25267264193969102</v>
      </c>
      <c r="F33" s="14"/>
      <c r="G33" s="14">
        <v>0.10896869579256099</v>
      </c>
      <c r="H33" s="14">
        <v>0.178334690248625</v>
      </c>
      <c r="I33" s="14">
        <v>0.20572831129630301</v>
      </c>
      <c r="J33" s="14">
        <v>0.193914068718987</v>
      </c>
      <c r="K33" s="14">
        <v>0.30376324993855502</v>
      </c>
      <c r="L33" s="14">
        <v>0.29512645409678601</v>
      </c>
      <c r="M33" s="14"/>
      <c r="N33" s="14">
        <v>0.24097592406564999</v>
      </c>
      <c r="O33" s="14">
        <v>0.217142116903317</v>
      </c>
      <c r="P33" s="14">
        <v>0.18353755656447099</v>
      </c>
      <c r="Q33" s="14">
        <v>0.22066020579967899</v>
      </c>
      <c r="R33" s="14"/>
      <c r="S33" s="14">
        <v>0.18308802526339399</v>
      </c>
      <c r="T33" s="14">
        <v>0.23913394861276199</v>
      </c>
      <c r="U33" s="14">
        <v>0.19619933569560299</v>
      </c>
      <c r="V33" s="14">
        <v>0.20257363940268699</v>
      </c>
      <c r="W33" s="14">
        <v>0.203967048953237</v>
      </c>
      <c r="X33" s="14">
        <v>0.27413917249047098</v>
      </c>
      <c r="Y33" s="14">
        <v>0.23185471930936399</v>
      </c>
      <c r="Z33" s="14">
        <v>0.196848772425328</v>
      </c>
      <c r="AA33" s="14">
        <v>0.210255227223166</v>
      </c>
      <c r="AB33" s="14">
        <v>0.26387822450370202</v>
      </c>
      <c r="AC33" s="14">
        <v>0.21825431900494899</v>
      </c>
      <c r="AD33" s="14">
        <v>0.13879572114706201</v>
      </c>
      <c r="AE33" s="14"/>
      <c r="AF33" s="14">
        <v>0.22507146430619801</v>
      </c>
      <c r="AG33" s="14">
        <v>0.23380571775000999</v>
      </c>
      <c r="AH33" s="14">
        <v>0.23929478715465399</v>
      </c>
      <c r="AI33" s="14"/>
      <c r="AJ33" s="14">
        <v>0.25069137465406099</v>
      </c>
      <c r="AK33" s="14">
        <v>0.190520493714956</v>
      </c>
      <c r="AL33" s="14">
        <v>0.21994994266066201</v>
      </c>
      <c r="AM33" s="14">
        <v>0.14090978267238499</v>
      </c>
      <c r="AN33" s="14">
        <v>0.23800434535321299</v>
      </c>
      <c r="AO33" s="14"/>
      <c r="AP33" s="14">
        <v>0.240992754285066</v>
      </c>
      <c r="AQ33" s="14">
        <v>0.22579728844795099</v>
      </c>
      <c r="AR33" s="14">
        <v>0.221287280353238</v>
      </c>
      <c r="AS33" s="14"/>
      <c r="AT33" s="14">
        <v>0.22810885812610601</v>
      </c>
      <c r="AU33" s="14">
        <v>0.18903413916537801</v>
      </c>
      <c r="AV33" s="14">
        <v>0.23140517086457299</v>
      </c>
      <c r="AW33" s="14">
        <v>0.26445876857436001</v>
      </c>
      <c r="AX33" s="14">
        <v>0.19413898104037</v>
      </c>
      <c r="AY33" s="14"/>
      <c r="AZ33" s="14">
        <v>0.221191154667293</v>
      </c>
      <c r="BA33" s="14">
        <v>0.228040021283827</v>
      </c>
      <c r="BB33" s="14">
        <v>0.211893292584937</v>
      </c>
      <c r="BC33" s="14">
        <v>0.19475572277088299</v>
      </c>
      <c r="BD33" s="14">
        <v>0.195565700598611</v>
      </c>
      <c r="BE33" s="14">
        <v>0.28174139761702999</v>
      </c>
    </row>
    <row r="34" spans="2:57" x14ac:dyDescent="0.25">
      <c r="B34" t="s">
        <v>87</v>
      </c>
      <c r="C34" s="14">
        <v>1.17425714902793E-2</v>
      </c>
      <c r="D34" s="14">
        <v>9.0113442583846601E-3</v>
      </c>
      <c r="E34" s="14">
        <v>1.44813498131983E-2</v>
      </c>
      <c r="F34" s="14"/>
      <c r="G34" s="14">
        <v>4.2188432104786303E-2</v>
      </c>
      <c r="H34" s="14">
        <v>1.6321868490210199E-2</v>
      </c>
      <c r="I34" s="14">
        <v>6.2623216779029798E-3</v>
      </c>
      <c r="J34" s="14">
        <v>9.1547078569402494E-3</v>
      </c>
      <c r="K34" s="14">
        <v>3.1235470890907998E-3</v>
      </c>
      <c r="L34" s="14">
        <v>0</v>
      </c>
      <c r="M34" s="14"/>
      <c r="N34" s="14">
        <v>1.66627362437133E-3</v>
      </c>
      <c r="O34" s="14">
        <v>9.7375835566208893E-3</v>
      </c>
      <c r="P34" s="14">
        <v>1.0090996972530001E-2</v>
      </c>
      <c r="Q34" s="14">
        <v>2.6373117128267599E-2</v>
      </c>
      <c r="R34" s="14"/>
      <c r="S34" s="14">
        <v>1.8585752002493999E-2</v>
      </c>
      <c r="T34" s="14">
        <v>2.0887297997272399E-2</v>
      </c>
      <c r="U34" s="14">
        <v>1.2900462137607E-2</v>
      </c>
      <c r="V34" s="14">
        <v>1.31280248737218E-2</v>
      </c>
      <c r="W34" s="14">
        <v>8.2087081565276592E-3</v>
      </c>
      <c r="X34" s="14">
        <v>6.50967779425093E-3</v>
      </c>
      <c r="Y34" s="14">
        <v>1.39914326197164E-2</v>
      </c>
      <c r="Z34" s="14">
        <v>3.6772892916564E-2</v>
      </c>
      <c r="AA34" s="14">
        <v>4.0886841881887003E-3</v>
      </c>
      <c r="AB34" s="14">
        <v>0</v>
      </c>
      <c r="AC34" s="14">
        <v>0</v>
      </c>
      <c r="AD34" s="14">
        <v>0</v>
      </c>
      <c r="AE34" s="14"/>
      <c r="AF34" s="14">
        <v>5.7178138781013004E-3</v>
      </c>
      <c r="AG34" s="14">
        <v>2.9994125152027402E-3</v>
      </c>
      <c r="AH34" s="14">
        <v>1.5556867027286401E-2</v>
      </c>
      <c r="AI34" s="14"/>
      <c r="AJ34" s="14">
        <v>4.3246827756174199E-3</v>
      </c>
      <c r="AK34" s="14">
        <v>5.7348654695698097E-3</v>
      </c>
      <c r="AL34" s="14">
        <v>0</v>
      </c>
      <c r="AM34" s="14">
        <v>0</v>
      </c>
      <c r="AN34" s="14">
        <v>2.6161628103815001E-2</v>
      </c>
      <c r="AO34" s="14"/>
      <c r="AP34" s="14">
        <v>5.2695066993836397E-3</v>
      </c>
      <c r="AQ34" s="14">
        <v>1.2482665304406001E-2</v>
      </c>
      <c r="AR34" s="14">
        <v>0</v>
      </c>
      <c r="AS34" s="14"/>
      <c r="AT34" s="14">
        <v>1.14922824381076E-2</v>
      </c>
      <c r="AU34" s="14">
        <v>1.09592782349727E-2</v>
      </c>
      <c r="AV34" s="14">
        <v>1.39070320771642E-2</v>
      </c>
      <c r="AW34" s="14">
        <v>4.4564207829243599E-3</v>
      </c>
      <c r="AX34" s="14">
        <v>3.6223160251694302E-2</v>
      </c>
      <c r="AY34" s="14"/>
      <c r="AZ34" s="14">
        <v>1.11525495139731E-2</v>
      </c>
      <c r="BA34" s="14">
        <v>6.10445183437842E-3</v>
      </c>
      <c r="BB34" s="14">
        <v>8.2026014658710504E-3</v>
      </c>
      <c r="BC34" s="14">
        <v>2.5772552433153299E-2</v>
      </c>
      <c r="BD34" s="14">
        <v>9.8686553917276196E-3</v>
      </c>
      <c r="BE34" s="14">
        <v>8.8643179717411407E-3</v>
      </c>
    </row>
    <row r="35" spans="2:57" x14ac:dyDescent="0.25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</row>
    <row r="36" spans="2:57" x14ac:dyDescent="0.25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</row>
    <row r="37" spans="2:57" x14ac:dyDescent="0.25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</row>
    <row r="38" spans="2:57" x14ac:dyDescent="0.25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</row>
    <row r="39" spans="2:57" x14ac:dyDescent="0.25">
      <c r="B39" s="6" t="s">
        <v>96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</row>
    <row r="40" spans="2:57" x14ac:dyDescent="0.25">
      <c r="B40" s="24" t="s">
        <v>93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</row>
    <row r="41" spans="2:57" x14ac:dyDescent="0.25">
      <c r="B41" t="s">
        <v>81</v>
      </c>
      <c r="C41" s="14">
        <v>0.27600656499662901</v>
      </c>
      <c r="D41" s="14">
        <v>0.28288809660089598</v>
      </c>
      <c r="E41" s="14">
        <v>0.26998771800958898</v>
      </c>
      <c r="F41" s="14"/>
      <c r="G41" s="14">
        <v>0.19058032919585</v>
      </c>
      <c r="H41" s="14">
        <v>0.28994131191421302</v>
      </c>
      <c r="I41" s="14">
        <v>0.29116801674500797</v>
      </c>
      <c r="J41" s="14">
        <v>0.25185891692976098</v>
      </c>
      <c r="K41" s="14">
        <v>0.28993986362589502</v>
      </c>
      <c r="L41" s="14">
        <v>0.31964850990898602</v>
      </c>
      <c r="M41" s="14"/>
      <c r="N41" s="14">
        <v>0.31603171647358702</v>
      </c>
      <c r="O41" s="14">
        <v>0.25784277338522599</v>
      </c>
      <c r="P41" s="14">
        <v>0.29049227950790502</v>
      </c>
      <c r="Q41" s="14">
        <v>0.24200217303351801</v>
      </c>
      <c r="R41" s="14"/>
      <c r="S41" s="14">
        <v>0.29411823546193</v>
      </c>
      <c r="T41" s="14">
        <v>0.26285984238201698</v>
      </c>
      <c r="U41" s="14">
        <v>0.218433336600421</v>
      </c>
      <c r="V41" s="14">
        <v>0.19883011734643799</v>
      </c>
      <c r="W41" s="14">
        <v>0.26754476629375301</v>
      </c>
      <c r="X41" s="14">
        <v>0.26914259190284201</v>
      </c>
      <c r="Y41" s="14">
        <v>0.29753659297107699</v>
      </c>
      <c r="Z41" s="14">
        <v>0.33929151090038501</v>
      </c>
      <c r="AA41" s="14">
        <v>0.32317586234400902</v>
      </c>
      <c r="AB41" s="14">
        <v>0.28166126153448101</v>
      </c>
      <c r="AC41" s="14">
        <v>0.29153210850236699</v>
      </c>
      <c r="AD41" s="14">
        <v>0.31603512922264698</v>
      </c>
      <c r="AE41" s="14"/>
      <c r="AF41" s="14">
        <v>0.32260736860157102</v>
      </c>
      <c r="AG41" s="14">
        <v>0.26825619697205599</v>
      </c>
      <c r="AH41" s="14">
        <v>0.279402881565808</v>
      </c>
      <c r="AI41" s="14"/>
      <c r="AJ41" s="14">
        <v>0.33149305624331099</v>
      </c>
      <c r="AK41" s="14">
        <v>0.24615884965589399</v>
      </c>
      <c r="AL41" s="14">
        <v>0.266813909692038</v>
      </c>
      <c r="AM41" s="14">
        <v>0.34247581734896398</v>
      </c>
      <c r="AN41" s="14">
        <v>0.27171066152031498</v>
      </c>
      <c r="AO41" s="14"/>
      <c r="AP41" s="14">
        <v>0.36394533029522302</v>
      </c>
      <c r="AQ41" s="14">
        <v>0.247270428927862</v>
      </c>
      <c r="AR41" s="14">
        <v>0.236870652270839</v>
      </c>
      <c r="AS41" s="14"/>
      <c r="AT41" s="14">
        <v>0.23278410069403099</v>
      </c>
      <c r="AU41" s="14">
        <v>0.25388538965280499</v>
      </c>
      <c r="AV41" s="14">
        <v>0.28247000188229299</v>
      </c>
      <c r="AW41" s="14">
        <v>0.34766095764108501</v>
      </c>
      <c r="AX41" s="14">
        <v>0.32773819513090902</v>
      </c>
      <c r="AY41" s="14"/>
      <c r="AZ41" s="14">
        <v>0.31150401588571902</v>
      </c>
      <c r="BA41" s="14">
        <v>0.24766751240082599</v>
      </c>
      <c r="BB41" s="14">
        <v>0.27802422023315299</v>
      </c>
      <c r="BC41" s="14">
        <v>0.26220209222082802</v>
      </c>
      <c r="BD41" s="14">
        <v>0.28681279778566598</v>
      </c>
      <c r="BE41" s="14">
        <v>0.28780131620629201</v>
      </c>
    </row>
    <row r="42" spans="2:57" x14ac:dyDescent="0.25">
      <c r="B42" t="s">
        <v>448</v>
      </c>
      <c r="C42" s="14">
        <v>0.27561451789065899</v>
      </c>
      <c r="D42" s="14">
        <v>0.27933997376905001</v>
      </c>
      <c r="E42" s="14">
        <v>0.27141192795525598</v>
      </c>
      <c r="F42" s="14"/>
      <c r="G42" s="14">
        <v>0.28909047924071002</v>
      </c>
      <c r="H42" s="14">
        <v>0.25586282429391899</v>
      </c>
      <c r="I42" s="14">
        <v>0.21869059360825699</v>
      </c>
      <c r="J42" s="14">
        <v>0.292451318118994</v>
      </c>
      <c r="K42" s="14">
        <v>0.31475002374760203</v>
      </c>
      <c r="L42" s="14">
        <v>0.28904984055357802</v>
      </c>
      <c r="M42" s="14"/>
      <c r="N42" s="14">
        <v>0.27869681700124799</v>
      </c>
      <c r="O42" s="14">
        <v>0.291720706530808</v>
      </c>
      <c r="P42" s="14">
        <v>0.26278893139447401</v>
      </c>
      <c r="Q42" s="14">
        <v>0.26715192837618101</v>
      </c>
      <c r="R42" s="14"/>
      <c r="S42" s="14">
        <v>0.243287640909534</v>
      </c>
      <c r="T42" s="14">
        <v>0.27389227483054301</v>
      </c>
      <c r="U42" s="14">
        <v>0.27964996206690901</v>
      </c>
      <c r="V42" s="14">
        <v>0.32033824834422298</v>
      </c>
      <c r="W42" s="14">
        <v>0.26317666696264302</v>
      </c>
      <c r="X42" s="14">
        <v>0.30071444234218297</v>
      </c>
      <c r="Y42" s="14">
        <v>0.25818139513117</v>
      </c>
      <c r="Z42" s="14">
        <v>0.273486321929993</v>
      </c>
      <c r="AA42" s="14">
        <v>0.25516244144061001</v>
      </c>
      <c r="AB42" s="14">
        <v>0.323525224268989</v>
      </c>
      <c r="AC42" s="14">
        <v>0.241967558412303</v>
      </c>
      <c r="AD42" s="14">
        <v>0.27990097737314501</v>
      </c>
      <c r="AE42" s="14"/>
      <c r="AF42" s="14">
        <v>0.25587732790439999</v>
      </c>
      <c r="AG42" s="14">
        <v>0.29187620142034298</v>
      </c>
      <c r="AH42" s="14">
        <v>0.25803937180446401</v>
      </c>
      <c r="AI42" s="14"/>
      <c r="AJ42" s="14">
        <v>0.28285775356457199</v>
      </c>
      <c r="AK42" s="14">
        <v>0.27615218954291598</v>
      </c>
      <c r="AL42" s="14">
        <v>0.25809388640127201</v>
      </c>
      <c r="AM42" s="14">
        <v>0.22194176103439101</v>
      </c>
      <c r="AN42" s="14">
        <v>0.26552804196091701</v>
      </c>
      <c r="AO42" s="14"/>
      <c r="AP42" s="14">
        <v>0.25817784642584402</v>
      </c>
      <c r="AQ42" s="14">
        <v>0.29558433964400099</v>
      </c>
      <c r="AR42" s="14">
        <v>0.32834690123961302</v>
      </c>
      <c r="AS42" s="14"/>
      <c r="AT42" s="14">
        <v>0.24182512727861</v>
      </c>
      <c r="AU42" s="14">
        <v>0.29367997186372802</v>
      </c>
      <c r="AV42" s="14">
        <v>0.31189612072064699</v>
      </c>
      <c r="AW42" s="14">
        <v>0.23802156170370101</v>
      </c>
      <c r="AX42" s="14">
        <v>0.37644741045915198</v>
      </c>
      <c r="AY42" s="14"/>
      <c r="AZ42" s="14">
        <v>0.25090729504569598</v>
      </c>
      <c r="BA42" s="14">
        <v>0.28278671121532301</v>
      </c>
      <c r="BB42" s="14">
        <v>0.29859612253887702</v>
      </c>
      <c r="BC42" s="14">
        <v>0.27110909673179601</v>
      </c>
      <c r="BD42" s="14">
        <v>0.29845532635397298</v>
      </c>
      <c r="BE42" s="14">
        <v>0.26410273274893298</v>
      </c>
    </row>
    <row r="43" spans="2:57" x14ac:dyDescent="0.25">
      <c r="B43" t="s">
        <v>82</v>
      </c>
      <c r="C43" s="14">
        <v>0.29840706574606302</v>
      </c>
      <c r="D43" s="14">
        <v>0.28025566167336602</v>
      </c>
      <c r="E43" s="14">
        <v>0.31511491323650098</v>
      </c>
      <c r="F43" s="14"/>
      <c r="G43" s="14">
        <v>0.28829267148201798</v>
      </c>
      <c r="H43" s="14">
        <v>0.26991251162977098</v>
      </c>
      <c r="I43" s="14">
        <v>0.29590730156348299</v>
      </c>
      <c r="J43" s="14">
        <v>0.31335327085793402</v>
      </c>
      <c r="K43" s="14">
        <v>0.28645951674439302</v>
      </c>
      <c r="L43" s="14">
        <v>0.32640130075965101</v>
      </c>
      <c r="M43" s="14"/>
      <c r="N43" s="14">
        <v>0.285247695590304</v>
      </c>
      <c r="O43" s="14">
        <v>0.31105698720692498</v>
      </c>
      <c r="P43" s="14">
        <v>0.29056659472337898</v>
      </c>
      <c r="Q43" s="14">
        <v>0.30621895033519603</v>
      </c>
      <c r="R43" s="14"/>
      <c r="S43" s="14">
        <v>0.25235312899717799</v>
      </c>
      <c r="T43" s="14">
        <v>0.32834790859215202</v>
      </c>
      <c r="U43" s="14">
        <v>0.31799237363813798</v>
      </c>
      <c r="V43" s="14">
        <v>0.33585799300450297</v>
      </c>
      <c r="W43" s="14">
        <v>0.340350073468769</v>
      </c>
      <c r="X43" s="14">
        <v>0.29491551714872899</v>
      </c>
      <c r="Y43" s="14">
        <v>0.31138402229016798</v>
      </c>
      <c r="Z43" s="14">
        <v>0.21309321091536099</v>
      </c>
      <c r="AA43" s="14">
        <v>0.30479896065451301</v>
      </c>
      <c r="AB43" s="14">
        <v>0.25015034975548001</v>
      </c>
      <c r="AC43" s="14">
        <v>0.35649136182829899</v>
      </c>
      <c r="AD43" s="14">
        <v>0.235187626290535</v>
      </c>
      <c r="AE43" s="14"/>
      <c r="AF43" s="14">
        <v>0.29605434205646503</v>
      </c>
      <c r="AG43" s="14">
        <v>0.31599652314169602</v>
      </c>
      <c r="AH43" s="14">
        <v>0.25194602125597898</v>
      </c>
      <c r="AI43" s="14"/>
      <c r="AJ43" s="14">
        <v>0.28944575704088499</v>
      </c>
      <c r="AK43" s="14">
        <v>0.320131257481647</v>
      </c>
      <c r="AL43" s="14">
        <v>0.33521012200632799</v>
      </c>
      <c r="AM43" s="14">
        <v>0.28329509650371199</v>
      </c>
      <c r="AN43" s="14">
        <v>0.247451219169913</v>
      </c>
      <c r="AO43" s="14"/>
      <c r="AP43" s="14">
        <v>0.282722136315678</v>
      </c>
      <c r="AQ43" s="14">
        <v>0.30795948382708699</v>
      </c>
      <c r="AR43" s="14">
        <v>0.23824154154381499</v>
      </c>
      <c r="AS43" s="14"/>
      <c r="AT43" s="14">
        <v>0.35438331727727301</v>
      </c>
      <c r="AU43" s="14">
        <v>0.284757325562144</v>
      </c>
      <c r="AV43" s="14">
        <v>0.27975932550046301</v>
      </c>
      <c r="AW43" s="14">
        <v>0.26197198808175998</v>
      </c>
      <c r="AX43" s="14">
        <v>0.22566912695236699</v>
      </c>
      <c r="AY43" s="14"/>
      <c r="AZ43" s="14">
        <v>0.25579606683489697</v>
      </c>
      <c r="BA43" s="14">
        <v>0.29697445900493302</v>
      </c>
      <c r="BB43" s="14">
        <v>0.27530966515383498</v>
      </c>
      <c r="BC43" s="14">
        <v>0.34469367044521998</v>
      </c>
      <c r="BD43" s="14">
        <v>0.336714497844947</v>
      </c>
      <c r="BE43" s="14">
        <v>0.31216002862145598</v>
      </c>
    </row>
    <row r="44" spans="2:57" x14ac:dyDescent="0.25">
      <c r="B44" t="s">
        <v>83</v>
      </c>
      <c r="C44" s="14">
        <v>9.0337081725220994E-2</v>
      </c>
      <c r="D44" s="14">
        <v>9.5399784101455498E-2</v>
      </c>
      <c r="E44" s="14">
        <v>8.5923425744356796E-2</v>
      </c>
      <c r="F44" s="14"/>
      <c r="G44" s="14">
        <v>0.118531148015541</v>
      </c>
      <c r="H44" s="14">
        <v>0.103265217038576</v>
      </c>
      <c r="I44" s="14">
        <v>0.12571780669500199</v>
      </c>
      <c r="J44" s="14">
        <v>8.2637866693103204E-2</v>
      </c>
      <c r="K44" s="14">
        <v>7.0868831818258399E-2</v>
      </c>
      <c r="L44" s="14">
        <v>5.1489490138883098E-2</v>
      </c>
      <c r="M44" s="14"/>
      <c r="N44" s="14">
        <v>8.0231798306751104E-2</v>
      </c>
      <c r="O44" s="14">
        <v>8.5014277995367302E-2</v>
      </c>
      <c r="P44" s="14">
        <v>0.105930424104941</v>
      </c>
      <c r="Q44" s="14">
        <v>9.29326821047195E-2</v>
      </c>
      <c r="R44" s="14"/>
      <c r="S44" s="14">
        <v>0.13735210827813699</v>
      </c>
      <c r="T44" s="14">
        <v>6.9643642413977497E-2</v>
      </c>
      <c r="U44" s="14">
        <v>0.141279961178021</v>
      </c>
      <c r="V44" s="14">
        <v>8.8347526250207198E-2</v>
      </c>
      <c r="W44" s="14">
        <v>8.6778499261308095E-2</v>
      </c>
      <c r="X44" s="14">
        <v>6.5812689595696597E-2</v>
      </c>
      <c r="Y44" s="14">
        <v>7.0217475052424205E-2</v>
      </c>
      <c r="Z44" s="14">
        <v>9.6444805942658599E-2</v>
      </c>
      <c r="AA44" s="14">
        <v>7.6757246402102602E-2</v>
      </c>
      <c r="AB44" s="14">
        <v>8.5412409266943795E-2</v>
      </c>
      <c r="AC44" s="14">
        <v>7.26585060088204E-2</v>
      </c>
      <c r="AD44" s="14">
        <v>5.1762858426384201E-2</v>
      </c>
      <c r="AE44" s="14"/>
      <c r="AF44" s="14">
        <v>7.6486592042540893E-2</v>
      </c>
      <c r="AG44" s="14">
        <v>8.5812863996990604E-2</v>
      </c>
      <c r="AH44" s="14">
        <v>0.115761669844841</v>
      </c>
      <c r="AI44" s="14"/>
      <c r="AJ44" s="14">
        <v>6.11259313629662E-2</v>
      </c>
      <c r="AK44" s="14">
        <v>0.10338573413777701</v>
      </c>
      <c r="AL44" s="14">
        <v>8.6084658711677697E-2</v>
      </c>
      <c r="AM44" s="14">
        <v>7.2384970699237397E-2</v>
      </c>
      <c r="AN44" s="14">
        <v>0.122325019120738</v>
      </c>
      <c r="AO44" s="14"/>
      <c r="AP44" s="14">
        <v>5.8704444492931301E-2</v>
      </c>
      <c r="AQ44" s="14">
        <v>8.6730579823309895E-2</v>
      </c>
      <c r="AR44" s="14">
        <v>0.12543896312592101</v>
      </c>
      <c r="AS44" s="14"/>
      <c r="AT44" s="14">
        <v>0.114975155249365</v>
      </c>
      <c r="AU44" s="14">
        <v>9.0930586628412594E-2</v>
      </c>
      <c r="AV44" s="14">
        <v>8.7214051478706006E-2</v>
      </c>
      <c r="AW44" s="14">
        <v>6.6228986389366598E-2</v>
      </c>
      <c r="AX44" s="14">
        <v>3.6801371762324203E-2</v>
      </c>
      <c r="AY44" s="14"/>
      <c r="AZ44" s="14">
        <v>0.11062644971345501</v>
      </c>
      <c r="BA44" s="14">
        <v>0.10904917246619</v>
      </c>
      <c r="BB44" s="14">
        <v>8.9766829541674906E-2</v>
      </c>
      <c r="BC44" s="14">
        <v>6.9180395800132993E-2</v>
      </c>
      <c r="BD44" s="14">
        <v>2.9977416019319199E-2</v>
      </c>
      <c r="BE44" s="14">
        <v>9.6044820947778206E-2</v>
      </c>
    </row>
    <row r="45" spans="2:57" x14ac:dyDescent="0.25">
      <c r="B45" t="s">
        <v>84</v>
      </c>
      <c r="C45" s="14">
        <v>3.1829401956180003E-2</v>
      </c>
      <c r="D45" s="14">
        <v>3.5268003216054701E-2</v>
      </c>
      <c r="E45" s="14">
        <v>2.8656990822819702E-2</v>
      </c>
      <c r="F45" s="14"/>
      <c r="G45" s="14">
        <v>6.5016987199513904E-2</v>
      </c>
      <c r="H45" s="14">
        <v>4.92267166314607E-2</v>
      </c>
      <c r="I45" s="14">
        <v>3.5349391723964001E-2</v>
      </c>
      <c r="J45" s="14">
        <v>3.1440482159208298E-2</v>
      </c>
      <c r="K45" s="14">
        <v>2.1213027206537199E-2</v>
      </c>
      <c r="L45" s="14">
        <v>0</v>
      </c>
      <c r="M45" s="14"/>
      <c r="N45" s="14">
        <v>1.7478998223256399E-2</v>
      </c>
      <c r="O45" s="14">
        <v>2.74907531467872E-2</v>
      </c>
      <c r="P45" s="14">
        <v>2.57847535151173E-2</v>
      </c>
      <c r="Q45" s="14">
        <v>5.7729918980769901E-2</v>
      </c>
      <c r="R45" s="14"/>
      <c r="S45" s="14">
        <v>3.2623177915581503E-2</v>
      </c>
      <c r="T45" s="14">
        <v>3.0850426011267001E-2</v>
      </c>
      <c r="U45" s="14">
        <v>2.0388060142225699E-2</v>
      </c>
      <c r="V45" s="14">
        <v>4.4464748626195302E-2</v>
      </c>
      <c r="W45" s="14">
        <v>2.7948299341835701E-2</v>
      </c>
      <c r="X45" s="14">
        <v>2.76864167130359E-2</v>
      </c>
      <c r="Y45" s="14">
        <v>4.9307480833748599E-2</v>
      </c>
      <c r="Z45" s="14">
        <v>2.6240885936784301E-2</v>
      </c>
      <c r="AA45" s="14">
        <v>1.80111120391084E-2</v>
      </c>
      <c r="AB45" s="14">
        <v>3.0280441161043802E-2</v>
      </c>
      <c r="AC45" s="14">
        <v>1.91387158627076E-2</v>
      </c>
      <c r="AD45" s="14">
        <v>8.4165160932138106E-2</v>
      </c>
      <c r="AE45" s="14"/>
      <c r="AF45" s="14">
        <v>2.7134892838597401E-2</v>
      </c>
      <c r="AG45" s="14">
        <v>1.7028704145277102E-2</v>
      </c>
      <c r="AH45" s="14">
        <v>6.1647918931170498E-2</v>
      </c>
      <c r="AI45" s="14"/>
      <c r="AJ45" s="14">
        <v>1.6539692732223599E-2</v>
      </c>
      <c r="AK45" s="14">
        <v>3.1870075048459498E-2</v>
      </c>
      <c r="AL45" s="14">
        <v>2.91045872521732E-2</v>
      </c>
      <c r="AM45" s="14">
        <v>7.9902354413695101E-2</v>
      </c>
      <c r="AN45" s="14">
        <v>4.9786470042850001E-2</v>
      </c>
      <c r="AO45" s="14"/>
      <c r="AP45" s="14">
        <v>1.6492943872272198E-2</v>
      </c>
      <c r="AQ45" s="14">
        <v>3.75563508674496E-2</v>
      </c>
      <c r="AR45" s="14">
        <v>5.1169641093141802E-2</v>
      </c>
      <c r="AS45" s="14"/>
      <c r="AT45" s="14">
        <v>2.8671874142232601E-2</v>
      </c>
      <c r="AU45" s="14">
        <v>4.7760942774231402E-2</v>
      </c>
      <c r="AV45" s="14">
        <v>1.70482023684039E-2</v>
      </c>
      <c r="AW45" s="14">
        <v>3.47641466431775E-2</v>
      </c>
      <c r="AX45" s="14">
        <v>0</v>
      </c>
      <c r="AY45" s="14"/>
      <c r="AZ45" s="14">
        <v>4.0421659435135197E-2</v>
      </c>
      <c r="BA45" s="14">
        <v>3.0906533572868999E-2</v>
      </c>
      <c r="BB45" s="14">
        <v>3.8844600662161097E-2</v>
      </c>
      <c r="BC45" s="14">
        <v>3.0003900253138101E-2</v>
      </c>
      <c r="BD45" s="14">
        <v>1.8841909104963299E-2</v>
      </c>
      <c r="BE45" s="14">
        <v>1.6520864031330899E-2</v>
      </c>
    </row>
    <row r="46" spans="2:57" x14ac:dyDescent="0.25">
      <c r="B46" t="s">
        <v>85</v>
      </c>
      <c r="C46" s="14">
        <v>1.47291334238466E-2</v>
      </c>
      <c r="D46" s="14">
        <v>1.5553241888942601E-2</v>
      </c>
      <c r="E46" s="14">
        <v>1.4010819094810599E-2</v>
      </c>
      <c r="F46" s="14"/>
      <c r="G46" s="14">
        <v>2.61581307275623E-2</v>
      </c>
      <c r="H46" s="14">
        <v>1.24394254677532E-2</v>
      </c>
      <c r="I46" s="14">
        <v>2.1764645184941801E-2</v>
      </c>
      <c r="J46" s="14">
        <v>1.7102148217489802E-2</v>
      </c>
      <c r="K46" s="14">
        <v>9.9676234604599307E-3</v>
      </c>
      <c r="L46" s="14">
        <v>4.51304513240089E-3</v>
      </c>
      <c r="M46" s="14"/>
      <c r="N46" s="14">
        <v>1.2940565084398E-2</v>
      </c>
      <c r="O46" s="14">
        <v>1.4550485674684499E-2</v>
      </c>
      <c r="P46" s="14">
        <v>1.7096201579603499E-2</v>
      </c>
      <c r="Q46" s="14">
        <v>1.29467870020731E-2</v>
      </c>
      <c r="R46" s="14"/>
      <c r="S46" s="14">
        <v>1.8933021025603999E-2</v>
      </c>
      <c r="T46" s="14">
        <v>1.78531563669822E-2</v>
      </c>
      <c r="U46" s="14">
        <v>1.12738141038495E-2</v>
      </c>
      <c r="V46" s="14">
        <v>1.2161366428433001E-2</v>
      </c>
      <c r="W46" s="14">
        <v>7.8467114431081293E-3</v>
      </c>
      <c r="X46" s="14">
        <v>1.14014733009046E-2</v>
      </c>
      <c r="Y46" s="14">
        <v>7.6604762973337499E-3</v>
      </c>
      <c r="Z46" s="14">
        <v>3.9108177357317898E-2</v>
      </c>
      <c r="AA46" s="14">
        <v>8.3337049446974808E-3</v>
      </c>
      <c r="AB46" s="14">
        <v>2.34205329076758E-2</v>
      </c>
      <c r="AC46" s="14">
        <v>9.1554562856231095E-3</v>
      </c>
      <c r="AD46" s="14">
        <v>1.7330755133039201E-2</v>
      </c>
      <c r="AE46" s="14"/>
      <c r="AF46" s="14">
        <v>7.1449944738770799E-3</v>
      </c>
      <c r="AG46" s="14">
        <v>1.76122858448001E-2</v>
      </c>
      <c r="AH46" s="14">
        <v>1.47036786902072E-2</v>
      </c>
      <c r="AI46" s="14"/>
      <c r="AJ46" s="14">
        <v>6.9591428316831596E-3</v>
      </c>
      <c r="AK46" s="14">
        <v>1.5182540543161999E-2</v>
      </c>
      <c r="AL46" s="14">
        <v>1.20766873150747E-2</v>
      </c>
      <c r="AM46" s="14">
        <v>0</v>
      </c>
      <c r="AN46" s="14">
        <v>1.9892461280518602E-2</v>
      </c>
      <c r="AO46" s="14"/>
      <c r="AP46" s="14">
        <v>7.5140840349234902E-3</v>
      </c>
      <c r="AQ46" s="14">
        <v>1.7721115162073899E-2</v>
      </c>
      <c r="AR46" s="14">
        <v>6.7305614279126796E-3</v>
      </c>
      <c r="AS46" s="14"/>
      <c r="AT46" s="14">
        <v>1.15584433452633E-2</v>
      </c>
      <c r="AU46" s="14">
        <v>1.8693890371755999E-2</v>
      </c>
      <c r="AV46" s="14">
        <v>1.6096022893390901E-2</v>
      </c>
      <c r="AW46" s="14">
        <v>2.00965290937033E-2</v>
      </c>
      <c r="AX46" s="14">
        <v>3.3343895695246997E-2</v>
      </c>
      <c r="AY46" s="14"/>
      <c r="AZ46" s="14">
        <v>2.04880407015458E-2</v>
      </c>
      <c r="BA46" s="14">
        <v>1.6284805430751701E-2</v>
      </c>
      <c r="BB46" s="14">
        <v>8.0537142065213504E-3</v>
      </c>
      <c r="BC46" s="14">
        <v>8.1637669611495101E-3</v>
      </c>
      <c r="BD46" s="14">
        <v>2.08324929637267E-2</v>
      </c>
      <c r="BE46" s="14">
        <v>7.2914171260353997E-3</v>
      </c>
    </row>
    <row r="47" spans="2:57" x14ac:dyDescent="0.25">
      <c r="B47" t="s">
        <v>86</v>
      </c>
      <c r="C47" s="14">
        <v>9.5143509677876308E-3</v>
      </c>
      <c r="D47" s="14">
        <v>8.1604427342697808E-3</v>
      </c>
      <c r="E47" s="14">
        <v>1.08938471761476E-2</v>
      </c>
      <c r="F47" s="14"/>
      <c r="G47" s="14">
        <v>1.1295989244758199E-2</v>
      </c>
      <c r="H47" s="14">
        <v>1.04101854479881E-2</v>
      </c>
      <c r="I47" s="14">
        <v>1.1402244479344899E-2</v>
      </c>
      <c r="J47" s="14">
        <v>8.2624162077900992E-3</v>
      </c>
      <c r="K47" s="14">
        <v>6.80111339685429E-3</v>
      </c>
      <c r="L47" s="14">
        <v>8.8978135065007208E-3</v>
      </c>
      <c r="M47" s="14"/>
      <c r="N47" s="14">
        <v>9.3724093204551294E-3</v>
      </c>
      <c r="O47" s="14">
        <v>8.5906734442146096E-3</v>
      </c>
      <c r="P47" s="14">
        <v>7.3408151745803099E-3</v>
      </c>
      <c r="Q47" s="14">
        <v>1.27123247492306E-2</v>
      </c>
      <c r="R47" s="14"/>
      <c r="S47" s="14">
        <v>1.4434912024326899E-2</v>
      </c>
      <c r="T47" s="14">
        <v>8.4608683528855002E-3</v>
      </c>
      <c r="U47" s="14">
        <v>1.0982492270435599E-2</v>
      </c>
      <c r="V47" s="14">
        <v>0</v>
      </c>
      <c r="W47" s="14">
        <v>6.3549832285828998E-3</v>
      </c>
      <c r="X47" s="14">
        <v>1.8349655374956801E-2</v>
      </c>
      <c r="Y47" s="14">
        <v>5.7125574240781702E-3</v>
      </c>
      <c r="Z47" s="14">
        <v>1.2335087017500799E-2</v>
      </c>
      <c r="AA47" s="14">
        <v>1.3760672174960501E-2</v>
      </c>
      <c r="AB47" s="14">
        <v>5.5497811053857003E-3</v>
      </c>
      <c r="AC47" s="14">
        <v>9.0562930998797902E-3</v>
      </c>
      <c r="AD47" s="14">
        <v>0</v>
      </c>
      <c r="AE47" s="14"/>
      <c r="AF47" s="14">
        <v>1.3264732026679899E-2</v>
      </c>
      <c r="AG47" s="14">
        <v>3.4172244788372298E-3</v>
      </c>
      <c r="AH47" s="14">
        <v>1.0652573505209499E-2</v>
      </c>
      <c r="AI47" s="14"/>
      <c r="AJ47" s="14">
        <v>1.00831700000821E-2</v>
      </c>
      <c r="AK47" s="14">
        <v>7.1193535901449704E-3</v>
      </c>
      <c r="AL47" s="14">
        <v>1.2616148621436601E-2</v>
      </c>
      <c r="AM47" s="14">
        <v>0</v>
      </c>
      <c r="AN47" s="14">
        <v>7.2233589250619403E-3</v>
      </c>
      <c r="AO47" s="14"/>
      <c r="AP47" s="14">
        <v>1.2443214563126999E-2</v>
      </c>
      <c r="AQ47" s="14">
        <v>7.1777017482175399E-3</v>
      </c>
      <c r="AR47" s="14">
        <v>1.3201739298756799E-2</v>
      </c>
      <c r="AS47" s="14"/>
      <c r="AT47" s="14">
        <v>9.05398016462035E-3</v>
      </c>
      <c r="AU47" s="14">
        <v>6.1905664558120996E-3</v>
      </c>
      <c r="AV47" s="14">
        <v>5.5162751560951101E-3</v>
      </c>
      <c r="AW47" s="14">
        <v>2.6799409664282299E-2</v>
      </c>
      <c r="AX47" s="14">
        <v>0</v>
      </c>
      <c r="AY47" s="14"/>
      <c r="AZ47" s="14">
        <v>8.2091308158791804E-3</v>
      </c>
      <c r="BA47" s="14">
        <v>1.6330805909107599E-2</v>
      </c>
      <c r="BB47" s="14">
        <v>3.6522778225731001E-3</v>
      </c>
      <c r="BC47" s="14">
        <v>8.5783269185982607E-3</v>
      </c>
      <c r="BD47" s="14">
        <v>4.0893778554360301E-3</v>
      </c>
      <c r="BE47" s="14">
        <v>7.2435494058686999E-3</v>
      </c>
    </row>
    <row r="48" spans="2:57" x14ac:dyDescent="0.25">
      <c r="B48" t="s">
        <v>87</v>
      </c>
      <c r="C48" s="14">
        <v>3.5618832936148699E-3</v>
      </c>
      <c r="D48" s="14">
        <v>3.13479601596506E-3</v>
      </c>
      <c r="E48" s="14">
        <v>4.0003579605191603E-3</v>
      </c>
      <c r="F48" s="14"/>
      <c r="G48" s="14">
        <v>1.10342648940468E-2</v>
      </c>
      <c r="H48" s="14">
        <v>8.9418075763180692E-3</v>
      </c>
      <c r="I48" s="14">
        <v>0</v>
      </c>
      <c r="J48" s="14">
        <v>2.89358081571947E-3</v>
      </c>
      <c r="K48" s="14">
        <v>0</v>
      </c>
      <c r="L48" s="14">
        <v>0</v>
      </c>
      <c r="M48" s="14"/>
      <c r="N48" s="14">
        <v>0</v>
      </c>
      <c r="O48" s="14">
        <v>3.7333426159872202E-3</v>
      </c>
      <c r="P48" s="14">
        <v>0</v>
      </c>
      <c r="Q48" s="14">
        <v>8.3052354183111004E-3</v>
      </c>
      <c r="R48" s="14"/>
      <c r="S48" s="14">
        <v>6.8977753877088998E-3</v>
      </c>
      <c r="T48" s="14">
        <v>8.0918810501757702E-3</v>
      </c>
      <c r="U48" s="14">
        <v>0</v>
      </c>
      <c r="V48" s="14">
        <v>0</v>
      </c>
      <c r="W48" s="14">
        <v>0</v>
      </c>
      <c r="X48" s="14">
        <v>1.19772136216515E-2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1.56174926221122E-2</v>
      </c>
      <c r="AE48" s="14"/>
      <c r="AF48" s="14">
        <v>1.4297500558692799E-3</v>
      </c>
      <c r="AG48" s="14">
        <v>0</v>
      </c>
      <c r="AH48" s="14">
        <v>7.8458844023203602E-3</v>
      </c>
      <c r="AI48" s="14"/>
      <c r="AJ48" s="14">
        <v>1.49549622427598E-3</v>
      </c>
      <c r="AK48" s="14">
        <v>0</v>
      </c>
      <c r="AL48" s="14">
        <v>0</v>
      </c>
      <c r="AM48" s="14">
        <v>0</v>
      </c>
      <c r="AN48" s="14">
        <v>1.6082767979685601E-2</v>
      </c>
      <c r="AO48" s="14"/>
      <c r="AP48" s="14">
        <v>0</v>
      </c>
      <c r="AQ48" s="14">
        <v>0</v>
      </c>
      <c r="AR48" s="14">
        <v>0</v>
      </c>
      <c r="AS48" s="14"/>
      <c r="AT48" s="14">
        <v>6.7480018486046102E-3</v>
      </c>
      <c r="AU48" s="14">
        <v>4.1013266911102001E-3</v>
      </c>
      <c r="AV48" s="14">
        <v>0</v>
      </c>
      <c r="AW48" s="14">
        <v>4.4564207829243599E-3</v>
      </c>
      <c r="AX48" s="14">
        <v>0</v>
      </c>
      <c r="AY48" s="14"/>
      <c r="AZ48" s="14">
        <v>2.0473415676727801E-3</v>
      </c>
      <c r="BA48" s="14">
        <v>0</v>
      </c>
      <c r="BB48" s="14">
        <v>7.7525698412050604E-3</v>
      </c>
      <c r="BC48" s="14">
        <v>6.0687506691373301E-3</v>
      </c>
      <c r="BD48" s="14">
        <v>4.2761820719682403E-3</v>
      </c>
      <c r="BE48" s="14">
        <v>8.8352709123054995E-3</v>
      </c>
    </row>
    <row r="49" spans="2:57" x14ac:dyDescent="0.25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</row>
    <row r="50" spans="2:57" x14ac:dyDescent="0.25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</row>
    <row r="51" spans="2:57" x14ac:dyDescent="0.25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</row>
    <row r="52" spans="2:57" x14ac:dyDescent="0.25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</row>
    <row r="53" spans="2:57" x14ac:dyDescent="0.25">
      <c r="B53" s="6" t="s">
        <v>97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</row>
    <row r="54" spans="2:57" x14ac:dyDescent="0.25">
      <c r="B54" s="24" t="s">
        <v>93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</row>
    <row r="55" spans="2:57" x14ac:dyDescent="0.25">
      <c r="B55" t="s">
        <v>81</v>
      </c>
      <c r="C55" s="14">
        <v>7.5531668172096805E-2</v>
      </c>
      <c r="D55" s="14">
        <v>5.46707561051607E-2</v>
      </c>
      <c r="E55" s="14">
        <v>9.5243069543644698E-2</v>
      </c>
      <c r="F55" s="14"/>
      <c r="G55" s="14">
        <v>0.13357748393701099</v>
      </c>
      <c r="H55" s="14">
        <v>8.4082527664544507E-2</v>
      </c>
      <c r="I55" s="14">
        <v>0.108058723672581</v>
      </c>
      <c r="J55" s="14">
        <v>5.7186223327807303E-2</v>
      </c>
      <c r="K55" s="14">
        <v>6.9147252899649903E-2</v>
      </c>
      <c r="L55" s="14">
        <v>2.24871748167856E-2</v>
      </c>
      <c r="M55" s="14"/>
      <c r="N55" s="14">
        <v>3.9977360403029703E-2</v>
      </c>
      <c r="O55" s="14">
        <v>7.5336825135404697E-2</v>
      </c>
      <c r="P55" s="14">
        <v>8.9772165583739405E-2</v>
      </c>
      <c r="Q55" s="14">
        <v>0.102949072124585</v>
      </c>
      <c r="R55" s="14"/>
      <c r="S55" s="14">
        <v>8.3074523541888504E-2</v>
      </c>
      <c r="T55" s="14">
        <v>7.0316201223570601E-2</v>
      </c>
      <c r="U55" s="14">
        <v>9.1050821083012906E-2</v>
      </c>
      <c r="V55" s="14">
        <v>6.1657549871367297E-2</v>
      </c>
      <c r="W55" s="14">
        <v>7.2650872656569998E-2</v>
      </c>
      <c r="X55" s="14">
        <v>7.3885000997069905E-2</v>
      </c>
      <c r="Y55" s="14">
        <v>7.9698359609139402E-2</v>
      </c>
      <c r="Z55" s="14">
        <v>0.104204182658985</v>
      </c>
      <c r="AA55" s="14">
        <v>0.106970558499978</v>
      </c>
      <c r="AB55" s="14">
        <v>2.2798671658512501E-2</v>
      </c>
      <c r="AC55" s="14">
        <v>7.8002825508364307E-2</v>
      </c>
      <c r="AD55" s="14">
        <v>6.3998649250528103E-2</v>
      </c>
      <c r="AE55" s="14"/>
      <c r="AF55" s="14">
        <v>6.6367079241075405E-2</v>
      </c>
      <c r="AG55" s="14">
        <v>6.9243995028028402E-2</v>
      </c>
      <c r="AH55" s="14">
        <v>7.9969314712318704E-2</v>
      </c>
      <c r="AI55" s="14"/>
      <c r="AJ55" s="14">
        <v>6.4451131266182807E-2</v>
      </c>
      <c r="AK55" s="14">
        <v>7.5143248896486298E-2</v>
      </c>
      <c r="AL55" s="14">
        <v>5.3514302374490202E-2</v>
      </c>
      <c r="AM55" s="14">
        <v>0.11711895036511499</v>
      </c>
      <c r="AN55" s="14">
        <v>7.7840500430437401E-2</v>
      </c>
      <c r="AO55" s="14"/>
      <c r="AP55" s="14">
        <v>6.6260246725542593E-2</v>
      </c>
      <c r="AQ55" s="14">
        <v>8.3098082577852103E-2</v>
      </c>
      <c r="AR55" s="14">
        <v>6.5588739768782406E-2</v>
      </c>
      <c r="AS55" s="14"/>
      <c r="AT55" s="14">
        <v>8.2150858113019601E-2</v>
      </c>
      <c r="AU55" s="14">
        <v>9.2619729176591198E-2</v>
      </c>
      <c r="AV55" s="14">
        <v>6.1433751575654998E-2</v>
      </c>
      <c r="AW55" s="14">
        <v>6.4930896909309602E-2</v>
      </c>
      <c r="AX55" s="14">
        <v>3.5894016475571999E-2</v>
      </c>
      <c r="AY55" s="14"/>
      <c r="AZ55" s="14">
        <v>9.8054213630242706E-2</v>
      </c>
      <c r="BA55" s="14">
        <v>6.3572090236121703E-2</v>
      </c>
      <c r="BB55" s="14">
        <v>7.5269300286879101E-2</v>
      </c>
      <c r="BC55" s="14">
        <v>6.9891179570132203E-2</v>
      </c>
      <c r="BD55" s="14">
        <v>5.5556414446170203E-2</v>
      </c>
      <c r="BE55" s="14">
        <v>9.6850172714037203E-2</v>
      </c>
    </row>
    <row r="56" spans="2:57" x14ac:dyDescent="0.25">
      <c r="B56" t="s">
        <v>448</v>
      </c>
      <c r="C56" s="14">
        <v>0.108725844293387</v>
      </c>
      <c r="D56" s="14">
        <v>9.1152186955811093E-2</v>
      </c>
      <c r="E56" s="14">
        <v>0.12654427452979999</v>
      </c>
      <c r="F56" s="14"/>
      <c r="G56" s="14">
        <v>0.144858784041688</v>
      </c>
      <c r="H56" s="14">
        <v>0.131288030504874</v>
      </c>
      <c r="I56" s="14">
        <v>0.121895813851778</v>
      </c>
      <c r="J56" s="14">
        <v>0.105820440489406</v>
      </c>
      <c r="K56" s="14">
        <v>9.3622400277915102E-2</v>
      </c>
      <c r="L56" s="14">
        <v>6.7917007427168302E-2</v>
      </c>
      <c r="M56" s="14"/>
      <c r="N56" s="14">
        <v>9.9862474858695094E-2</v>
      </c>
      <c r="O56" s="14">
        <v>9.8080348215365307E-2</v>
      </c>
      <c r="P56" s="14">
        <v>0.104161457779787</v>
      </c>
      <c r="Q56" s="14">
        <v>0.13325774393723</v>
      </c>
      <c r="R56" s="14"/>
      <c r="S56" s="14">
        <v>0.11554941369178801</v>
      </c>
      <c r="T56" s="14">
        <v>9.7251235863449595E-2</v>
      </c>
      <c r="U56" s="14">
        <v>5.8582707354189703E-2</v>
      </c>
      <c r="V56" s="14">
        <v>0.117566554219902</v>
      </c>
      <c r="W56" s="14">
        <v>0.145147376143446</v>
      </c>
      <c r="X56" s="14">
        <v>0.13032817662023699</v>
      </c>
      <c r="Y56" s="14">
        <v>0.13049600257205701</v>
      </c>
      <c r="Z56" s="14">
        <v>0.13520896937584601</v>
      </c>
      <c r="AA56" s="14">
        <v>0.105452081811222</v>
      </c>
      <c r="AB56" s="14">
        <v>0.100852131340082</v>
      </c>
      <c r="AC56" s="14">
        <v>7.6832734397562094E-2</v>
      </c>
      <c r="AD56" s="14">
        <v>7.9181626363722807E-2</v>
      </c>
      <c r="AE56" s="14"/>
      <c r="AF56" s="14">
        <v>0.11917394314015101</v>
      </c>
      <c r="AG56" s="14">
        <v>9.9674628629446399E-2</v>
      </c>
      <c r="AH56" s="14">
        <v>9.14561042710096E-2</v>
      </c>
      <c r="AI56" s="14"/>
      <c r="AJ56" s="14">
        <v>9.0649279054229301E-2</v>
      </c>
      <c r="AK56" s="14">
        <v>0.142236102541902</v>
      </c>
      <c r="AL56" s="14">
        <v>0.104085193241565</v>
      </c>
      <c r="AM56" s="14">
        <v>0</v>
      </c>
      <c r="AN56" s="14">
        <v>0.101234944350284</v>
      </c>
      <c r="AO56" s="14"/>
      <c r="AP56" s="14">
        <v>9.7040952138226694E-2</v>
      </c>
      <c r="AQ56" s="14">
        <v>0.12677137671250299</v>
      </c>
      <c r="AR56" s="14">
        <v>0.12495923879749</v>
      </c>
      <c r="AS56" s="14"/>
      <c r="AT56" s="14">
        <v>0.12993122742487501</v>
      </c>
      <c r="AU56" s="14">
        <v>9.62280008216745E-2</v>
      </c>
      <c r="AV56" s="14">
        <v>0.10931746880276801</v>
      </c>
      <c r="AW56" s="14">
        <v>0.10465156947406801</v>
      </c>
      <c r="AX56" s="14">
        <v>0.13994220808452201</v>
      </c>
      <c r="AY56" s="14"/>
      <c r="AZ56" s="14">
        <v>0.119774468079519</v>
      </c>
      <c r="BA56" s="14">
        <v>0.123204730279251</v>
      </c>
      <c r="BB56" s="14">
        <v>9.4860166788844194E-2</v>
      </c>
      <c r="BC56" s="14">
        <v>0.102535538974764</v>
      </c>
      <c r="BD56" s="14">
        <v>8.0142987255132803E-2</v>
      </c>
      <c r="BE56" s="14">
        <v>9.5656276899719506E-2</v>
      </c>
    </row>
    <row r="57" spans="2:57" x14ac:dyDescent="0.25">
      <c r="B57" t="s">
        <v>82</v>
      </c>
      <c r="C57" s="14">
        <v>0.19800812846447399</v>
      </c>
      <c r="D57" s="14">
        <v>0.167440941809292</v>
      </c>
      <c r="E57" s="14">
        <v>0.227282092008353</v>
      </c>
      <c r="F57" s="14"/>
      <c r="G57" s="14">
        <v>0.26110257206453302</v>
      </c>
      <c r="H57" s="14">
        <v>0.22371502587925299</v>
      </c>
      <c r="I57" s="14">
        <v>0.217563172520604</v>
      </c>
      <c r="J57" s="14">
        <v>0.220367081099479</v>
      </c>
      <c r="K57" s="14">
        <v>0.166682923254038</v>
      </c>
      <c r="L57" s="14">
        <v>0.12177399599263</v>
      </c>
      <c r="M57" s="14"/>
      <c r="N57" s="14">
        <v>0.183488293746979</v>
      </c>
      <c r="O57" s="14">
        <v>0.22042020536243301</v>
      </c>
      <c r="P57" s="14">
        <v>0.184786817650711</v>
      </c>
      <c r="Q57" s="14">
        <v>0.20212242055871901</v>
      </c>
      <c r="R57" s="14"/>
      <c r="S57" s="14">
        <v>0.19620781064977599</v>
      </c>
      <c r="T57" s="14">
        <v>0.22983062225633999</v>
      </c>
      <c r="U57" s="14">
        <v>0.24262540628718399</v>
      </c>
      <c r="V57" s="14">
        <v>0.201333870469598</v>
      </c>
      <c r="W57" s="14">
        <v>0.20235377501287999</v>
      </c>
      <c r="X57" s="14">
        <v>0.13055617793930499</v>
      </c>
      <c r="Y57" s="14">
        <v>0.238393734410039</v>
      </c>
      <c r="Z57" s="14">
        <v>0.181220592590489</v>
      </c>
      <c r="AA57" s="14">
        <v>0.149876882175182</v>
      </c>
      <c r="AB57" s="14">
        <v>0.19814391797015901</v>
      </c>
      <c r="AC57" s="14">
        <v>0.25341129769490101</v>
      </c>
      <c r="AD57" s="14">
        <v>0.12902415673633999</v>
      </c>
      <c r="AE57" s="14"/>
      <c r="AF57" s="14">
        <v>0.16591072112330801</v>
      </c>
      <c r="AG57" s="14">
        <v>0.18511194294960001</v>
      </c>
      <c r="AH57" s="14">
        <v>0.23306600415282</v>
      </c>
      <c r="AI57" s="14"/>
      <c r="AJ57" s="14">
        <v>0.162415667334567</v>
      </c>
      <c r="AK57" s="14">
        <v>0.193382316914013</v>
      </c>
      <c r="AL57" s="14">
        <v>0.19656067185954901</v>
      </c>
      <c r="AM57" s="14">
        <v>0.25311683797223</v>
      </c>
      <c r="AN57" s="14">
        <v>0.202033364939114</v>
      </c>
      <c r="AO57" s="14"/>
      <c r="AP57" s="14">
        <v>0.16813003310253599</v>
      </c>
      <c r="AQ57" s="14">
        <v>0.199857970240506</v>
      </c>
      <c r="AR57" s="14">
        <v>0.24536223843496299</v>
      </c>
      <c r="AS57" s="14"/>
      <c r="AT57" s="14">
        <v>0.184825256123789</v>
      </c>
      <c r="AU57" s="14">
        <v>0.18700552337405499</v>
      </c>
      <c r="AV57" s="14">
        <v>0.198917984844344</v>
      </c>
      <c r="AW57" s="14">
        <v>0.19838944943599701</v>
      </c>
      <c r="AX57" s="14">
        <v>0.32243938023005198</v>
      </c>
      <c r="AY57" s="14"/>
      <c r="AZ57" s="14">
        <v>0.177775387201142</v>
      </c>
      <c r="BA57" s="14">
        <v>0.21409961852517001</v>
      </c>
      <c r="BB57" s="14">
        <v>0.183012879682175</v>
      </c>
      <c r="BC57" s="14">
        <v>0.216342297408818</v>
      </c>
      <c r="BD57" s="14">
        <v>0.21954884871004601</v>
      </c>
      <c r="BE57" s="14">
        <v>0.138135464711091</v>
      </c>
    </row>
    <row r="58" spans="2:57" x14ac:dyDescent="0.25">
      <c r="B58" t="s">
        <v>83</v>
      </c>
      <c r="C58" s="14">
        <v>0.16718421476727599</v>
      </c>
      <c r="D58" s="14">
        <v>0.17262140644710799</v>
      </c>
      <c r="E58" s="14">
        <v>0.160765274927538</v>
      </c>
      <c r="F58" s="14"/>
      <c r="G58" s="14">
        <v>0.17634050069257301</v>
      </c>
      <c r="H58" s="14">
        <v>0.15825644223194499</v>
      </c>
      <c r="I58" s="14">
        <v>0.12777192905936299</v>
      </c>
      <c r="J58" s="14">
        <v>0.173223784104509</v>
      </c>
      <c r="K58" s="14">
        <v>0.15737279326146</v>
      </c>
      <c r="L58" s="14">
        <v>0.20211077235011299</v>
      </c>
      <c r="M58" s="14"/>
      <c r="N58" s="14">
        <v>0.17087081507103</v>
      </c>
      <c r="O58" s="14">
        <v>0.169257349647396</v>
      </c>
      <c r="P58" s="14">
        <v>0.132664558002003</v>
      </c>
      <c r="Q58" s="14">
        <v>0.19255643969740599</v>
      </c>
      <c r="R58" s="14"/>
      <c r="S58" s="14">
        <v>0.15285362485874701</v>
      </c>
      <c r="T58" s="14">
        <v>0.16389910239632199</v>
      </c>
      <c r="U58" s="14">
        <v>0.19035221708827199</v>
      </c>
      <c r="V58" s="14">
        <v>0.153205156630838</v>
      </c>
      <c r="W58" s="14">
        <v>0.18728609408875899</v>
      </c>
      <c r="X58" s="14">
        <v>0.19127706304116801</v>
      </c>
      <c r="Y58" s="14">
        <v>0.14626614765584101</v>
      </c>
      <c r="Z58" s="14">
        <v>0.106907130239149</v>
      </c>
      <c r="AA58" s="14">
        <v>0.182595620232614</v>
      </c>
      <c r="AB58" s="14">
        <v>0.174405422518077</v>
      </c>
      <c r="AC58" s="14">
        <v>0.14438902031217701</v>
      </c>
      <c r="AD58" s="14">
        <v>0.20629408794863999</v>
      </c>
      <c r="AE58" s="14"/>
      <c r="AF58" s="14">
        <v>0.161959891776703</v>
      </c>
      <c r="AG58" s="14">
        <v>0.16883890903902499</v>
      </c>
      <c r="AH58" s="14">
        <v>0.16737113573437101</v>
      </c>
      <c r="AI58" s="14"/>
      <c r="AJ58" s="14">
        <v>0.15949389816556001</v>
      </c>
      <c r="AK58" s="14">
        <v>0.182111757959766</v>
      </c>
      <c r="AL58" s="14">
        <v>0.173778788364916</v>
      </c>
      <c r="AM58" s="14">
        <v>0.20444727291935899</v>
      </c>
      <c r="AN58" s="14">
        <v>0.19226119796409999</v>
      </c>
      <c r="AO58" s="14"/>
      <c r="AP58" s="14">
        <v>0.13864549013667199</v>
      </c>
      <c r="AQ58" s="14">
        <v>0.16441288969884199</v>
      </c>
      <c r="AR58" s="14">
        <v>0.13346952637955001</v>
      </c>
      <c r="AS58" s="14"/>
      <c r="AT58" s="14">
        <v>0.170276476034179</v>
      </c>
      <c r="AU58" s="14">
        <v>0.15955292253005399</v>
      </c>
      <c r="AV58" s="14">
        <v>0.15738304510575499</v>
      </c>
      <c r="AW58" s="14">
        <v>0.175419517556998</v>
      </c>
      <c r="AX58" s="14">
        <v>0.18441431609954601</v>
      </c>
      <c r="AY58" s="14"/>
      <c r="AZ58" s="14">
        <v>0.15766241889004901</v>
      </c>
      <c r="BA58" s="14">
        <v>0.17878887267010601</v>
      </c>
      <c r="BB58" s="14">
        <v>0.17925895211486501</v>
      </c>
      <c r="BC58" s="14">
        <v>0.16180519920207301</v>
      </c>
      <c r="BD58" s="14">
        <v>0.14929729816948401</v>
      </c>
      <c r="BE58" s="14">
        <v>0.173612215132982</v>
      </c>
    </row>
    <row r="59" spans="2:57" x14ac:dyDescent="0.25">
      <c r="B59" t="s">
        <v>84</v>
      </c>
      <c r="C59" s="14">
        <v>0.173370279653662</v>
      </c>
      <c r="D59" s="14">
        <v>0.18757417215038699</v>
      </c>
      <c r="E59" s="14">
        <v>0.16051371633289899</v>
      </c>
      <c r="F59" s="14"/>
      <c r="G59" s="14">
        <v>0.14155809562607899</v>
      </c>
      <c r="H59" s="14">
        <v>0.143630884856255</v>
      </c>
      <c r="I59" s="14">
        <v>0.125218162815807</v>
      </c>
      <c r="J59" s="14">
        <v>0.17422945040528001</v>
      </c>
      <c r="K59" s="14">
        <v>0.207626432688718</v>
      </c>
      <c r="L59" s="14">
        <v>0.234396452571865</v>
      </c>
      <c r="M59" s="14"/>
      <c r="N59" s="14">
        <v>0.16618007530935999</v>
      </c>
      <c r="O59" s="14">
        <v>0.17751115939704101</v>
      </c>
      <c r="P59" s="14">
        <v>0.188248464499641</v>
      </c>
      <c r="Q59" s="14">
        <v>0.16492198035178901</v>
      </c>
      <c r="R59" s="14"/>
      <c r="S59" s="14">
        <v>0.157200742676218</v>
      </c>
      <c r="T59" s="14">
        <v>0.153251822352171</v>
      </c>
      <c r="U59" s="14">
        <v>0.20551055320314601</v>
      </c>
      <c r="V59" s="14">
        <v>0.22274051263774999</v>
      </c>
      <c r="W59" s="14">
        <v>0.120866582192665</v>
      </c>
      <c r="X59" s="14">
        <v>0.149118295382558</v>
      </c>
      <c r="Y59" s="14">
        <v>0.17215767044296601</v>
      </c>
      <c r="Z59" s="14">
        <v>0.126313764459038</v>
      </c>
      <c r="AA59" s="14">
        <v>0.215366676308126</v>
      </c>
      <c r="AB59" s="14">
        <v>0.17691094327328999</v>
      </c>
      <c r="AC59" s="14">
        <v>0.136504631130902</v>
      </c>
      <c r="AD59" s="14">
        <v>0.262014399134613</v>
      </c>
      <c r="AE59" s="14"/>
      <c r="AF59" s="14">
        <v>0.17969047050254899</v>
      </c>
      <c r="AG59" s="14">
        <v>0.19232638955298401</v>
      </c>
      <c r="AH59" s="14">
        <v>0.14294537829236501</v>
      </c>
      <c r="AI59" s="14"/>
      <c r="AJ59" s="14">
        <v>0.18706820849381001</v>
      </c>
      <c r="AK59" s="14">
        <v>0.16244026939794001</v>
      </c>
      <c r="AL59" s="14">
        <v>0.19420534370706699</v>
      </c>
      <c r="AM59" s="14">
        <v>7.3471309461259002E-2</v>
      </c>
      <c r="AN59" s="14">
        <v>0.15751188827780799</v>
      </c>
      <c r="AO59" s="14"/>
      <c r="AP59" s="14">
        <v>0.188127242620718</v>
      </c>
      <c r="AQ59" s="14">
        <v>0.15585104218736401</v>
      </c>
      <c r="AR59" s="14">
        <v>0.21828385138650999</v>
      </c>
      <c r="AS59" s="14"/>
      <c r="AT59" s="14">
        <v>0.21059135584886499</v>
      </c>
      <c r="AU59" s="14">
        <v>0.18046712329519399</v>
      </c>
      <c r="AV59" s="14">
        <v>0.17230075562979499</v>
      </c>
      <c r="AW59" s="14">
        <v>0.118221648636927</v>
      </c>
      <c r="AX59" s="14">
        <v>3.0100072914614799E-2</v>
      </c>
      <c r="AY59" s="14"/>
      <c r="AZ59" s="14">
        <v>0.14572188949470799</v>
      </c>
      <c r="BA59" s="14">
        <v>0.15832938905029201</v>
      </c>
      <c r="BB59" s="14">
        <v>0.17462615057405501</v>
      </c>
      <c r="BC59" s="14">
        <v>0.202128319131573</v>
      </c>
      <c r="BD59" s="14">
        <v>0.19697745455795099</v>
      </c>
      <c r="BE59" s="14">
        <v>0.22170279348092201</v>
      </c>
    </row>
    <row r="60" spans="2:57" x14ac:dyDescent="0.25">
      <c r="B60" t="s">
        <v>85</v>
      </c>
      <c r="C60" s="14">
        <v>0.108117091545275</v>
      </c>
      <c r="D60" s="14">
        <v>0.12570426328562201</v>
      </c>
      <c r="E60" s="14">
        <v>9.1567984251474804E-2</v>
      </c>
      <c r="F60" s="14"/>
      <c r="G60" s="14">
        <v>6.4206626637791406E-2</v>
      </c>
      <c r="H60" s="14">
        <v>7.7378184005362102E-2</v>
      </c>
      <c r="I60" s="14">
        <v>0.10887355740652099</v>
      </c>
      <c r="J60" s="14">
        <v>0.12591903150138201</v>
      </c>
      <c r="K60" s="14">
        <v>0.118289891927863</v>
      </c>
      <c r="L60" s="14">
        <v>0.14069262896072399</v>
      </c>
      <c r="M60" s="14"/>
      <c r="N60" s="14">
        <v>0.16139350191677199</v>
      </c>
      <c r="O60" s="14">
        <v>9.1696339230020907E-2</v>
      </c>
      <c r="P60" s="14">
        <v>0.109911394153881</v>
      </c>
      <c r="Q60" s="14">
        <v>6.6149551708241702E-2</v>
      </c>
      <c r="R60" s="14"/>
      <c r="S60" s="14">
        <v>0.12510288549025</v>
      </c>
      <c r="T60" s="14">
        <v>0.12128576954135301</v>
      </c>
      <c r="U60" s="14">
        <v>8.9976561421820894E-2</v>
      </c>
      <c r="V60" s="14">
        <v>0.103739201244416</v>
      </c>
      <c r="W60" s="14">
        <v>0.102196444922625</v>
      </c>
      <c r="X60" s="14">
        <v>0.119005242493971</v>
      </c>
      <c r="Y60" s="14">
        <v>0.121210146360749</v>
      </c>
      <c r="Z60" s="14">
        <v>0.122430165093039</v>
      </c>
      <c r="AA60" s="14">
        <v>6.9589646897091198E-2</v>
      </c>
      <c r="AB60" s="14">
        <v>8.7953890748330293E-2</v>
      </c>
      <c r="AC60" s="14">
        <v>0.11707338332349999</v>
      </c>
      <c r="AD60" s="14">
        <v>0.14696657671275101</v>
      </c>
      <c r="AE60" s="14"/>
      <c r="AF60" s="14">
        <v>0.102856331647244</v>
      </c>
      <c r="AG60" s="14">
        <v>0.12726601636589499</v>
      </c>
      <c r="AH60" s="14">
        <v>0.112759668208853</v>
      </c>
      <c r="AI60" s="14"/>
      <c r="AJ60" s="14">
        <v>0.12947955211391901</v>
      </c>
      <c r="AK60" s="14">
        <v>0.10429656797907901</v>
      </c>
      <c r="AL60" s="14">
        <v>0.142322773913999</v>
      </c>
      <c r="AM60" s="14">
        <v>0.16885107118722401</v>
      </c>
      <c r="AN60" s="14">
        <v>8.1031441686502795E-2</v>
      </c>
      <c r="AO60" s="14"/>
      <c r="AP60" s="14">
        <v>0.137483337708002</v>
      </c>
      <c r="AQ60" s="14">
        <v>9.9419582417700506E-2</v>
      </c>
      <c r="AR60" s="14">
        <v>0.12519808011626499</v>
      </c>
      <c r="AS60" s="14"/>
      <c r="AT60" s="14">
        <v>8.0355918404143106E-2</v>
      </c>
      <c r="AU60" s="14">
        <v>0.11254482838530799</v>
      </c>
      <c r="AV60" s="14">
        <v>0.11862170960865299</v>
      </c>
      <c r="AW60" s="14">
        <v>0.13337432131664601</v>
      </c>
      <c r="AX60" s="14">
        <v>0.12550085854365101</v>
      </c>
      <c r="AY60" s="14"/>
      <c r="AZ60" s="14">
        <v>0.102538765608502</v>
      </c>
      <c r="BA60" s="14">
        <v>0.112707527172204</v>
      </c>
      <c r="BB60" s="14">
        <v>0.101016605729252</v>
      </c>
      <c r="BC60" s="14">
        <v>8.8975987367810899E-2</v>
      </c>
      <c r="BD60" s="14">
        <v>0.15283219380565799</v>
      </c>
      <c r="BE60" s="14">
        <v>0.10049899430374799</v>
      </c>
    </row>
    <row r="61" spans="2:57" x14ac:dyDescent="0.25">
      <c r="B61" t="s">
        <v>86</v>
      </c>
      <c r="C61" s="14">
        <v>0.16387222374736601</v>
      </c>
      <c r="D61" s="14">
        <v>0.19415040867139099</v>
      </c>
      <c r="E61" s="14">
        <v>0.13432376431826301</v>
      </c>
      <c r="F61" s="14"/>
      <c r="G61" s="14">
        <v>7.0905634411958005E-2</v>
      </c>
      <c r="H61" s="14">
        <v>0.17503050746537499</v>
      </c>
      <c r="I61" s="14">
        <v>0.184271776315445</v>
      </c>
      <c r="J61" s="14">
        <v>0.134421996799582</v>
      </c>
      <c r="K61" s="14">
        <v>0.18413475860126499</v>
      </c>
      <c r="L61" s="14">
        <v>0.210621967880714</v>
      </c>
      <c r="M61" s="14"/>
      <c r="N61" s="14">
        <v>0.174616227329142</v>
      </c>
      <c r="O61" s="14">
        <v>0.159813639435682</v>
      </c>
      <c r="P61" s="14">
        <v>0.18505196336938201</v>
      </c>
      <c r="Q61" s="14">
        <v>0.13404188672996101</v>
      </c>
      <c r="R61" s="14"/>
      <c r="S61" s="14">
        <v>0.14845606813564699</v>
      </c>
      <c r="T61" s="14">
        <v>0.164165246366794</v>
      </c>
      <c r="U61" s="14">
        <v>0.12190173356237401</v>
      </c>
      <c r="V61" s="14">
        <v>0.139757154926128</v>
      </c>
      <c r="W61" s="14">
        <v>0.169498854983056</v>
      </c>
      <c r="X61" s="14">
        <v>0.19856217015295499</v>
      </c>
      <c r="Y61" s="14">
        <v>0.111777938949208</v>
      </c>
      <c r="Z61" s="14">
        <v>0.212808521667781</v>
      </c>
      <c r="AA61" s="14">
        <v>0.165396741736937</v>
      </c>
      <c r="AB61" s="14">
        <v>0.23893502249154999</v>
      </c>
      <c r="AC61" s="14">
        <v>0.18268629831226299</v>
      </c>
      <c r="AD61" s="14">
        <v>0.11252050385340499</v>
      </c>
      <c r="AE61" s="14"/>
      <c r="AF61" s="14">
        <v>0.197728053116389</v>
      </c>
      <c r="AG61" s="14">
        <v>0.15634004082376399</v>
      </c>
      <c r="AH61" s="14">
        <v>0.168964748258667</v>
      </c>
      <c r="AI61" s="14"/>
      <c r="AJ61" s="14">
        <v>0.203614886812923</v>
      </c>
      <c r="AK61" s="14">
        <v>0.13486943767883799</v>
      </c>
      <c r="AL61" s="14">
        <v>0.13553292653841501</v>
      </c>
      <c r="AM61" s="14">
        <v>0.18299455809481299</v>
      </c>
      <c r="AN61" s="14">
        <v>0.18015001037915901</v>
      </c>
      <c r="AO61" s="14"/>
      <c r="AP61" s="14">
        <v>0.204312697568302</v>
      </c>
      <c r="AQ61" s="14">
        <v>0.16479577204572601</v>
      </c>
      <c r="AR61" s="14">
        <v>8.7138325116440096E-2</v>
      </c>
      <c r="AS61" s="14"/>
      <c r="AT61" s="14">
        <v>0.13534953989026299</v>
      </c>
      <c r="AU61" s="14">
        <v>0.16501638063867299</v>
      </c>
      <c r="AV61" s="14">
        <v>0.17794332139876401</v>
      </c>
      <c r="AW61" s="14">
        <v>0.19607814305242199</v>
      </c>
      <c r="AX61" s="14">
        <v>0.161709147652043</v>
      </c>
      <c r="AY61" s="14"/>
      <c r="AZ61" s="14">
        <v>0.190038159407806</v>
      </c>
      <c r="BA61" s="14">
        <v>0.14700380034332899</v>
      </c>
      <c r="BB61" s="14">
        <v>0.17972428768856699</v>
      </c>
      <c r="BC61" s="14">
        <v>0.152876969553953</v>
      </c>
      <c r="BD61" s="14">
        <v>0.14564480305555799</v>
      </c>
      <c r="BE61" s="14">
        <v>0.1735440827575</v>
      </c>
    </row>
    <row r="62" spans="2:57" x14ac:dyDescent="0.25">
      <c r="B62" t="s">
        <v>87</v>
      </c>
      <c r="C62" s="14">
        <v>5.1905493564640996E-3</v>
      </c>
      <c r="D62" s="14">
        <v>6.6858645752288304E-3</v>
      </c>
      <c r="E62" s="14">
        <v>3.7598240880279501E-3</v>
      </c>
      <c r="F62" s="14"/>
      <c r="G62" s="14">
        <v>7.4503025883663598E-3</v>
      </c>
      <c r="H62" s="14">
        <v>6.6183973923920301E-3</v>
      </c>
      <c r="I62" s="14">
        <v>6.3468643579005996E-3</v>
      </c>
      <c r="J62" s="14">
        <v>8.8319922725551402E-3</v>
      </c>
      <c r="K62" s="14">
        <v>3.1235470890907998E-3</v>
      </c>
      <c r="L62" s="14">
        <v>0</v>
      </c>
      <c r="M62" s="14"/>
      <c r="N62" s="14">
        <v>3.6112513649911898E-3</v>
      </c>
      <c r="O62" s="14">
        <v>7.8841335766569095E-3</v>
      </c>
      <c r="P62" s="14">
        <v>5.4031789608556396E-3</v>
      </c>
      <c r="Q62" s="14">
        <v>4.0009048920687101E-3</v>
      </c>
      <c r="R62" s="14"/>
      <c r="S62" s="14">
        <v>2.15549309556851E-2</v>
      </c>
      <c r="T62" s="14">
        <v>0</v>
      </c>
      <c r="U62" s="14">
        <v>0</v>
      </c>
      <c r="V62" s="14">
        <v>0</v>
      </c>
      <c r="W62" s="14">
        <v>0</v>
      </c>
      <c r="X62" s="14">
        <v>7.2678733727365996E-3</v>
      </c>
      <c r="Y62" s="14">
        <v>0</v>
      </c>
      <c r="Z62" s="14">
        <v>1.09066739156725E-2</v>
      </c>
      <c r="AA62" s="14">
        <v>4.7517923388502503E-3</v>
      </c>
      <c r="AB62" s="14">
        <v>0</v>
      </c>
      <c r="AC62" s="14">
        <v>1.10998093203298E-2</v>
      </c>
      <c r="AD62" s="14">
        <v>0</v>
      </c>
      <c r="AE62" s="14"/>
      <c r="AF62" s="14">
        <v>6.3135094525811298E-3</v>
      </c>
      <c r="AG62" s="14">
        <v>1.1980776112579599E-3</v>
      </c>
      <c r="AH62" s="14">
        <v>3.4676463695957099E-3</v>
      </c>
      <c r="AI62" s="14"/>
      <c r="AJ62" s="14">
        <v>2.82737675880862E-3</v>
      </c>
      <c r="AK62" s="14">
        <v>5.5202986319760504E-3</v>
      </c>
      <c r="AL62" s="14">
        <v>0</v>
      </c>
      <c r="AM62" s="14">
        <v>0</v>
      </c>
      <c r="AN62" s="14">
        <v>7.9366519725943795E-3</v>
      </c>
      <c r="AO62" s="14"/>
      <c r="AP62" s="14">
        <v>0</v>
      </c>
      <c r="AQ62" s="14">
        <v>5.7932841195062097E-3</v>
      </c>
      <c r="AR62" s="14">
        <v>0</v>
      </c>
      <c r="AS62" s="14"/>
      <c r="AT62" s="14">
        <v>6.5193681608658001E-3</v>
      </c>
      <c r="AU62" s="14">
        <v>6.5654917784506803E-3</v>
      </c>
      <c r="AV62" s="14">
        <v>4.0819630342654898E-3</v>
      </c>
      <c r="AW62" s="14">
        <v>8.9344536176323101E-3</v>
      </c>
      <c r="AX62" s="14">
        <v>0</v>
      </c>
      <c r="AY62" s="14"/>
      <c r="AZ62" s="14">
        <v>8.4346976880313503E-3</v>
      </c>
      <c r="BA62" s="14">
        <v>2.2939717235261701E-3</v>
      </c>
      <c r="BB62" s="14">
        <v>1.2231657135362801E-2</v>
      </c>
      <c r="BC62" s="14">
        <v>5.4445087908764796E-3</v>
      </c>
      <c r="BD62" s="14">
        <v>0</v>
      </c>
      <c r="BE62" s="14">
        <v>0</v>
      </c>
    </row>
    <row r="63" spans="2:57" x14ac:dyDescent="0.25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</row>
    <row r="64" spans="2:57" x14ac:dyDescent="0.25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</row>
    <row r="65" spans="2:57" x14ac:dyDescent="0.25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</row>
    <row r="66" spans="2:57" x14ac:dyDescent="0.25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</row>
    <row r="67" spans="2:57" x14ac:dyDescent="0.25">
      <c r="B67" s="6" t="s">
        <v>98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</row>
    <row r="68" spans="2:57" x14ac:dyDescent="0.25">
      <c r="B68" s="24" t="s">
        <v>93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</row>
    <row r="69" spans="2:57" x14ac:dyDescent="0.25">
      <c r="B69" t="s">
        <v>81</v>
      </c>
      <c r="C69" s="14">
        <v>0.166738225729021</v>
      </c>
      <c r="D69" s="14">
        <v>0.17746354233664799</v>
      </c>
      <c r="E69" s="14">
        <v>0.15540834138359599</v>
      </c>
      <c r="F69" s="14"/>
      <c r="G69" s="14">
        <v>0.28686296545147399</v>
      </c>
      <c r="H69" s="14">
        <v>0.27120549856981202</v>
      </c>
      <c r="I69" s="14">
        <v>0.15775093597505199</v>
      </c>
      <c r="J69" s="14">
        <v>0.15384798256443599</v>
      </c>
      <c r="K69" s="14">
        <v>0.113689282905044</v>
      </c>
      <c r="L69" s="14">
        <v>5.44167478913219E-2</v>
      </c>
      <c r="M69" s="14"/>
      <c r="N69" s="14">
        <v>0.17937794151401701</v>
      </c>
      <c r="O69" s="14">
        <v>0.13472452398162599</v>
      </c>
      <c r="P69" s="14">
        <v>0.182817494514289</v>
      </c>
      <c r="Q69" s="14">
        <v>0.16929455557311399</v>
      </c>
      <c r="R69" s="14"/>
      <c r="S69" s="14">
        <v>0.25315210859547699</v>
      </c>
      <c r="T69" s="14">
        <v>0.16196613678984401</v>
      </c>
      <c r="U69" s="14">
        <v>0.115366173369533</v>
      </c>
      <c r="V69" s="14">
        <v>0.14636270522780701</v>
      </c>
      <c r="W69" s="14">
        <v>0.13825944681959401</v>
      </c>
      <c r="X69" s="14">
        <v>0.145726941993536</v>
      </c>
      <c r="Y69" s="14">
        <v>0.122292423597379</v>
      </c>
      <c r="Z69" s="14">
        <v>0.21076332648274501</v>
      </c>
      <c r="AA69" s="14">
        <v>0.15701471209648599</v>
      </c>
      <c r="AB69" s="14">
        <v>0.198333407877745</v>
      </c>
      <c r="AC69" s="14">
        <v>0.15937035094500299</v>
      </c>
      <c r="AD69" s="14">
        <v>0.123791025949355</v>
      </c>
      <c r="AE69" s="14"/>
      <c r="AF69" s="14">
        <v>0.100904382328027</v>
      </c>
      <c r="AG69" s="14">
        <v>0.17807617487239599</v>
      </c>
      <c r="AH69" s="14">
        <v>0.209746684079512</v>
      </c>
      <c r="AI69" s="14"/>
      <c r="AJ69" s="14">
        <v>0.107746215843028</v>
      </c>
      <c r="AK69" s="14">
        <v>0.21693232493262801</v>
      </c>
      <c r="AL69" s="14">
        <v>0.13964313765688799</v>
      </c>
      <c r="AM69" s="14">
        <v>0.21166205548456599</v>
      </c>
      <c r="AN69" s="14">
        <v>0.172189477161861</v>
      </c>
      <c r="AO69" s="14"/>
      <c r="AP69" s="14">
        <v>0.124889784379234</v>
      </c>
      <c r="AQ69" s="14">
        <v>0.21738588619240501</v>
      </c>
      <c r="AR69" s="14">
        <v>0.13139878153607601</v>
      </c>
      <c r="AS69" s="14"/>
      <c r="AT69" s="14">
        <v>0.111191468399974</v>
      </c>
      <c r="AU69" s="14">
        <v>0.14467132046284001</v>
      </c>
      <c r="AV69" s="14">
        <v>0.20521590840732001</v>
      </c>
      <c r="AW69" s="14">
        <v>0.25818102834609702</v>
      </c>
      <c r="AX69" s="14">
        <v>0.16020638141244201</v>
      </c>
      <c r="AY69" s="14"/>
      <c r="AZ69" s="14">
        <v>0.28080694776225501</v>
      </c>
      <c r="BA69" s="14">
        <v>0.13270234414738699</v>
      </c>
      <c r="BB69" s="14">
        <v>0.16194922390701999</v>
      </c>
      <c r="BC69" s="14">
        <v>0.13468025932041799</v>
      </c>
      <c r="BD69" s="14">
        <v>7.7001324367355406E-2</v>
      </c>
      <c r="BE69" s="14">
        <v>0.14545983719469199</v>
      </c>
    </row>
    <row r="70" spans="2:57" x14ac:dyDescent="0.25">
      <c r="B70" t="s">
        <v>448</v>
      </c>
      <c r="C70" s="14">
        <v>0.229661825123258</v>
      </c>
      <c r="D70" s="14">
        <v>0.247798823409562</v>
      </c>
      <c r="E70" s="14">
        <v>0.21217078498665801</v>
      </c>
      <c r="F70" s="14"/>
      <c r="G70" s="14">
        <v>0.233409954443975</v>
      </c>
      <c r="H70" s="14">
        <v>0.244449959694578</v>
      </c>
      <c r="I70" s="14">
        <v>0.299496653036678</v>
      </c>
      <c r="J70" s="14">
        <v>0.197812458313498</v>
      </c>
      <c r="K70" s="14">
        <v>0.213811117807027</v>
      </c>
      <c r="L70" s="14">
        <v>0.194819394550866</v>
      </c>
      <c r="M70" s="14"/>
      <c r="N70" s="14">
        <v>0.23806263752544099</v>
      </c>
      <c r="O70" s="14">
        <v>0.24054325573574101</v>
      </c>
      <c r="P70" s="14">
        <v>0.28024745794577199</v>
      </c>
      <c r="Q70" s="14">
        <v>0.16237026057899201</v>
      </c>
      <c r="R70" s="14"/>
      <c r="S70" s="14">
        <v>0.25052080683218197</v>
      </c>
      <c r="T70" s="14">
        <v>0.24998360424122901</v>
      </c>
      <c r="U70" s="14">
        <v>0.19441281120159401</v>
      </c>
      <c r="V70" s="14">
        <v>0.18948811958366699</v>
      </c>
      <c r="W70" s="14">
        <v>0.25338498411337101</v>
      </c>
      <c r="X70" s="14">
        <v>0.22112299411313599</v>
      </c>
      <c r="Y70" s="14">
        <v>0.22527409352803099</v>
      </c>
      <c r="Z70" s="14">
        <v>0.193972511274214</v>
      </c>
      <c r="AA70" s="14">
        <v>0.23159376373978099</v>
      </c>
      <c r="AB70" s="14">
        <v>0.25255719725160802</v>
      </c>
      <c r="AC70" s="14">
        <v>0.23192556985113399</v>
      </c>
      <c r="AD70" s="14">
        <v>0.20866981280427799</v>
      </c>
      <c r="AE70" s="14"/>
      <c r="AF70" s="14">
        <v>0.22315422124436299</v>
      </c>
      <c r="AG70" s="14">
        <v>0.249258880040376</v>
      </c>
      <c r="AH70" s="14">
        <v>0.20379677415019901</v>
      </c>
      <c r="AI70" s="14"/>
      <c r="AJ70" s="14">
        <v>0.223737679282899</v>
      </c>
      <c r="AK70" s="14">
        <v>0.24745310271381701</v>
      </c>
      <c r="AL70" s="14">
        <v>0.28638919865720203</v>
      </c>
      <c r="AM70" s="14">
        <v>0.13727200709250201</v>
      </c>
      <c r="AN70" s="14">
        <v>0.201865092648154</v>
      </c>
      <c r="AO70" s="14"/>
      <c r="AP70" s="14">
        <v>0.241439464532477</v>
      </c>
      <c r="AQ70" s="14">
        <v>0.24841036259420801</v>
      </c>
      <c r="AR70" s="14">
        <v>0.25283073842667603</v>
      </c>
      <c r="AS70" s="14"/>
      <c r="AT70" s="14">
        <v>0.181408921628888</v>
      </c>
      <c r="AU70" s="14">
        <v>0.22884554911157601</v>
      </c>
      <c r="AV70" s="14">
        <v>0.26009606550427899</v>
      </c>
      <c r="AW70" s="14">
        <v>0.292568201712192</v>
      </c>
      <c r="AX70" s="14">
        <v>0.16720015856953499</v>
      </c>
      <c r="AY70" s="14"/>
      <c r="AZ70" s="14">
        <v>0.25664519860858398</v>
      </c>
      <c r="BA70" s="14">
        <v>0.23559982682666</v>
      </c>
      <c r="BB70" s="14">
        <v>0.204119632178585</v>
      </c>
      <c r="BC70" s="14">
        <v>0.205832988021665</v>
      </c>
      <c r="BD70" s="14">
        <v>0.241402166167377</v>
      </c>
      <c r="BE70" s="14">
        <v>0.19872817511271601</v>
      </c>
    </row>
    <row r="71" spans="2:57" x14ac:dyDescent="0.25">
      <c r="B71" t="s">
        <v>82</v>
      </c>
      <c r="C71" s="14">
        <v>0.32440988618050698</v>
      </c>
      <c r="D71" s="14">
        <v>0.31135716909704098</v>
      </c>
      <c r="E71" s="14">
        <v>0.33801726016278999</v>
      </c>
      <c r="F71" s="14"/>
      <c r="G71" s="14">
        <v>0.27746027343514701</v>
      </c>
      <c r="H71" s="14">
        <v>0.331516787191524</v>
      </c>
      <c r="I71" s="14">
        <v>0.313955690573956</v>
      </c>
      <c r="J71" s="14">
        <v>0.36134801263566901</v>
      </c>
      <c r="K71" s="14">
        <v>0.31181822841850099</v>
      </c>
      <c r="L71" s="14">
        <v>0.33691510154514998</v>
      </c>
      <c r="M71" s="14"/>
      <c r="N71" s="14">
        <v>0.329295166170403</v>
      </c>
      <c r="O71" s="14">
        <v>0.35716275587749002</v>
      </c>
      <c r="P71" s="14">
        <v>0.31424468922405302</v>
      </c>
      <c r="Q71" s="14">
        <v>0.29431622987752998</v>
      </c>
      <c r="R71" s="14"/>
      <c r="S71" s="14">
        <v>0.29276792020092002</v>
      </c>
      <c r="T71" s="14">
        <v>0.29922607094977899</v>
      </c>
      <c r="U71" s="14">
        <v>0.33245921515975901</v>
      </c>
      <c r="V71" s="14">
        <v>0.35906960805701099</v>
      </c>
      <c r="W71" s="14">
        <v>0.324152068649386</v>
      </c>
      <c r="X71" s="14">
        <v>0.337021931961905</v>
      </c>
      <c r="Y71" s="14">
        <v>0.34319556935115397</v>
      </c>
      <c r="Z71" s="14">
        <v>0.27313180952014499</v>
      </c>
      <c r="AA71" s="14">
        <v>0.33983397277786898</v>
      </c>
      <c r="AB71" s="14">
        <v>0.30389019357876401</v>
      </c>
      <c r="AC71" s="14">
        <v>0.31473297389356197</v>
      </c>
      <c r="AD71" s="14">
        <v>0.45968836222194498</v>
      </c>
      <c r="AE71" s="14"/>
      <c r="AF71" s="14">
        <v>0.32382334152716902</v>
      </c>
      <c r="AG71" s="14">
        <v>0.32941713816149598</v>
      </c>
      <c r="AH71" s="14">
        <v>0.33926616350854999</v>
      </c>
      <c r="AI71" s="14"/>
      <c r="AJ71" s="14">
        <v>0.34048845144969297</v>
      </c>
      <c r="AK71" s="14">
        <v>0.31045249963626698</v>
      </c>
      <c r="AL71" s="14">
        <v>0.31356579773190901</v>
      </c>
      <c r="AM71" s="14">
        <v>0.172320876526803</v>
      </c>
      <c r="AN71" s="14">
        <v>0.31410184026575999</v>
      </c>
      <c r="AO71" s="14"/>
      <c r="AP71" s="14">
        <v>0.33116566397749397</v>
      </c>
      <c r="AQ71" s="14">
        <v>0.31317926725571499</v>
      </c>
      <c r="AR71" s="14">
        <v>0.33363207457983002</v>
      </c>
      <c r="AS71" s="14"/>
      <c r="AT71" s="14">
        <v>0.31607084312260803</v>
      </c>
      <c r="AU71" s="14">
        <v>0.35337108932153899</v>
      </c>
      <c r="AV71" s="14">
        <v>0.31219998909537799</v>
      </c>
      <c r="AW71" s="14">
        <v>0.27873871904338599</v>
      </c>
      <c r="AX71" s="14">
        <v>0.39953925204766899</v>
      </c>
      <c r="AY71" s="14"/>
      <c r="AZ71" s="14">
        <v>0.254600960839028</v>
      </c>
      <c r="BA71" s="14">
        <v>0.33826279771093798</v>
      </c>
      <c r="BB71" s="14">
        <v>0.34983488408911501</v>
      </c>
      <c r="BC71" s="14">
        <v>0.36077390246926899</v>
      </c>
      <c r="BD71" s="14">
        <v>0.31090678446771502</v>
      </c>
      <c r="BE71" s="14">
        <v>0.39691513471742801</v>
      </c>
    </row>
    <row r="72" spans="2:57" x14ac:dyDescent="0.25">
      <c r="B72" t="s">
        <v>83</v>
      </c>
      <c r="C72" s="14">
        <v>0.16503513199501799</v>
      </c>
      <c r="D72" s="14">
        <v>0.15438803269088899</v>
      </c>
      <c r="E72" s="14">
        <v>0.17539149086634301</v>
      </c>
      <c r="F72" s="14"/>
      <c r="G72" s="14">
        <v>0.108221363014065</v>
      </c>
      <c r="H72" s="14">
        <v>9.9650679426823804E-2</v>
      </c>
      <c r="I72" s="14">
        <v>0.13420728833839099</v>
      </c>
      <c r="J72" s="14">
        <v>0.18041072836338801</v>
      </c>
      <c r="K72" s="14">
        <v>0.218881660585452</v>
      </c>
      <c r="L72" s="14">
        <v>0.23287303973948301</v>
      </c>
      <c r="M72" s="14"/>
      <c r="N72" s="14">
        <v>0.15326603054804999</v>
      </c>
      <c r="O72" s="14">
        <v>0.157214641683247</v>
      </c>
      <c r="P72" s="14">
        <v>0.126503043936572</v>
      </c>
      <c r="Q72" s="14">
        <v>0.222758737497955</v>
      </c>
      <c r="R72" s="14"/>
      <c r="S72" s="14">
        <v>0.107005224081805</v>
      </c>
      <c r="T72" s="14">
        <v>0.18215073053634601</v>
      </c>
      <c r="U72" s="14">
        <v>0.21165638880460799</v>
      </c>
      <c r="V72" s="14">
        <v>0.18578632715948001</v>
      </c>
      <c r="W72" s="14">
        <v>0.12835566217361</v>
      </c>
      <c r="X72" s="14">
        <v>0.20227030096953699</v>
      </c>
      <c r="Y72" s="14">
        <v>0.14844510861132501</v>
      </c>
      <c r="Z72" s="14">
        <v>0.22026892694667799</v>
      </c>
      <c r="AA72" s="14">
        <v>0.16952984353775799</v>
      </c>
      <c r="AB72" s="14">
        <v>0.135370647527286</v>
      </c>
      <c r="AC72" s="14">
        <v>0.18597047462883901</v>
      </c>
      <c r="AD72" s="14">
        <v>0.15679677346446899</v>
      </c>
      <c r="AE72" s="14"/>
      <c r="AF72" s="14">
        <v>0.205223840283175</v>
      </c>
      <c r="AG72" s="14">
        <v>0.151950959689966</v>
      </c>
      <c r="AH72" s="14">
        <v>0.14349789098632901</v>
      </c>
      <c r="AI72" s="14"/>
      <c r="AJ72" s="14">
        <v>0.17977418689138</v>
      </c>
      <c r="AK72" s="14">
        <v>0.15434295230751199</v>
      </c>
      <c r="AL72" s="14">
        <v>0.15634365693003899</v>
      </c>
      <c r="AM72" s="14">
        <v>0.23592076115140201</v>
      </c>
      <c r="AN72" s="14">
        <v>0.18700864977603501</v>
      </c>
      <c r="AO72" s="14"/>
      <c r="AP72" s="14">
        <v>0.15915901256870699</v>
      </c>
      <c r="AQ72" s="14">
        <v>0.141096712582544</v>
      </c>
      <c r="AR72" s="14">
        <v>0.156434749765999</v>
      </c>
      <c r="AS72" s="14"/>
      <c r="AT72" s="14">
        <v>0.22766835021367099</v>
      </c>
      <c r="AU72" s="14">
        <v>0.163316475469936</v>
      </c>
      <c r="AV72" s="14">
        <v>0.145220790677308</v>
      </c>
      <c r="AW72" s="14">
        <v>9.7418817125574902E-2</v>
      </c>
      <c r="AX72" s="14">
        <v>0.171000162286639</v>
      </c>
      <c r="AY72" s="14"/>
      <c r="AZ72" s="14">
        <v>0.11543320077892701</v>
      </c>
      <c r="BA72" s="14">
        <v>0.17822111551994699</v>
      </c>
      <c r="BB72" s="14">
        <v>0.172054854417829</v>
      </c>
      <c r="BC72" s="14">
        <v>0.16899504768724599</v>
      </c>
      <c r="BD72" s="14">
        <v>0.208213004237739</v>
      </c>
      <c r="BE72" s="14">
        <v>0.194599585628525</v>
      </c>
    </row>
    <row r="73" spans="2:57" x14ac:dyDescent="0.25">
      <c r="B73" t="s">
        <v>84</v>
      </c>
      <c r="C73" s="14">
        <v>6.6094073483181998E-2</v>
      </c>
      <c r="D73" s="14">
        <v>5.9812975511753699E-2</v>
      </c>
      <c r="E73" s="14">
        <v>7.2623732910457595E-2</v>
      </c>
      <c r="F73" s="14"/>
      <c r="G73" s="14">
        <v>4.9792119951825101E-2</v>
      </c>
      <c r="H73" s="14">
        <v>2.8319342949664698E-2</v>
      </c>
      <c r="I73" s="14">
        <v>5.4456977802614798E-2</v>
      </c>
      <c r="J73" s="14">
        <v>6.6283849165286304E-2</v>
      </c>
      <c r="K73" s="14">
        <v>8.7968892488980405E-2</v>
      </c>
      <c r="L73" s="14">
        <v>0.102500977447796</v>
      </c>
      <c r="M73" s="14"/>
      <c r="N73" s="14">
        <v>6.4250588658039606E-2</v>
      </c>
      <c r="O73" s="14">
        <v>6.7488665790356006E-2</v>
      </c>
      <c r="P73" s="14">
        <v>5.1574972432066803E-2</v>
      </c>
      <c r="Q73" s="14">
        <v>8.0602083310037806E-2</v>
      </c>
      <c r="R73" s="14"/>
      <c r="S73" s="14">
        <v>5.04467113233961E-2</v>
      </c>
      <c r="T73" s="14">
        <v>5.6046682116838803E-2</v>
      </c>
      <c r="U73" s="14">
        <v>8.7666468335889702E-2</v>
      </c>
      <c r="V73" s="14">
        <v>7.2356059252689994E-2</v>
      </c>
      <c r="W73" s="14">
        <v>9.6060859481990099E-2</v>
      </c>
      <c r="X73" s="14">
        <v>4.1902826730431199E-2</v>
      </c>
      <c r="Y73" s="14">
        <v>9.1702152534448897E-2</v>
      </c>
      <c r="Z73" s="14">
        <v>6.4081649249185996E-2</v>
      </c>
      <c r="AA73" s="14">
        <v>6.7775951317060504E-2</v>
      </c>
      <c r="AB73" s="14">
        <v>6.3878681563884099E-2</v>
      </c>
      <c r="AC73" s="14">
        <v>8.1148744830957006E-2</v>
      </c>
      <c r="AD73" s="14">
        <v>1.8448753287792399E-2</v>
      </c>
      <c r="AE73" s="14"/>
      <c r="AF73" s="14">
        <v>9.0867994567796401E-2</v>
      </c>
      <c r="AG73" s="14">
        <v>4.8586559834142701E-2</v>
      </c>
      <c r="AH73" s="14">
        <v>6.0944536319305E-2</v>
      </c>
      <c r="AI73" s="14"/>
      <c r="AJ73" s="14">
        <v>9.4679550447461305E-2</v>
      </c>
      <c r="AK73" s="14">
        <v>4.0910464157183503E-2</v>
      </c>
      <c r="AL73" s="14">
        <v>4.3508991142595203E-2</v>
      </c>
      <c r="AM73" s="14">
        <v>0.17514723085423201</v>
      </c>
      <c r="AN73" s="14">
        <v>6.0835616220617499E-2</v>
      </c>
      <c r="AO73" s="14"/>
      <c r="AP73" s="14">
        <v>9.8103876130332696E-2</v>
      </c>
      <c r="AQ73" s="14">
        <v>4.4905924129041999E-2</v>
      </c>
      <c r="AR73" s="14">
        <v>4.2377482548714297E-2</v>
      </c>
      <c r="AS73" s="14"/>
      <c r="AT73" s="14">
        <v>0.102606902121073</v>
      </c>
      <c r="AU73" s="14">
        <v>5.57713200829697E-2</v>
      </c>
      <c r="AV73" s="14">
        <v>4.77371055768318E-2</v>
      </c>
      <c r="AW73" s="14">
        <v>4.78490947006181E-2</v>
      </c>
      <c r="AX73" s="14">
        <v>3.2312816550848299E-2</v>
      </c>
      <c r="AY73" s="14"/>
      <c r="AZ73" s="14">
        <v>6.0388152054850902E-2</v>
      </c>
      <c r="BA73" s="14">
        <v>7.0172948815369604E-2</v>
      </c>
      <c r="BB73" s="14">
        <v>5.0258327069622001E-2</v>
      </c>
      <c r="BC73" s="14">
        <v>6.9814034413718806E-2</v>
      </c>
      <c r="BD73" s="14">
        <v>9.86327396315929E-2</v>
      </c>
      <c r="BE73" s="14">
        <v>3.1951410468831598E-2</v>
      </c>
    </row>
    <row r="74" spans="2:57" x14ac:dyDescent="0.25">
      <c r="B74" t="s">
        <v>85</v>
      </c>
      <c r="C74" s="14">
        <v>2.8026934555580699E-2</v>
      </c>
      <c r="D74" s="14">
        <v>2.8022315201561999E-2</v>
      </c>
      <c r="E74" s="14">
        <v>2.7333736834943001E-2</v>
      </c>
      <c r="F74" s="14"/>
      <c r="G74" s="14">
        <v>2.45535756310001E-2</v>
      </c>
      <c r="H74" s="14">
        <v>1.31284649754583E-2</v>
      </c>
      <c r="I74" s="14">
        <v>2.74923722856052E-2</v>
      </c>
      <c r="J74" s="14">
        <v>2.8220236683609699E-2</v>
      </c>
      <c r="K74" s="14">
        <v>2.5302101494037901E-2</v>
      </c>
      <c r="L74" s="14">
        <v>4.4651014108651202E-2</v>
      </c>
      <c r="M74" s="14"/>
      <c r="N74" s="14">
        <v>2.3354957707143499E-2</v>
      </c>
      <c r="O74" s="14">
        <v>2.49445541646632E-2</v>
      </c>
      <c r="P74" s="14">
        <v>3.0381955553962298E-2</v>
      </c>
      <c r="Q74" s="14">
        <v>3.4707848346771299E-2</v>
      </c>
      <c r="R74" s="14"/>
      <c r="S74" s="14">
        <v>3.4407359064595897E-2</v>
      </c>
      <c r="T74" s="14">
        <v>2.81165251692315E-2</v>
      </c>
      <c r="U74" s="14">
        <v>4.1625728300660303E-2</v>
      </c>
      <c r="V74" s="14">
        <v>1.56152055474194E-2</v>
      </c>
      <c r="W74" s="14">
        <v>4.4997153993550802E-2</v>
      </c>
      <c r="X74" s="14">
        <v>2.8754040656095999E-2</v>
      </c>
      <c r="Y74" s="14">
        <v>4.0923523220546203E-2</v>
      </c>
      <c r="Z74" s="14">
        <v>1.29072603365881E-2</v>
      </c>
      <c r="AA74" s="14">
        <v>1.2884585838288399E-2</v>
      </c>
      <c r="AB74" s="14">
        <v>2.7866436576687501E-2</v>
      </c>
      <c r="AC74" s="14">
        <v>1.81292353986316E-2</v>
      </c>
      <c r="AD74" s="14">
        <v>1.52745171391218E-2</v>
      </c>
      <c r="AE74" s="14"/>
      <c r="AF74" s="14">
        <v>2.84693048450167E-2</v>
      </c>
      <c r="AG74" s="14">
        <v>3.1483733491687101E-2</v>
      </c>
      <c r="AH74" s="14">
        <v>2.2801070127265E-2</v>
      </c>
      <c r="AI74" s="14"/>
      <c r="AJ74" s="14">
        <v>3.4683065638880801E-2</v>
      </c>
      <c r="AK74" s="14">
        <v>1.82650809346523E-2</v>
      </c>
      <c r="AL74" s="14">
        <v>3.6350562213918601E-2</v>
      </c>
      <c r="AM74" s="14">
        <v>3.2022697700769098E-2</v>
      </c>
      <c r="AN74" s="14">
        <v>3.4178234632440199E-2</v>
      </c>
      <c r="AO74" s="14"/>
      <c r="AP74" s="14">
        <v>3.2082585747395698E-2</v>
      </c>
      <c r="AQ74" s="14">
        <v>1.7021544307477699E-2</v>
      </c>
      <c r="AR74" s="14">
        <v>5.8420222778549802E-2</v>
      </c>
      <c r="AS74" s="14"/>
      <c r="AT74" s="14">
        <v>3.0474723755532101E-2</v>
      </c>
      <c r="AU74" s="14">
        <v>3.4769451435358402E-2</v>
      </c>
      <c r="AV74" s="14">
        <v>1.8704989216327999E-2</v>
      </c>
      <c r="AW74" s="14">
        <v>2.5244139072131799E-2</v>
      </c>
      <c r="AX74" s="14">
        <v>3.3343895695246997E-2</v>
      </c>
      <c r="AY74" s="14"/>
      <c r="AZ74" s="14">
        <v>2.1222459289467401E-2</v>
      </c>
      <c r="BA74" s="14">
        <v>2.5445907050458801E-2</v>
      </c>
      <c r="BB74" s="14">
        <v>3.2333032410916999E-2</v>
      </c>
      <c r="BC74" s="14">
        <v>2.8560512694819799E-2</v>
      </c>
      <c r="BD74" s="14">
        <v>4.55987362387901E-2</v>
      </c>
      <c r="BE74" s="14">
        <v>2.4835086203775801E-2</v>
      </c>
    </row>
    <row r="75" spans="2:57" x14ac:dyDescent="0.25">
      <c r="B75" t="s">
        <v>86</v>
      </c>
      <c r="C75" s="14">
        <v>1.8130057043614801E-2</v>
      </c>
      <c r="D75" s="14">
        <v>1.9165415368474301E-2</v>
      </c>
      <c r="E75" s="14">
        <v>1.7225395638444899E-2</v>
      </c>
      <c r="F75" s="14"/>
      <c r="G75" s="14">
        <v>1.2763986080117799E-2</v>
      </c>
      <c r="H75" s="14">
        <v>8.9332391836392001E-3</v>
      </c>
      <c r="I75" s="14">
        <v>1.2640081987703E-2</v>
      </c>
      <c r="J75" s="14">
        <v>9.3873512478157804E-3</v>
      </c>
      <c r="K75" s="14">
        <v>2.85287163009574E-2</v>
      </c>
      <c r="L75" s="14">
        <v>3.3823724716731902E-2</v>
      </c>
      <c r="M75" s="14"/>
      <c r="N75" s="14">
        <v>1.2392677876905799E-2</v>
      </c>
      <c r="O75" s="14">
        <v>1.2592296133743399E-2</v>
      </c>
      <c r="P75" s="14">
        <v>1.4230386393284101E-2</v>
      </c>
      <c r="Q75" s="14">
        <v>3.3842673477588799E-2</v>
      </c>
      <c r="R75" s="14"/>
      <c r="S75" s="14">
        <v>8.2870869220534708E-3</v>
      </c>
      <c r="T75" s="14">
        <v>1.5066236037307499E-2</v>
      </c>
      <c r="U75" s="14">
        <v>1.6813214827956498E-2</v>
      </c>
      <c r="V75" s="14">
        <v>2.6240464924593799E-2</v>
      </c>
      <c r="W75" s="14">
        <v>1.4789824768499301E-2</v>
      </c>
      <c r="X75" s="14">
        <v>2.3200963575359099E-2</v>
      </c>
      <c r="Y75" s="14">
        <v>2.8167129157116801E-2</v>
      </c>
      <c r="Z75" s="14">
        <v>2.4874516190444E-2</v>
      </c>
      <c r="AA75" s="14">
        <v>2.1367170692756201E-2</v>
      </c>
      <c r="AB75" s="14">
        <v>1.8103435624025499E-2</v>
      </c>
      <c r="AC75" s="14">
        <v>8.7226504518731103E-3</v>
      </c>
      <c r="AD75" s="14">
        <v>1.7330755133039201E-2</v>
      </c>
      <c r="AE75" s="14"/>
      <c r="AF75" s="14">
        <v>2.62280625068846E-2</v>
      </c>
      <c r="AG75" s="14">
        <v>1.1226553909936999E-2</v>
      </c>
      <c r="AH75" s="14">
        <v>1.6238933025473599E-2</v>
      </c>
      <c r="AI75" s="14"/>
      <c r="AJ75" s="14">
        <v>1.7500891283045199E-2</v>
      </c>
      <c r="AK75" s="14">
        <v>1.1643575317941701E-2</v>
      </c>
      <c r="AL75" s="14">
        <v>2.4198655667448402E-2</v>
      </c>
      <c r="AM75" s="14">
        <v>3.5654371189725802E-2</v>
      </c>
      <c r="AN75" s="14">
        <v>2.5732904298260799E-2</v>
      </c>
      <c r="AO75" s="14"/>
      <c r="AP75" s="14">
        <v>1.31596126643594E-2</v>
      </c>
      <c r="AQ75" s="14">
        <v>1.55270398462598E-2</v>
      </c>
      <c r="AR75" s="14">
        <v>2.4905950364155299E-2</v>
      </c>
      <c r="AS75" s="14"/>
      <c r="AT75" s="14">
        <v>2.8626423901085E-2</v>
      </c>
      <c r="AU75" s="14">
        <v>1.7232874004481102E-2</v>
      </c>
      <c r="AV75" s="14">
        <v>1.08251515225557E-2</v>
      </c>
      <c r="AW75" s="14">
        <v>0</v>
      </c>
      <c r="AX75" s="14">
        <v>3.6397333437619597E-2</v>
      </c>
      <c r="AY75" s="14"/>
      <c r="AZ75" s="14">
        <v>1.0903080666887799E-2</v>
      </c>
      <c r="BA75" s="14">
        <v>1.8035631590696599E-2</v>
      </c>
      <c r="BB75" s="14">
        <v>2.1974859449409499E-2</v>
      </c>
      <c r="BC75" s="14">
        <v>2.8475177103799099E-2</v>
      </c>
      <c r="BD75" s="14">
        <v>1.82452448894307E-2</v>
      </c>
      <c r="BE75" s="14">
        <v>7.5107706740309803E-3</v>
      </c>
    </row>
    <row r="76" spans="2:57" x14ac:dyDescent="0.25">
      <c r="B76" t="s">
        <v>87</v>
      </c>
      <c r="C76" s="14">
        <v>1.9038658898193599E-3</v>
      </c>
      <c r="D76" s="14">
        <v>1.99172638406976E-3</v>
      </c>
      <c r="E76" s="14">
        <v>1.8292572167679501E-3</v>
      </c>
      <c r="F76" s="14"/>
      <c r="G76" s="14">
        <v>6.9357619923957796E-3</v>
      </c>
      <c r="H76" s="14">
        <v>2.7960280085007599E-3</v>
      </c>
      <c r="I76" s="14">
        <v>0</v>
      </c>
      <c r="J76" s="14">
        <v>2.6893810262973101E-3</v>
      </c>
      <c r="K76" s="14">
        <v>0</v>
      </c>
      <c r="L76" s="14">
        <v>0</v>
      </c>
      <c r="M76" s="14"/>
      <c r="N76" s="14">
        <v>0</v>
      </c>
      <c r="O76" s="14">
        <v>5.3293066331339496E-3</v>
      </c>
      <c r="P76" s="14">
        <v>0</v>
      </c>
      <c r="Q76" s="14">
        <v>2.10761133801114E-3</v>
      </c>
      <c r="R76" s="14"/>
      <c r="S76" s="14">
        <v>3.41278297957045E-3</v>
      </c>
      <c r="T76" s="14">
        <v>7.4440141594236996E-3</v>
      </c>
      <c r="U76" s="14">
        <v>0</v>
      </c>
      <c r="V76" s="14">
        <v>5.0815102473325503E-3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/>
      <c r="AF76" s="14">
        <v>1.32885269756887E-3</v>
      </c>
      <c r="AG76" s="14">
        <v>0</v>
      </c>
      <c r="AH76" s="14">
        <v>3.7079478033656701E-3</v>
      </c>
      <c r="AI76" s="14"/>
      <c r="AJ76" s="14">
        <v>1.3899591636140399E-3</v>
      </c>
      <c r="AK76" s="14">
        <v>0</v>
      </c>
      <c r="AL76" s="14">
        <v>0</v>
      </c>
      <c r="AM76" s="14">
        <v>0</v>
      </c>
      <c r="AN76" s="14">
        <v>4.0881849968719304E-3</v>
      </c>
      <c r="AO76" s="14"/>
      <c r="AP76" s="14">
        <v>0</v>
      </c>
      <c r="AQ76" s="14">
        <v>2.4732630923490402E-3</v>
      </c>
      <c r="AR76" s="14">
        <v>0</v>
      </c>
      <c r="AS76" s="14"/>
      <c r="AT76" s="14">
        <v>1.9523668571703799E-3</v>
      </c>
      <c r="AU76" s="14">
        <v>2.0219201112988399E-3</v>
      </c>
      <c r="AV76" s="14">
        <v>0</v>
      </c>
      <c r="AW76" s="14">
        <v>0</v>
      </c>
      <c r="AX76" s="14">
        <v>0</v>
      </c>
      <c r="AY76" s="14"/>
      <c r="AZ76" s="14">
        <v>0</v>
      </c>
      <c r="BA76" s="14">
        <v>1.55942833854356E-3</v>
      </c>
      <c r="BB76" s="14">
        <v>7.4751864775017404E-3</v>
      </c>
      <c r="BC76" s="14">
        <v>2.8680782890640999E-3</v>
      </c>
      <c r="BD76" s="14">
        <v>0</v>
      </c>
      <c r="BE76" s="14">
        <v>0</v>
      </c>
    </row>
    <row r="77" spans="2:57" x14ac:dyDescent="0.25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</row>
    <row r="78" spans="2:57" x14ac:dyDescent="0.25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</row>
    <row r="79" spans="2:57" x14ac:dyDescent="0.25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</row>
    <row r="80" spans="2:57" x14ac:dyDescent="0.25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</row>
    <row r="81" spans="2:57" x14ac:dyDescent="0.25">
      <c r="B81" s="6" t="s">
        <v>99</v>
      </c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</row>
    <row r="82" spans="2:57" x14ac:dyDescent="0.25">
      <c r="B82" s="24" t="s">
        <v>93</v>
      </c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</row>
    <row r="83" spans="2:57" x14ac:dyDescent="0.25">
      <c r="B83" t="s">
        <v>81</v>
      </c>
      <c r="C83" s="14">
        <v>0.164307626882502</v>
      </c>
      <c r="D83" s="14">
        <v>0.17465405870291001</v>
      </c>
      <c r="E83" s="14">
        <v>0.153135950513797</v>
      </c>
      <c r="F83" s="14"/>
      <c r="G83" s="14">
        <v>0.155928579475476</v>
      </c>
      <c r="H83" s="14">
        <v>0.20940086817308001</v>
      </c>
      <c r="I83" s="14">
        <v>0.21736643972467101</v>
      </c>
      <c r="J83" s="14">
        <v>0.17316646580353401</v>
      </c>
      <c r="K83" s="14">
        <v>0.15435619776760701</v>
      </c>
      <c r="L83" s="14">
        <v>8.9345193331252404E-2</v>
      </c>
      <c r="M83" s="14"/>
      <c r="N83" s="14">
        <v>0.152000968017352</v>
      </c>
      <c r="O83" s="14">
        <v>0.17359985599061201</v>
      </c>
      <c r="P83" s="14">
        <v>0.133527533613648</v>
      </c>
      <c r="Q83" s="14">
        <v>0.19797916551369699</v>
      </c>
      <c r="R83" s="14"/>
      <c r="S83" s="14">
        <v>0.157251794814983</v>
      </c>
      <c r="T83" s="14">
        <v>0.15654475899276099</v>
      </c>
      <c r="U83" s="14">
        <v>0.16183067215445901</v>
      </c>
      <c r="V83" s="14">
        <v>0.150700568923542</v>
      </c>
      <c r="W83" s="14">
        <v>0.16301575174659899</v>
      </c>
      <c r="X83" s="14">
        <v>0.206788970024017</v>
      </c>
      <c r="Y83" s="14">
        <v>0.16695014099362199</v>
      </c>
      <c r="Z83" s="14">
        <v>0.179933243808756</v>
      </c>
      <c r="AA83" s="14">
        <v>0.18312381972740699</v>
      </c>
      <c r="AB83" s="14">
        <v>0.12958361886691699</v>
      </c>
      <c r="AC83" s="14">
        <v>0.16273429153300201</v>
      </c>
      <c r="AD83" s="14">
        <v>0.16381815111576101</v>
      </c>
      <c r="AE83" s="14"/>
      <c r="AF83" s="14">
        <v>0.18502830344729901</v>
      </c>
      <c r="AG83" s="14">
        <v>0.144919086317639</v>
      </c>
      <c r="AH83" s="14">
        <v>0.19362658721177001</v>
      </c>
      <c r="AI83" s="14"/>
      <c r="AJ83" s="14">
        <v>0.153163065126352</v>
      </c>
      <c r="AK83" s="14">
        <v>0.15898473474438499</v>
      </c>
      <c r="AL83" s="14">
        <v>0.13751022194524201</v>
      </c>
      <c r="AM83" s="14">
        <v>0.19804108362657899</v>
      </c>
      <c r="AN83" s="14">
        <v>0.232354506211362</v>
      </c>
      <c r="AO83" s="14"/>
      <c r="AP83" s="14">
        <v>0.17300005576400199</v>
      </c>
      <c r="AQ83" s="14">
        <v>0.163372324994975</v>
      </c>
      <c r="AR83" s="14">
        <v>0.18341600959820301</v>
      </c>
      <c r="AS83" s="14"/>
      <c r="AT83" s="14">
        <v>0.16645792270859799</v>
      </c>
      <c r="AU83" s="14">
        <v>0.147255484234774</v>
      </c>
      <c r="AV83" s="14">
        <v>0.16342473488522599</v>
      </c>
      <c r="AW83" s="14">
        <v>0.21421962799316399</v>
      </c>
      <c r="AX83" s="14">
        <v>0.134989939259855</v>
      </c>
      <c r="AY83" s="14"/>
      <c r="AZ83" s="14">
        <v>0.18360016944802399</v>
      </c>
      <c r="BA83" s="14">
        <v>0.155176185318423</v>
      </c>
      <c r="BB83" s="14">
        <v>0.180356111041377</v>
      </c>
      <c r="BC83" s="14">
        <v>0.15625556041707001</v>
      </c>
      <c r="BD83" s="14">
        <v>0.160554472786859</v>
      </c>
      <c r="BE83" s="14">
        <v>0.12878991488751099</v>
      </c>
    </row>
    <row r="84" spans="2:57" x14ac:dyDescent="0.25">
      <c r="B84" t="s">
        <v>448</v>
      </c>
      <c r="C84" s="14">
        <v>0.170929191209614</v>
      </c>
      <c r="D84" s="14">
        <v>0.18892472110946801</v>
      </c>
      <c r="E84" s="14">
        <v>0.15235849293655801</v>
      </c>
      <c r="F84" s="14"/>
      <c r="G84" s="14">
        <v>0.216207454638288</v>
      </c>
      <c r="H84" s="14">
        <v>0.19255532924723101</v>
      </c>
      <c r="I84" s="14">
        <v>0.16923356227109601</v>
      </c>
      <c r="J84" s="14">
        <v>0.17576184440625101</v>
      </c>
      <c r="K84" s="14">
        <v>0.151585327012218</v>
      </c>
      <c r="L84" s="14">
        <v>0.13342214259788501</v>
      </c>
      <c r="M84" s="14"/>
      <c r="N84" s="14">
        <v>0.18617199213761401</v>
      </c>
      <c r="O84" s="14">
        <v>0.146709306580521</v>
      </c>
      <c r="P84" s="14">
        <v>0.20093638802588501</v>
      </c>
      <c r="Q84" s="14">
        <v>0.15273234362860399</v>
      </c>
      <c r="R84" s="14"/>
      <c r="S84" s="14">
        <v>0.190790205501434</v>
      </c>
      <c r="T84" s="14">
        <v>0.18391608709203799</v>
      </c>
      <c r="U84" s="14">
        <v>0.18341169942680599</v>
      </c>
      <c r="V84" s="14">
        <v>0.19899924260778401</v>
      </c>
      <c r="W84" s="14">
        <v>0.162534323025533</v>
      </c>
      <c r="X84" s="14">
        <v>0.201632342127223</v>
      </c>
      <c r="Y84" s="14">
        <v>0.18907909552850499</v>
      </c>
      <c r="Z84" s="14">
        <v>0.122998137966546</v>
      </c>
      <c r="AA84" s="14">
        <v>0.135435036763808</v>
      </c>
      <c r="AB84" s="14">
        <v>0.13257315657548499</v>
      </c>
      <c r="AC84" s="14">
        <v>0.180540509271155</v>
      </c>
      <c r="AD84" s="14">
        <v>7.6094984925879003E-2</v>
      </c>
      <c r="AE84" s="14"/>
      <c r="AF84" s="14">
        <v>0.151699652478609</v>
      </c>
      <c r="AG84" s="14">
        <v>0.175701756013347</v>
      </c>
      <c r="AH84" s="14">
        <v>0.16474774122014199</v>
      </c>
      <c r="AI84" s="14"/>
      <c r="AJ84" s="14">
        <v>0.17342208263477699</v>
      </c>
      <c r="AK84" s="14">
        <v>0.17877995885828199</v>
      </c>
      <c r="AL84" s="14">
        <v>0.18045424638250901</v>
      </c>
      <c r="AM84" s="14">
        <v>0.20965848009329699</v>
      </c>
      <c r="AN84" s="14">
        <v>0.13958839104405199</v>
      </c>
      <c r="AO84" s="14"/>
      <c r="AP84" s="14">
        <v>0.188676263241043</v>
      </c>
      <c r="AQ84" s="14">
        <v>0.19068158573362201</v>
      </c>
      <c r="AR84" s="14">
        <v>0.16700766485812801</v>
      </c>
      <c r="AS84" s="14"/>
      <c r="AT84" s="14">
        <v>0.145004295507459</v>
      </c>
      <c r="AU84" s="14">
        <v>0.166195853449631</v>
      </c>
      <c r="AV84" s="14">
        <v>0.20023521039530001</v>
      </c>
      <c r="AW84" s="14">
        <v>0.20208862675867101</v>
      </c>
      <c r="AX84" s="14">
        <v>0.13448152970693</v>
      </c>
      <c r="AY84" s="14"/>
      <c r="AZ84" s="14">
        <v>0.21155863154493301</v>
      </c>
      <c r="BA84" s="14">
        <v>0.1612337735246</v>
      </c>
      <c r="BB84" s="14">
        <v>0.20383420914484299</v>
      </c>
      <c r="BC84" s="14">
        <v>0.15914638674860501</v>
      </c>
      <c r="BD84" s="14">
        <v>0.117831005792678</v>
      </c>
      <c r="BE84" s="14">
        <v>0.118992983344337</v>
      </c>
    </row>
    <row r="85" spans="2:57" x14ac:dyDescent="0.25">
      <c r="B85" t="s">
        <v>82</v>
      </c>
      <c r="C85" s="14">
        <v>0.27682030401916802</v>
      </c>
      <c r="D85" s="14">
        <v>0.26827551051007398</v>
      </c>
      <c r="E85" s="14">
        <v>0.28578316453754299</v>
      </c>
      <c r="F85" s="14"/>
      <c r="G85" s="14">
        <v>0.29561624524833502</v>
      </c>
      <c r="H85" s="14">
        <v>0.26192460811565599</v>
      </c>
      <c r="I85" s="14">
        <v>0.25864361839808597</v>
      </c>
      <c r="J85" s="14">
        <v>0.24616707857058501</v>
      </c>
      <c r="K85" s="14">
        <v>0.29890306810468598</v>
      </c>
      <c r="L85" s="14">
        <v>0.301301339669312</v>
      </c>
      <c r="M85" s="14"/>
      <c r="N85" s="14">
        <v>0.28241000210378298</v>
      </c>
      <c r="O85" s="14">
        <v>0.29690865667986099</v>
      </c>
      <c r="P85" s="14">
        <v>0.24357618333278599</v>
      </c>
      <c r="Q85" s="14">
        <v>0.27964501133123298</v>
      </c>
      <c r="R85" s="14"/>
      <c r="S85" s="14">
        <v>0.26446626146409802</v>
      </c>
      <c r="T85" s="14">
        <v>0.28577968100770401</v>
      </c>
      <c r="U85" s="14">
        <v>0.267769712153901</v>
      </c>
      <c r="V85" s="14">
        <v>0.31398326578098501</v>
      </c>
      <c r="W85" s="14">
        <v>0.26808461925563998</v>
      </c>
      <c r="X85" s="14">
        <v>0.19690803435632001</v>
      </c>
      <c r="Y85" s="14">
        <v>0.21922784571694301</v>
      </c>
      <c r="Z85" s="14">
        <v>0.25459065431639399</v>
      </c>
      <c r="AA85" s="14">
        <v>0.317190093209125</v>
      </c>
      <c r="AB85" s="14">
        <v>0.32564581884132698</v>
      </c>
      <c r="AC85" s="14">
        <v>0.27042236211057102</v>
      </c>
      <c r="AD85" s="14">
        <v>0.36885868322517701</v>
      </c>
      <c r="AE85" s="14"/>
      <c r="AF85" s="14">
        <v>0.25513927834317801</v>
      </c>
      <c r="AG85" s="14">
        <v>0.29430250363975502</v>
      </c>
      <c r="AH85" s="14">
        <v>0.25220944498394599</v>
      </c>
      <c r="AI85" s="14"/>
      <c r="AJ85" s="14">
        <v>0.26362076429161002</v>
      </c>
      <c r="AK85" s="14">
        <v>0.26349023400322602</v>
      </c>
      <c r="AL85" s="14">
        <v>0.28262637204810098</v>
      </c>
      <c r="AM85" s="14">
        <v>0.23954835903389901</v>
      </c>
      <c r="AN85" s="14">
        <v>0.27551813852095702</v>
      </c>
      <c r="AO85" s="14"/>
      <c r="AP85" s="14">
        <v>0.26235535126110299</v>
      </c>
      <c r="AQ85" s="14">
        <v>0.25531243598557601</v>
      </c>
      <c r="AR85" s="14">
        <v>0.30196886692474201</v>
      </c>
      <c r="AS85" s="14"/>
      <c r="AT85" s="14">
        <v>0.25437255887385501</v>
      </c>
      <c r="AU85" s="14">
        <v>0.29444118628469201</v>
      </c>
      <c r="AV85" s="14">
        <v>0.28418063283523398</v>
      </c>
      <c r="AW85" s="14">
        <v>0.26794473829071602</v>
      </c>
      <c r="AX85" s="14">
        <v>0.242477095333754</v>
      </c>
      <c r="AY85" s="14"/>
      <c r="AZ85" s="14">
        <v>0.24933233657874199</v>
      </c>
      <c r="BA85" s="14">
        <v>0.25115840126925898</v>
      </c>
      <c r="BB85" s="14">
        <v>0.26402378273493698</v>
      </c>
      <c r="BC85" s="14">
        <v>0.33569610807726702</v>
      </c>
      <c r="BD85" s="14">
        <v>0.33436505505217101</v>
      </c>
      <c r="BE85" s="14">
        <v>0.250660406929757</v>
      </c>
    </row>
    <row r="86" spans="2:57" x14ac:dyDescent="0.25">
      <c r="B86" t="s">
        <v>83</v>
      </c>
      <c r="C86" s="14">
        <v>0.16334400119627701</v>
      </c>
      <c r="D86" s="14">
        <v>0.15791727117363799</v>
      </c>
      <c r="E86" s="14">
        <v>0.16875036756520501</v>
      </c>
      <c r="F86" s="14"/>
      <c r="G86" s="14">
        <v>0.161942291593592</v>
      </c>
      <c r="H86" s="14">
        <v>0.139753627305611</v>
      </c>
      <c r="I86" s="14">
        <v>0.15411431180615401</v>
      </c>
      <c r="J86" s="14">
        <v>0.14918393497395699</v>
      </c>
      <c r="K86" s="14">
        <v>0.15554920929993099</v>
      </c>
      <c r="L86" s="14">
        <v>0.20785008931566701</v>
      </c>
      <c r="M86" s="14"/>
      <c r="N86" s="14">
        <v>0.13778399552682999</v>
      </c>
      <c r="O86" s="14">
        <v>0.16715392485595701</v>
      </c>
      <c r="P86" s="14">
        <v>0.16812054390248601</v>
      </c>
      <c r="Q86" s="14">
        <v>0.17793786843895301</v>
      </c>
      <c r="R86" s="14"/>
      <c r="S86" s="14">
        <v>0.13733061185685499</v>
      </c>
      <c r="T86" s="14">
        <v>0.14870381915981701</v>
      </c>
      <c r="U86" s="14">
        <v>0.139144086857449</v>
      </c>
      <c r="V86" s="14">
        <v>0.15320711178103399</v>
      </c>
      <c r="W86" s="14">
        <v>0.189737492385328</v>
      </c>
      <c r="X86" s="14">
        <v>0.21451853150306799</v>
      </c>
      <c r="Y86" s="14">
        <v>0.15970021810681101</v>
      </c>
      <c r="Z86" s="14">
        <v>0.17716415396159199</v>
      </c>
      <c r="AA86" s="14">
        <v>0.18474122523561801</v>
      </c>
      <c r="AB86" s="14">
        <v>0.18954254581240501</v>
      </c>
      <c r="AC86" s="14">
        <v>8.7039459681240994E-2</v>
      </c>
      <c r="AD86" s="14">
        <v>0.19030725888835001</v>
      </c>
      <c r="AE86" s="14"/>
      <c r="AF86" s="14">
        <v>0.174502075332511</v>
      </c>
      <c r="AG86" s="14">
        <v>0.150661004190104</v>
      </c>
      <c r="AH86" s="14">
        <v>0.185974913803228</v>
      </c>
      <c r="AI86" s="14"/>
      <c r="AJ86" s="14">
        <v>0.158846516710793</v>
      </c>
      <c r="AK86" s="14">
        <v>0.171895291705354</v>
      </c>
      <c r="AL86" s="14">
        <v>0.17160421173731299</v>
      </c>
      <c r="AM86" s="14">
        <v>0.16348499998244001</v>
      </c>
      <c r="AN86" s="14">
        <v>0.14947552102914799</v>
      </c>
      <c r="AO86" s="14"/>
      <c r="AP86" s="14">
        <v>0.14110444795202201</v>
      </c>
      <c r="AQ86" s="14">
        <v>0.15659301748388199</v>
      </c>
      <c r="AR86" s="14">
        <v>0.134484337874549</v>
      </c>
      <c r="AS86" s="14"/>
      <c r="AT86" s="14">
        <v>0.19713278445117399</v>
      </c>
      <c r="AU86" s="14">
        <v>0.173005737159035</v>
      </c>
      <c r="AV86" s="14">
        <v>0.14666097006437501</v>
      </c>
      <c r="AW86" s="14">
        <v>0.126693126805695</v>
      </c>
      <c r="AX86" s="14">
        <v>0.23529242975651701</v>
      </c>
      <c r="AY86" s="14"/>
      <c r="AZ86" s="14">
        <v>0.14727979131629901</v>
      </c>
      <c r="BA86" s="14">
        <v>0.176437512818471</v>
      </c>
      <c r="BB86" s="14">
        <v>0.15695987879267401</v>
      </c>
      <c r="BC86" s="14">
        <v>0.15960482858563499</v>
      </c>
      <c r="BD86" s="14">
        <v>0.148896297127208</v>
      </c>
      <c r="BE86" s="14">
        <v>0.21607971250123101</v>
      </c>
    </row>
    <row r="87" spans="2:57" x14ac:dyDescent="0.25">
      <c r="B87" t="s">
        <v>84</v>
      </c>
      <c r="C87" s="14">
        <v>0.114171660266099</v>
      </c>
      <c r="D87" s="14">
        <v>0.118716852505088</v>
      </c>
      <c r="E87" s="14">
        <v>0.11040475656891199</v>
      </c>
      <c r="F87" s="14"/>
      <c r="G87" s="14">
        <v>8.1792943745450902E-2</v>
      </c>
      <c r="H87" s="14">
        <v>9.8115163275619893E-2</v>
      </c>
      <c r="I87" s="14">
        <v>9.4493260786077005E-2</v>
      </c>
      <c r="J87" s="14">
        <v>0.13710108501634899</v>
      </c>
      <c r="K87" s="14">
        <v>0.115167535469064</v>
      </c>
      <c r="L87" s="14">
        <v>0.14564557095106201</v>
      </c>
      <c r="M87" s="14"/>
      <c r="N87" s="14">
        <v>0.120420330188466</v>
      </c>
      <c r="O87" s="14">
        <v>0.115793808690596</v>
      </c>
      <c r="P87" s="14">
        <v>0.12603359328438901</v>
      </c>
      <c r="Q87" s="14">
        <v>9.5222929930016395E-2</v>
      </c>
      <c r="R87" s="14"/>
      <c r="S87" s="14">
        <v>0.111912965602948</v>
      </c>
      <c r="T87" s="14">
        <v>0.12092132383231299</v>
      </c>
      <c r="U87" s="14">
        <v>0.14383645159699701</v>
      </c>
      <c r="V87" s="14">
        <v>0.11178072236979</v>
      </c>
      <c r="W87" s="14">
        <v>7.6627873185289103E-2</v>
      </c>
      <c r="X87" s="14">
        <v>8.2286503150620902E-2</v>
      </c>
      <c r="Y87" s="14">
        <v>0.154027443071763</v>
      </c>
      <c r="Z87" s="14">
        <v>0.157298094412398</v>
      </c>
      <c r="AA87" s="14">
        <v>8.0089566899794601E-2</v>
      </c>
      <c r="AB87" s="14">
        <v>0.11587777291239899</v>
      </c>
      <c r="AC87" s="14">
        <v>0.147608072639695</v>
      </c>
      <c r="AD87" s="14">
        <v>0.10632012352251601</v>
      </c>
      <c r="AE87" s="14"/>
      <c r="AF87" s="14">
        <v>0.12081495978394099</v>
      </c>
      <c r="AG87" s="14">
        <v>0.114511256057587</v>
      </c>
      <c r="AH87" s="14">
        <v>0.111580656330056</v>
      </c>
      <c r="AI87" s="14"/>
      <c r="AJ87" s="14">
        <v>0.13198820862973901</v>
      </c>
      <c r="AK87" s="14">
        <v>0.109207165836926</v>
      </c>
      <c r="AL87" s="14">
        <v>0.109494409662852</v>
      </c>
      <c r="AM87" s="14">
        <v>0.10923536198547</v>
      </c>
      <c r="AN87" s="14">
        <v>9.8129684253480398E-2</v>
      </c>
      <c r="AO87" s="14"/>
      <c r="AP87" s="14">
        <v>0.10951978139299599</v>
      </c>
      <c r="AQ87" s="14">
        <v>0.12175734871004</v>
      </c>
      <c r="AR87" s="14">
        <v>9.9105215125873405E-2</v>
      </c>
      <c r="AS87" s="14"/>
      <c r="AT87" s="14">
        <v>0.121796782345127</v>
      </c>
      <c r="AU87" s="14">
        <v>0.10222918326970699</v>
      </c>
      <c r="AV87" s="14">
        <v>0.101909963043681</v>
      </c>
      <c r="AW87" s="14">
        <v>9.9120352357521202E-2</v>
      </c>
      <c r="AX87" s="14">
        <v>9.0260364596716602E-2</v>
      </c>
      <c r="AY87" s="14"/>
      <c r="AZ87" s="14">
        <v>9.1598799408571505E-2</v>
      </c>
      <c r="BA87" s="14">
        <v>0.13906453172210201</v>
      </c>
      <c r="BB87" s="14">
        <v>0.109180067333112</v>
      </c>
      <c r="BC87" s="14">
        <v>0.101702728612992</v>
      </c>
      <c r="BD87" s="14">
        <v>0.119105408849741</v>
      </c>
      <c r="BE87" s="14">
        <v>0.12517426152731001</v>
      </c>
    </row>
    <row r="88" spans="2:57" x14ac:dyDescent="0.25">
      <c r="B88" t="s">
        <v>85</v>
      </c>
      <c r="C88" s="14">
        <v>5.9066747129651397E-2</v>
      </c>
      <c r="D88" s="14">
        <v>4.5384345822200203E-2</v>
      </c>
      <c r="E88" s="14">
        <v>7.2788401716212106E-2</v>
      </c>
      <c r="F88" s="14"/>
      <c r="G88" s="14">
        <v>4.9476755307588702E-2</v>
      </c>
      <c r="H88" s="14">
        <v>4.0461799383017701E-2</v>
      </c>
      <c r="I88" s="14">
        <v>6.0169408211297799E-2</v>
      </c>
      <c r="J88" s="14">
        <v>5.5867354149010798E-2</v>
      </c>
      <c r="K88" s="14">
        <v>7.8206485103448797E-2</v>
      </c>
      <c r="L88" s="14">
        <v>6.9533969640809504E-2</v>
      </c>
      <c r="M88" s="14"/>
      <c r="N88" s="14">
        <v>6.9192605957112394E-2</v>
      </c>
      <c r="O88" s="14">
        <v>6.3832047572150399E-2</v>
      </c>
      <c r="P88" s="14">
        <v>5.8976400238547902E-2</v>
      </c>
      <c r="Q88" s="14">
        <v>4.4317510696408199E-2</v>
      </c>
      <c r="R88" s="14"/>
      <c r="S88" s="14">
        <v>7.8199444577054703E-2</v>
      </c>
      <c r="T88" s="14">
        <v>5.5737280476620098E-2</v>
      </c>
      <c r="U88" s="14">
        <v>6.5068229768893204E-2</v>
      </c>
      <c r="V88" s="14">
        <v>4.19861090469194E-2</v>
      </c>
      <c r="W88" s="14">
        <v>6.4023623842930394E-2</v>
      </c>
      <c r="X88" s="14">
        <v>5.1289158076365297E-2</v>
      </c>
      <c r="Y88" s="14">
        <v>4.9213041108898799E-2</v>
      </c>
      <c r="Z88" s="14">
        <v>6.5441857773028703E-2</v>
      </c>
      <c r="AA88" s="14">
        <v>4.8424684120492598E-2</v>
      </c>
      <c r="AB88" s="14">
        <v>6.3642228863324504E-2</v>
      </c>
      <c r="AC88" s="14">
        <v>6.4744575738324303E-2</v>
      </c>
      <c r="AD88" s="14">
        <v>6.4611207598500003E-2</v>
      </c>
      <c r="AE88" s="14"/>
      <c r="AF88" s="14">
        <v>5.8591407215019001E-2</v>
      </c>
      <c r="AG88" s="14">
        <v>6.9122887143397899E-2</v>
      </c>
      <c r="AH88" s="14">
        <v>3.89252660208615E-2</v>
      </c>
      <c r="AI88" s="14"/>
      <c r="AJ88" s="14">
        <v>6.3458642996445006E-2</v>
      </c>
      <c r="AK88" s="14">
        <v>6.6155387981942398E-2</v>
      </c>
      <c r="AL88" s="14">
        <v>5.4696237485420601E-2</v>
      </c>
      <c r="AM88" s="14">
        <v>0</v>
      </c>
      <c r="AN88" s="14">
        <v>6.0504688081067397E-2</v>
      </c>
      <c r="AO88" s="14"/>
      <c r="AP88" s="14">
        <v>6.58484611891757E-2</v>
      </c>
      <c r="AQ88" s="14">
        <v>6.2646796528044293E-2</v>
      </c>
      <c r="AR88" s="14">
        <v>4.4531919071851001E-2</v>
      </c>
      <c r="AS88" s="14"/>
      <c r="AT88" s="14">
        <v>6.2470820111324703E-2</v>
      </c>
      <c r="AU88" s="14">
        <v>6.90817423862366E-2</v>
      </c>
      <c r="AV88" s="14">
        <v>4.9236464239934302E-2</v>
      </c>
      <c r="AW88" s="14">
        <v>5.4800936052845403E-2</v>
      </c>
      <c r="AX88" s="14">
        <v>6.3612056266751094E-2</v>
      </c>
      <c r="AY88" s="14"/>
      <c r="AZ88" s="14">
        <v>5.5463688046825201E-2</v>
      </c>
      <c r="BA88" s="14">
        <v>6.3929350098841806E-2</v>
      </c>
      <c r="BB88" s="14">
        <v>4.4899648212852701E-2</v>
      </c>
      <c r="BC88" s="14">
        <v>5.24429641291504E-2</v>
      </c>
      <c r="BD88" s="14">
        <v>5.7256191919664703E-2</v>
      </c>
      <c r="BE88" s="14">
        <v>0.103433105923563</v>
      </c>
    </row>
    <row r="89" spans="2:57" x14ac:dyDescent="0.25">
      <c r="B89" t="s">
        <v>86</v>
      </c>
      <c r="C89" s="14">
        <v>4.75882750914862E-2</v>
      </c>
      <c r="D89" s="14">
        <v>4.34321365971427E-2</v>
      </c>
      <c r="E89" s="14">
        <v>5.1931681850328697E-2</v>
      </c>
      <c r="F89" s="14"/>
      <c r="G89" s="14">
        <v>3.5540859815292002E-2</v>
      </c>
      <c r="H89" s="14">
        <v>4.1450864325566598E-2</v>
      </c>
      <c r="I89" s="14">
        <v>4.5979398802617803E-2</v>
      </c>
      <c r="J89" s="14">
        <v>5.9865186175235799E-2</v>
      </c>
      <c r="K89" s="14">
        <v>4.6232177243045701E-2</v>
      </c>
      <c r="L89" s="14">
        <v>5.2901694494012101E-2</v>
      </c>
      <c r="M89" s="14"/>
      <c r="N89" s="14">
        <v>4.8563066548123299E-2</v>
      </c>
      <c r="O89" s="14">
        <v>3.22690570143149E-2</v>
      </c>
      <c r="P89" s="14">
        <v>6.5815186597981204E-2</v>
      </c>
      <c r="Q89" s="14">
        <v>4.7277251022872502E-2</v>
      </c>
      <c r="R89" s="14"/>
      <c r="S89" s="14">
        <v>4.4935151875364898E-2</v>
      </c>
      <c r="T89" s="14">
        <v>3.9896491368033998E-2</v>
      </c>
      <c r="U89" s="14">
        <v>3.8939148041494502E-2</v>
      </c>
      <c r="V89" s="14">
        <v>2.93429794899462E-2</v>
      </c>
      <c r="W89" s="14">
        <v>7.5976316558681006E-2</v>
      </c>
      <c r="X89" s="14">
        <v>4.6576460762384898E-2</v>
      </c>
      <c r="Y89" s="14">
        <v>5.4940891687437203E-2</v>
      </c>
      <c r="Z89" s="14">
        <v>4.2573857761285798E-2</v>
      </c>
      <c r="AA89" s="14">
        <v>5.0995574043754897E-2</v>
      </c>
      <c r="AB89" s="14">
        <v>4.31348581281428E-2</v>
      </c>
      <c r="AC89" s="14">
        <v>8.6910729026011296E-2</v>
      </c>
      <c r="AD89" s="14">
        <v>2.9989590723818099E-2</v>
      </c>
      <c r="AE89" s="14"/>
      <c r="AF89" s="14">
        <v>5.2949059909538E-2</v>
      </c>
      <c r="AG89" s="14">
        <v>4.7466369967741701E-2</v>
      </c>
      <c r="AH89" s="14">
        <v>4.5588953041483901E-2</v>
      </c>
      <c r="AI89" s="14"/>
      <c r="AJ89" s="14">
        <v>5.4008598255186502E-2</v>
      </c>
      <c r="AK89" s="14">
        <v>4.7990395656790599E-2</v>
      </c>
      <c r="AL89" s="14">
        <v>5.50699244750412E-2</v>
      </c>
      <c r="AM89" s="14">
        <v>8.0031715278315901E-2</v>
      </c>
      <c r="AN89" s="14">
        <v>3.5419612568637598E-2</v>
      </c>
      <c r="AO89" s="14"/>
      <c r="AP89" s="14">
        <v>5.9495639199659403E-2</v>
      </c>
      <c r="AQ89" s="14">
        <v>4.50945890699039E-2</v>
      </c>
      <c r="AR89" s="14">
        <v>6.0545014837598998E-2</v>
      </c>
      <c r="AS89" s="14"/>
      <c r="AT89" s="14">
        <v>5.27648360024622E-2</v>
      </c>
      <c r="AU89" s="14">
        <v>4.5768893104626E-2</v>
      </c>
      <c r="AV89" s="14">
        <v>4.7990097870642297E-2</v>
      </c>
      <c r="AW89" s="14">
        <v>2.6198138123754901E-2</v>
      </c>
      <c r="AX89" s="14">
        <v>9.8886585079475897E-2</v>
      </c>
      <c r="AY89" s="14"/>
      <c r="AZ89" s="14">
        <v>5.7061971644671597E-2</v>
      </c>
      <c r="BA89" s="14">
        <v>5.06824866214899E-2</v>
      </c>
      <c r="BB89" s="14">
        <v>3.3418441771815702E-2</v>
      </c>
      <c r="BC89" s="14">
        <v>2.84998480811086E-2</v>
      </c>
      <c r="BD89" s="14">
        <v>6.1991568471677902E-2</v>
      </c>
      <c r="BE89" s="14">
        <v>5.6869614886289999E-2</v>
      </c>
    </row>
    <row r="90" spans="2:57" x14ac:dyDescent="0.25">
      <c r="B90" t="s">
        <v>87</v>
      </c>
      <c r="C90" s="14">
        <v>3.7721942052013702E-3</v>
      </c>
      <c r="D90" s="14">
        <v>2.6951035794793598E-3</v>
      </c>
      <c r="E90" s="14">
        <v>4.8471843114438898E-3</v>
      </c>
      <c r="F90" s="14"/>
      <c r="G90" s="14">
        <v>3.49487017597686E-3</v>
      </c>
      <c r="H90" s="14">
        <v>1.6337740174216301E-2</v>
      </c>
      <c r="I90" s="14">
        <v>0</v>
      </c>
      <c r="J90" s="14">
        <v>2.8870509050768702E-3</v>
      </c>
      <c r="K90" s="14">
        <v>0</v>
      </c>
      <c r="L90" s="14">
        <v>0</v>
      </c>
      <c r="M90" s="14"/>
      <c r="N90" s="14">
        <v>3.4570395207186699E-3</v>
      </c>
      <c r="O90" s="14">
        <v>3.7333426159872202E-3</v>
      </c>
      <c r="P90" s="14">
        <v>3.0141710042765001E-3</v>
      </c>
      <c r="Q90" s="14">
        <v>4.8879194382161397E-3</v>
      </c>
      <c r="R90" s="14"/>
      <c r="S90" s="14">
        <v>1.51135643072623E-2</v>
      </c>
      <c r="T90" s="14">
        <v>8.5005580707138602E-3</v>
      </c>
      <c r="U90" s="14">
        <v>0</v>
      </c>
      <c r="V90" s="14">
        <v>0</v>
      </c>
      <c r="W90" s="14">
        <v>0</v>
      </c>
      <c r="X90" s="14">
        <v>0</v>
      </c>
      <c r="Y90" s="14">
        <v>6.8613237860200103E-3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/>
      <c r="AF90" s="14">
        <v>1.27526348990563E-3</v>
      </c>
      <c r="AG90" s="14">
        <v>3.3151366704281199E-3</v>
      </c>
      <c r="AH90" s="14">
        <v>7.3464373885132302E-3</v>
      </c>
      <c r="AI90" s="14"/>
      <c r="AJ90" s="14">
        <v>1.4921213550973401E-3</v>
      </c>
      <c r="AK90" s="14">
        <v>3.4968312130936501E-3</v>
      </c>
      <c r="AL90" s="14">
        <v>8.5443762635215009E-3</v>
      </c>
      <c r="AM90" s="14">
        <v>0</v>
      </c>
      <c r="AN90" s="14">
        <v>9.0094582912962195E-3</v>
      </c>
      <c r="AO90" s="14"/>
      <c r="AP90" s="14">
        <v>0</v>
      </c>
      <c r="AQ90" s="14">
        <v>4.5419014939574601E-3</v>
      </c>
      <c r="AR90" s="14">
        <v>8.9409717090549404E-3</v>
      </c>
      <c r="AS90" s="14"/>
      <c r="AT90" s="14">
        <v>0</v>
      </c>
      <c r="AU90" s="14">
        <v>2.0219201112988399E-3</v>
      </c>
      <c r="AV90" s="14">
        <v>6.3619266656072199E-3</v>
      </c>
      <c r="AW90" s="14">
        <v>8.9344536176323101E-3</v>
      </c>
      <c r="AX90" s="14">
        <v>0</v>
      </c>
      <c r="AY90" s="14"/>
      <c r="AZ90" s="14">
        <v>4.1046120119338702E-3</v>
      </c>
      <c r="BA90" s="14">
        <v>2.3177586268134801E-3</v>
      </c>
      <c r="BB90" s="14">
        <v>7.3278609683881503E-3</v>
      </c>
      <c r="BC90" s="14">
        <v>6.6515753481716997E-3</v>
      </c>
      <c r="BD90" s="14">
        <v>0</v>
      </c>
      <c r="BE90" s="14">
        <v>0</v>
      </c>
    </row>
    <row r="91" spans="2:57" x14ac:dyDescent="0.25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</row>
    <row r="92" spans="2:57" x14ac:dyDescent="0.25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</row>
    <row r="93" spans="2:57" x14ac:dyDescent="0.25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</row>
    <row r="94" spans="2:57" x14ac:dyDescent="0.25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</row>
    <row r="95" spans="2:57" x14ac:dyDescent="0.25">
      <c r="B95" s="6" t="s">
        <v>100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</row>
    <row r="96" spans="2:57" x14ac:dyDescent="0.25">
      <c r="B96" s="24" t="s">
        <v>93</v>
      </c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</row>
    <row r="97" spans="2:57" x14ac:dyDescent="0.25">
      <c r="B97" t="s">
        <v>81</v>
      </c>
      <c r="C97" s="14">
        <v>0.26810460782716899</v>
      </c>
      <c r="D97" s="14">
        <v>0.19550427727285999</v>
      </c>
      <c r="E97" s="14">
        <v>0.339521779818235</v>
      </c>
      <c r="F97" s="14"/>
      <c r="G97" s="14">
        <v>0.282688124220839</v>
      </c>
      <c r="H97" s="14">
        <v>0.27408997269173302</v>
      </c>
      <c r="I97" s="14">
        <v>0.26646980223879502</v>
      </c>
      <c r="J97" s="14">
        <v>0.25682609022553898</v>
      </c>
      <c r="K97" s="14">
        <v>0.26792899437992401</v>
      </c>
      <c r="L97" s="14">
        <v>0.26407659154524299</v>
      </c>
      <c r="M97" s="14"/>
      <c r="N97" s="14">
        <v>0.26813298606241198</v>
      </c>
      <c r="O97" s="14">
        <v>0.24847536852747301</v>
      </c>
      <c r="P97" s="14">
        <v>0.27096768773904101</v>
      </c>
      <c r="Q97" s="14">
        <v>0.28697858644124102</v>
      </c>
      <c r="R97" s="14"/>
      <c r="S97" s="14">
        <v>0.289327764109653</v>
      </c>
      <c r="T97" s="14">
        <v>0.25563052975141398</v>
      </c>
      <c r="U97" s="14">
        <v>0.263281168630841</v>
      </c>
      <c r="V97" s="14">
        <v>0.288878562869119</v>
      </c>
      <c r="W97" s="14">
        <v>0.276825870164294</v>
      </c>
      <c r="X97" s="14">
        <v>0.25339108274187999</v>
      </c>
      <c r="Y97" s="14">
        <v>0.241672441177609</v>
      </c>
      <c r="Z97" s="14">
        <v>0.20783176344434001</v>
      </c>
      <c r="AA97" s="14">
        <v>0.288439025560564</v>
      </c>
      <c r="AB97" s="14">
        <v>0.29743725346019501</v>
      </c>
      <c r="AC97" s="14">
        <v>0.23571415846875499</v>
      </c>
      <c r="AD97" s="14">
        <v>0.24041289437459901</v>
      </c>
      <c r="AE97" s="14"/>
      <c r="AF97" s="14">
        <v>0.25135307578527499</v>
      </c>
      <c r="AG97" s="14">
        <v>0.282709968430501</v>
      </c>
      <c r="AH97" s="14">
        <v>0.240564131995854</v>
      </c>
      <c r="AI97" s="14"/>
      <c r="AJ97" s="14">
        <v>0.271618146770222</v>
      </c>
      <c r="AK97" s="14">
        <v>0.300171056813134</v>
      </c>
      <c r="AL97" s="14">
        <v>0.17436671224925801</v>
      </c>
      <c r="AM97" s="14">
        <v>0.28853734753552601</v>
      </c>
      <c r="AN97" s="14">
        <v>0.25122063642450798</v>
      </c>
      <c r="AO97" s="14"/>
      <c r="AP97" s="14">
        <v>0.276852183517942</v>
      </c>
      <c r="AQ97" s="14">
        <v>0.30285496462380801</v>
      </c>
      <c r="AR97" s="14">
        <v>0.220730201028667</v>
      </c>
      <c r="AS97" s="14"/>
      <c r="AT97" s="14">
        <v>0.260219058607286</v>
      </c>
      <c r="AU97" s="14">
        <v>0.24115232168849801</v>
      </c>
      <c r="AV97" s="14">
        <v>0.27866068565158603</v>
      </c>
      <c r="AW97" s="14">
        <v>0.29697189645303501</v>
      </c>
      <c r="AX97" s="14">
        <v>0.32707613268880897</v>
      </c>
      <c r="AY97" s="14"/>
      <c r="AZ97" s="14">
        <v>0.33732099709334401</v>
      </c>
      <c r="BA97" s="14">
        <v>0.23932419798118801</v>
      </c>
      <c r="BB97" s="14">
        <v>0.25312203316684501</v>
      </c>
      <c r="BC97" s="14">
        <v>0.22691766940705699</v>
      </c>
      <c r="BD97" s="14">
        <v>0.247704652048506</v>
      </c>
      <c r="BE97" s="14">
        <v>0.32363512717765403</v>
      </c>
    </row>
    <row r="98" spans="2:57" x14ac:dyDescent="0.25">
      <c r="B98" t="s">
        <v>448</v>
      </c>
      <c r="C98" s="14">
        <v>0.27751900739409402</v>
      </c>
      <c r="D98" s="14">
        <v>0.27019627604277902</v>
      </c>
      <c r="E98" s="14">
        <v>0.285391440544421</v>
      </c>
      <c r="F98" s="14"/>
      <c r="G98" s="14">
        <v>0.253253712494657</v>
      </c>
      <c r="H98" s="14">
        <v>0.31084862602035601</v>
      </c>
      <c r="I98" s="14">
        <v>0.27183307182886002</v>
      </c>
      <c r="J98" s="14">
        <v>0.28206690160449699</v>
      </c>
      <c r="K98" s="14">
        <v>0.26055365658891599</v>
      </c>
      <c r="L98" s="14">
        <v>0.27880428431967802</v>
      </c>
      <c r="M98" s="14"/>
      <c r="N98" s="14">
        <v>0.25714822276357002</v>
      </c>
      <c r="O98" s="14">
        <v>0.27776780492292202</v>
      </c>
      <c r="P98" s="14">
        <v>0.293816575413619</v>
      </c>
      <c r="Q98" s="14">
        <v>0.28559491734426801</v>
      </c>
      <c r="R98" s="14"/>
      <c r="S98" s="14">
        <v>0.239026664276314</v>
      </c>
      <c r="T98" s="14">
        <v>0.25178143371071898</v>
      </c>
      <c r="U98" s="14">
        <v>0.27298577891906001</v>
      </c>
      <c r="V98" s="14">
        <v>0.26331570371344698</v>
      </c>
      <c r="W98" s="14">
        <v>0.34487817655866498</v>
      </c>
      <c r="X98" s="14">
        <v>0.32376756975000198</v>
      </c>
      <c r="Y98" s="14">
        <v>0.29314431171998601</v>
      </c>
      <c r="Z98" s="14">
        <v>0.32573428642313101</v>
      </c>
      <c r="AA98" s="14">
        <v>0.26978483394105901</v>
      </c>
      <c r="AB98" s="14">
        <v>0.27367229672334897</v>
      </c>
      <c r="AC98" s="14">
        <v>0.26732704779514899</v>
      </c>
      <c r="AD98" s="14">
        <v>0.27822479153702401</v>
      </c>
      <c r="AE98" s="14"/>
      <c r="AF98" s="14">
        <v>0.297716601357643</v>
      </c>
      <c r="AG98" s="14">
        <v>0.26813172651599698</v>
      </c>
      <c r="AH98" s="14">
        <v>0.263833072297678</v>
      </c>
      <c r="AI98" s="14"/>
      <c r="AJ98" s="14">
        <v>0.265154441589596</v>
      </c>
      <c r="AK98" s="14">
        <v>0.27367532499531699</v>
      </c>
      <c r="AL98" s="14">
        <v>0.347697232378265</v>
      </c>
      <c r="AM98" s="14">
        <v>0.176072566713835</v>
      </c>
      <c r="AN98" s="14">
        <v>0.27468093918855702</v>
      </c>
      <c r="AO98" s="14"/>
      <c r="AP98" s="14">
        <v>0.26538951094600099</v>
      </c>
      <c r="AQ98" s="14">
        <v>0.28343604835800701</v>
      </c>
      <c r="AR98" s="14">
        <v>0.32444628769698503</v>
      </c>
      <c r="AS98" s="14"/>
      <c r="AT98" s="14">
        <v>0.29909493218026501</v>
      </c>
      <c r="AU98" s="14">
        <v>0.29981751362655301</v>
      </c>
      <c r="AV98" s="14">
        <v>0.26363922572963</v>
      </c>
      <c r="AW98" s="14">
        <v>0.30253027244167202</v>
      </c>
      <c r="AX98" s="14">
        <v>0.1039235329916</v>
      </c>
      <c r="AY98" s="14"/>
      <c r="AZ98" s="14">
        <v>0.24039670201028801</v>
      </c>
      <c r="BA98" s="14">
        <v>0.27933292160517198</v>
      </c>
      <c r="BB98" s="14">
        <v>0.297526326126483</v>
      </c>
      <c r="BC98" s="14">
        <v>0.30185366334592201</v>
      </c>
      <c r="BD98" s="14">
        <v>0.293422079849534</v>
      </c>
      <c r="BE98" s="14">
        <v>0.27168191001502401</v>
      </c>
    </row>
    <row r="99" spans="2:57" x14ac:dyDescent="0.25">
      <c r="B99" t="s">
        <v>82</v>
      </c>
      <c r="C99" s="14">
        <v>0.29676338124144402</v>
      </c>
      <c r="D99" s="14">
        <v>0.32017929943261397</v>
      </c>
      <c r="E99" s="14">
        <v>0.27263149812492798</v>
      </c>
      <c r="F99" s="14"/>
      <c r="G99" s="14">
        <v>0.298472777764969</v>
      </c>
      <c r="H99" s="14">
        <v>0.249680123629687</v>
      </c>
      <c r="I99" s="14">
        <v>0.28711299694023001</v>
      </c>
      <c r="J99" s="14">
        <v>0.307709039591264</v>
      </c>
      <c r="K99" s="14">
        <v>0.31118547628669002</v>
      </c>
      <c r="L99" s="14">
        <v>0.32339661521547097</v>
      </c>
      <c r="M99" s="14"/>
      <c r="N99" s="14">
        <v>0.30184179776513897</v>
      </c>
      <c r="O99" s="14">
        <v>0.314315818344855</v>
      </c>
      <c r="P99" s="14">
        <v>0.26383974268579702</v>
      </c>
      <c r="Q99" s="14">
        <v>0.30200854048839798</v>
      </c>
      <c r="R99" s="14"/>
      <c r="S99" s="14">
        <v>0.29625003225727597</v>
      </c>
      <c r="T99" s="14">
        <v>0.33788605265194399</v>
      </c>
      <c r="U99" s="14">
        <v>0.32192002480875698</v>
      </c>
      <c r="V99" s="14">
        <v>0.281160760413945</v>
      </c>
      <c r="W99" s="14">
        <v>0.23375055381663201</v>
      </c>
      <c r="X99" s="14">
        <v>0.26880680891811898</v>
      </c>
      <c r="Y99" s="14">
        <v>0.29108111382278701</v>
      </c>
      <c r="Z99" s="14">
        <v>0.330074714091321</v>
      </c>
      <c r="AA99" s="14">
        <v>0.29623258515973799</v>
      </c>
      <c r="AB99" s="14">
        <v>0.26421616821362298</v>
      </c>
      <c r="AC99" s="14">
        <v>0.30146334771898597</v>
      </c>
      <c r="AD99" s="14">
        <v>0.39410211973816101</v>
      </c>
      <c r="AE99" s="14"/>
      <c r="AF99" s="14">
        <v>0.28865614789800698</v>
      </c>
      <c r="AG99" s="14">
        <v>0.31895081106605699</v>
      </c>
      <c r="AH99" s="14">
        <v>0.26234874874278302</v>
      </c>
      <c r="AI99" s="14"/>
      <c r="AJ99" s="14">
        <v>0.30241936647267198</v>
      </c>
      <c r="AK99" s="14">
        <v>0.29305313661612697</v>
      </c>
      <c r="AL99" s="14">
        <v>0.31703792343829901</v>
      </c>
      <c r="AM99" s="14">
        <v>0.29324146448196903</v>
      </c>
      <c r="AN99" s="14">
        <v>0.26886776851552902</v>
      </c>
      <c r="AO99" s="14"/>
      <c r="AP99" s="14">
        <v>0.290009255088089</v>
      </c>
      <c r="AQ99" s="14">
        <v>0.29119583973136398</v>
      </c>
      <c r="AR99" s="14">
        <v>0.31676273121529303</v>
      </c>
      <c r="AS99" s="14"/>
      <c r="AT99" s="14">
        <v>0.28869803716956599</v>
      </c>
      <c r="AU99" s="14">
        <v>0.30505360712593399</v>
      </c>
      <c r="AV99" s="14">
        <v>0.290607555679741</v>
      </c>
      <c r="AW99" s="14">
        <v>0.26440778856341302</v>
      </c>
      <c r="AX99" s="14">
        <v>0.375349778878455</v>
      </c>
      <c r="AY99" s="14"/>
      <c r="AZ99" s="14">
        <v>0.273813741636459</v>
      </c>
      <c r="BA99" s="14">
        <v>0.32443013620394201</v>
      </c>
      <c r="BB99" s="14">
        <v>0.27293561227358498</v>
      </c>
      <c r="BC99" s="14">
        <v>0.29371751085158898</v>
      </c>
      <c r="BD99" s="14">
        <v>0.30138643871361998</v>
      </c>
      <c r="BE99" s="14">
        <v>0.307199472525432</v>
      </c>
    </row>
    <row r="100" spans="2:57" x14ac:dyDescent="0.25">
      <c r="B100" t="s">
        <v>83</v>
      </c>
      <c r="C100" s="14">
        <v>9.4632320527499397E-2</v>
      </c>
      <c r="D100" s="14">
        <v>0.12519918180303499</v>
      </c>
      <c r="E100" s="14">
        <v>6.5317941456669804E-2</v>
      </c>
      <c r="F100" s="14"/>
      <c r="G100" s="14">
        <v>0.105476219651312</v>
      </c>
      <c r="H100" s="14">
        <v>0.102278111915604</v>
      </c>
      <c r="I100" s="14">
        <v>0.10010360165851299</v>
      </c>
      <c r="J100" s="14">
        <v>8.57794837396431E-2</v>
      </c>
      <c r="K100" s="14">
        <v>7.6943157547382096E-2</v>
      </c>
      <c r="L100" s="14">
        <v>9.5773569877374495E-2</v>
      </c>
      <c r="M100" s="14"/>
      <c r="N100" s="14">
        <v>0.10686504638460199</v>
      </c>
      <c r="O100" s="14">
        <v>9.2707310371084206E-2</v>
      </c>
      <c r="P100" s="14">
        <v>0.10175190303296</v>
      </c>
      <c r="Q100" s="14">
        <v>7.8857830712408206E-2</v>
      </c>
      <c r="R100" s="14"/>
      <c r="S100" s="14">
        <v>0.108651914557375</v>
      </c>
      <c r="T100" s="14">
        <v>9.8874018330952898E-2</v>
      </c>
      <c r="U100" s="14">
        <v>0.102203430950249</v>
      </c>
      <c r="V100" s="14">
        <v>9.6901424791356397E-2</v>
      </c>
      <c r="W100" s="14">
        <v>8.7349108013724794E-2</v>
      </c>
      <c r="X100" s="14">
        <v>7.9247096342052306E-2</v>
      </c>
      <c r="Y100" s="14">
        <v>0.108367902307018</v>
      </c>
      <c r="Z100" s="14">
        <v>9.7912141100107805E-2</v>
      </c>
      <c r="AA100" s="14">
        <v>8.0503028737636206E-2</v>
      </c>
      <c r="AB100" s="14">
        <v>9.8757066806234806E-2</v>
      </c>
      <c r="AC100" s="14">
        <v>8.7166458755039797E-2</v>
      </c>
      <c r="AD100" s="14">
        <v>5.74798813261157E-2</v>
      </c>
      <c r="AE100" s="14"/>
      <c r="AF100" s="14">
        <v>9.8885836206084904E-2</v>
      </c>
      <c r="AG100" s="14">
        <v>7.1893948475005007E-2</v>
      </c>
      <c r="AH100" s="14">
        <v>0.143864143571095</v>
      </c>
      <c r="AI100" s="14"/>
      <c r="AJ100" s="14">
        <v>9.3919540556327494E-2</v>
      </c>
      <c r="AK100" s="14">
        <v>7.9949944729257497E-2</v>
      </c>
      <c r="AL100" s="14">
        <v>9.4946755463921201E-2</v>
      </c>
      <c r="AM100" s="14">
        <v>0.177375826472876</v>
      </c>
      <c r="AN100" s="14">
        <v>0.14838412026047601</v>
      </c>
      <c r="AO100" s="14"/>
      <c r="AP100" s="14">
        <v>9.7730412013368698E-2</v>
      </c>
      <c r="AQ100" s="14">
        <v>7.4200924975093993E-2</v>
      </c>
      <c r="AR100" s="14">
        <v>8.8369238926029395E-2</v>
      </c>
      <c r="AS100" s="14"/>
      <c r="AT100" s="14">
        <v>9.5574191166032205E-2</v>
      </c>
      <c r="AU100" s="14">
        <v>9.1904241178170906E-2</v>
      </c>
      <c r="AV100" s="14">
        <v>9.1924850161853894E-2</v>
      </c>
      <c r="AW100" s="14">
        <v>8.82104400277295E-2</v>
      </c>
      <c r="AX100" s="14">
        <v>0.12768824473271001</v>
      </c>
      <c r="AY100" s="14"/>
      <c r="AZ100" s="14">
        <v>9.8358177365791402E-2</v>
      </c>
      <c r="BA100" s="14">
        <v>9.3053417952775594E-2</v>
      </c>
      <c r="BB100" s="14">
        <v>0.10003750971867501</v>
      </c>
      <c r="BC100" s="14">
        <v>0.103344893834996</v>
      </c>
      <c r="BD100" s="14">
        <v>9.1300837845529198E-2</v>
      </c>
      <c r="BE100" s="14">
        <v>5.54279857901325E-2</v>
      </c>
    </row>
    <row r="101" spans="2:57" x14ac:dyDescent="0.25">
      <c r="B101" t="s">
        <v>84</v>
      </c>
      <c r="C101" s="14">
        <v>3.82666386271759E-2</v>
      </c>
      <c r="D101" s="14">
        <v>5.6330555942956197E-2</v>
      </c>
      <c r="E101" s="14">
        <v>2.08384559597743E-2</v>
      </c>
      <c r="F101" s="14"/>
      <c r="G101" s="14">
        <v>3.7433450268504503E-2</v>
      </c>
      <c r="H101" s="14">
        <v>2.8543010637294201E-2</v>
      </c>
      <c r="I101" s="14">
        <v>4.1588750387895099E-2</v>
      </c>
      <c r="J101" s="14">
        <v>4.0421005819958701E-2</v>
      </c>
      <c r="K101" s="14">
        <v>6.5473182155516493E-2</v>
      </c>
      <c r="L101" s="14">
        <v>2.4027170452741199E-2</v>
      </c>
      <c r="M101" s="14"/>
      <c r="N101" s="14">
        <v>3.7008698354779199E-2</v>
      </c>
      <c r="O101" s="14">
        <v>4.5240581374819601E-2</v>
      </c>
      <c r="P101" s="14">
        <v>4.4832200669521698E-2</v>
      </c>
      <c r="Q101" s="14">
        <v>2.2752786801098102E-2</v>
      </c>
      <c r="R101" s="14"/>
      <c r="S101" s="14">
        <v>3.4124515671448301E-2</v>
      </c>
      <c r="T101" s="14">
        <v>2.93318830960397E-2</v>
      </c>
      <c r="U101" s="14">
        <v>2.8532328997840702E-2</v>
      </c>
      <c r="V101" s="14">
        <v>5.8723043814114299E-2</v>
      </c>
      <c r="W101" s="14">
        <v>4.9962388760457901E-2</v>
      </c>
      <c r="X101" s="14">
        <v>4.1779710860817998E-2</v>
      </c>
      <c r="Y101" s="14">
        <v>3.5984735304194999E-2</v>
      </c>
      <c r="Z101" s="14">
        <v>1.05159990551572E-2</v>
      </c>
      <c r="AA101" s="14">
        <v>3.61569873914823E-2</v>
      </c>
      <c r="AB101" s="14">
        <v>5.82007033494812E-2</v>
      </c>
      <c r="AC101" s="14">
        <v>3.7929331193385998E-2</v>
      </c>
      <c r="AD101" s="14">
        <v>1.48680484660552E-2</v>
      </c>
      <c r="AE101" s="14"/>
      <c r="AF101" s="14">
        <v>3.8745708460935703E-2</v>
      </c>
      <c r="AG101" s="14">
        <v>3.4945825014312398E-2</v>
      </c>
      <c r="AH101" s="14">
        <v>5.4794904104837297E-2</v>
      </c>
      <c r="AI101" s="14"/>
      <c r="AJ101" s="14">
        <v>3.9240439984572502E-2</v>
      </c>
      <c r="AK101" s="14">
        <v>2.9896031744344902E-2</v>
      </c>
      <c r="AL101" s="14">
        <v>5.3448631711736298E-2</v>
      </c>
      <c r="AM101" s="14">
        <v>3.2331556730653903E-2</v>
      </c>
      <c r="AN101" s="14">
        <v>3.5447008321463802E-2</v>
      </c>
      <c r="AO101" s="14"/>
      <c r="AP101" s="14">
        <v>3.9404455967952501E-2</v>
      </c>
      <c r="AQ101" s="14">
        <v>2.6190449266725001E-2</v>
      </c>
      <c r="AR101" s="14">
        <v>2.93182604804136E-2</v>
      </c>
      <c r="AS101" s="14"/>
      <c r="AT101" s="14">
        <v>3.8546131794816398E-2</v>
      </c>
      <c r="AU101" s="14">
        <v>4.3313057900580001E-2</v>
      </c>
      <c r="AV101" s="14">
        <v>3.4649219573826599E-2</v>
      </c>
      <c r="AW101" s="14">
        <v>2.5342816195486201E-2</v>
      </c>
      <c r="AX101" s="14">
        <v>3.2618415013179199E-2</v>
      </c>
      <c r="AY101" s="14"/>
      <c r="AZ101" s="14">
        <v>2.3543017769563399E-2</v>
      </c>
      <c r="BA101" s="14">
        <v>3.24512557194662E-2</v>
      </c>
      <c r="BB101" s="14">
        <v>4.8534936521738598E-2</v>
      </c>
      <c r="BC101" s="14">
        <v>5.6838526821125897E-2</v>
      </c>
      <c r="BD101" s="14">
        <v>4.9566517817017E-2</v>
      </c>
      <c r="BE101" s="14">
        <v>2.58419193998825E-2</v>
      </c>
    </row>
    <row r="102" spans="2:57" x14ac:dyDescent="0.25">
      <c r="B102" t="s">
        <v>85</v>
      </c>
      <c r="C102" s="14">
        <v>1.5524847136594799E-2</v>
      </c>
      <c r="D102" s="14">
        <v>2.0049466070163301E-2</v>
      </c>
      <c r="E102" s="14">
        <v>1.0331118314798301E-2</v>
      </c>
      <c r="F102" s="14"/>
      <c r="G102" s="14">
        <v>1.07635477916603E-2</v>
      </c>
      <c r="H102" s="14">
        <v>1.20313732381891E-2</v>
      </c>
      <c r="I102" s="14">
        <v>2.9796892392994798E-2</v>
      </c>
      <c r="J102" s="14">
        <v>1.6565103259483599E-2</v>
      </c>
      <c r="K102" s="14">
        <v>1.2194510152419701E-2</v>
      </c>
      <c r="L102" s="14">
        <v>1.13532953345441E-2</v>
      </c>
      <c r="M102" s="14"/>
      <c r="N102" s="14">
        <v>1.25649278739781E-2</v>
      </c>
      <c r="O102" s="14">
        <v>1.62860632671393E-2</v>
      </c>
      <c r="P102" s="14">
        <v>1.9679507151642201E-2</v>
      </c>
      <c r="Q102" s="14">
        <v>1.45512768265259E-2</v>
      </c>
      <c r="R102" s="14"/>
      <c r="S102" s="14">
        <v>1.4445319331393499E-2</v>
      </c>
      <c r="T102" s="14">
        <v>1.4605005964410301E-2</v>
      </c>
      <c r="U102" s="14">
        <v>5.6227338714335603E-3</v>
      </c>
      <c r="V102" s="14">
        <v>4.6408725608315096E-3</v>
      </c>
      <c r="W102" s="14">
        <v>7.2339026862264901E-3</v>
      </c>
      <c r="X102" s="14">
        <v>1.6294870723633399E-2</v>
      </c>
      <c r="Y102" s="14">
        <v>2.3038853294338399E-2</v>
      </c>
      <c r="Z102" s="14">
        <v>1.51648276791649E-2</v>
      </c>
      <c r="AA102" s="14">
        <v>2.0330127598906799E-2</v>
      </c>
      <c r="AB102" s="14">
        <v>7.7165114471170002E-3</v>
      </c>
      <c r="AC102" s="14">
        <v>5.8573146625844098E-2</v>
      </c>
      <c r="AD102" s="14">
        <v>1.49122645580452E-2</v>
      </c>
      <c r="AE102" s="14"/>
      <c r="AF102" s="14">
        <v>1.5831104431580201E-2</v>
      </c>
      <c r="AG102" s="14">
        <v>1.5968440209563901E-2</v>
      </c>
      <c r="AH102" s="14">
        <v>2.29601677904069E-2</v>
      </c>
      <c r="AI102" s="14"/>
      <c r="AJ102" s="14">
        <v>1.4727561515623801E-2</v>
      </c>
      <c r="AK102" s="14">
        <v>1.7664650918167501E-2</v>
      </c>
      <c r="AL102" s="14">
        <v>6.2675650579312502E-3</v>
      </c>
      <c r="AM102" s="14">
        <v>3.2441238065139003E-2</v>
      </c>
      <c r="AN102" s="14">
        <v>1.6776085489741101E-2</v>
      </c>
      <c r="AO102" s="14"/>
      <c r="AP102" s="14">
        <v>1.32936088895588E-2</v>
      </c>
      <c r="AQ102" s="14">
        <v>1.6294485252011302E-2</v>
      </c>
      <c r="AR102" s="14">
        <v>6.5584801206459101E-3</v>
      </c>
      <c r="AS102" s="14"/>
      <c r="AT102" s="14">
        <v>1.31071100001862E-2</v>
      </c>
      <c r="AU102" s="14">
        <v>1.0243884977891899E-2</v>
      </c>
      <c r="AV102" s="14">
        <v>2.75512709747135E-2</v>
      </c>
      <c r="AW102" s="14">
        <v>4.0569376619767903E-3</v>
      </c>
      <c r="AX102" s="14">
        <v>3.3343895695246997E-2</v>
      </c>
      <c r="AY102" s="14"/>
      <c r="AZ102" s="14">
        <v>1.9800646802135499E-2</v>
      </c>
      <c r="BA102" s="14">
        <v>1.90433782976204E-2</v>
      </c>
      <c r="BB102" s="14">
        <v>2.0534122370493499E-2</v>
      </c>
      <c r="BC102" s="14">
        <v>1.0539541185006E-2</v>
      </c>
      <c r="BD102" s="14">
        <v>8.1016520166666498E-3</v>
      </c>
      <c r="BE102" s="14">
        <v>0</v>
      </c>
    </row>
    <row r="103" spans="2:57" x14ac:dyDescent="0.25">
      <c r="B103" t="s">
        <v>86</v>
      </c>
      <c r="C103" s="14">
        <v>8.1972996394914302E-3</v>
      </c>
      <c r="D103" s="14">
        <v>1.14982629742573E-2</v>
      </c>
      <c r="E103" s="14">
        <v>5.0196334364963797E-3</v>
      </c>
      <c r="F103" s="14"/>
      <c r="G103" s="14">
        <v>8.2337253737440608E-3</v>
      </c>
      <c r="H103" s="14">
        <v>1.9732753858635901E-2</v>
      </c>
      <c r="I103" s="14">
        <v>3.0948845527133E-3</v>
      </c>
      <c r="J103" s="14">
        <v>1.0632375759615001E-2</v>
      </c>
      <c r="K103" s="14">
        <v>5.7210228891525303E-3</v>
      </c>
      <c r="L103" s="14">
        <v>2.56847325494822E-3</v>
      </c>
      <c r="M103" s="14"/>
      <c r="N103" s="14">
        <v>1.64383207955206E-2</v>
      </c>
      <c r="O103" s="14">
        <v>3.3599231504112398E-3</v>
      </c>
      <c r="P103" s="14">
        <v>5.1123833074192496E-3</v>
      </c>
      <c r="Q103" s="14">
        <v>7.1915202075518497E-3</v>
      </c>
      <c r="R103" s="14"/>
      <c r="S103" s="14">
        <v>1.47610068169693E-2</v>
      </c>
      <c r="T103" s="14">
        <v>1.18910764945206E-2</v>
      </c>
      <c r="U103" s="14">
        <v>5.4545338218199698E-3</v>
      </c>
      <c r="V103" s="14">
        <v>6.37963183718735E-3</v>
      </c>
      <c r="W103" s="14">
        <v>0</v>
      </c>
      <c r="X103" s="14">
        <v>1.6712860663495602E-2</v>
      </c>
      <c r="Y103" s="14">
        <v>6.7106423740671299E-3</v>
      </c>
      <c r="Z103" s="14">
        <v>0</v>
      </c>
      <c r="AA103" s="14">
        <v>8.5534116106140805E-3</v>
      </c>
      <c r="AB103" s="14">
        <v>0</v>
      </c>
      <c r="AC103" s="14">
        <v>1.182650944284E-2</v>
      </c>
      <c r="AD103" s="14">
        <v>0</v>
      </c>
      <c r="AE103" s="14"/>
      <c r="AF103" s="14">
        <v>8.8115258604744093E-3</v>
      </c>
      <c r="AG103" s="14">
        <v>7.3992802885646898E-3</v>
      </c>
      <c r="AH103" s="14">
        <v>1.16348314973461E-2</v>
      </c>
      <c r="AI103" s="14"/>
      <c r="AJ103" s="14">
        <v>1.2920503110985899E-2</v>
      </c>
      <c r="AK103" s="14">
        <v>3.7698862401162399E-3</v>
      </c>
      <c r="AL103" s="14">
        <v>6.2351797005889701E-3</v>
      </c>
      <c r="AM103" s="14">
        <v>0</v>
      </c>
      <c r="AN103" s="14">
        <v>4.6234417997253301E-3</v>
      </c>
      <c r="AO103" s="14"/>
      <c r="AP103" s="14">
        <v>1.7320573577088699E-2</v>
      </c>
      <c r="AQ103" s="14">
        <v>4.4172099867963201E-3</v>
      </c>
      <c r="AR103" s="14">
        <v>1.3814800531966201E-2</v>
      </c>
      <c r="AS103" s="14"/>
      <c r="AT103" s="14">
        <v>4.7605390818479401E-3</v>
      </c>
      <c r="AU103" s="14">
        <v>6.4934533910735101E-3</v>
      </c>
      <c r="AV103" s="14">
        <v>1.11168566250066E-2</v>
      </c>
      <c r="AW103" s="14">
        <v>1.8479848656687298E-2</v>
      </c>
      <c r="AX103" s="14">
        <v>0</v>
      </c>
      <c r="AY103" s="14"/>
      <c r="AZ103" s="14">
        <v>6.76671732241924E-3</v>
      </c>
      <c r="BA103" s="14">
        <v>1.2364692239836401E-2</v>
      </c>
      <c r="BB103" s="14">
        <v>3.4875070598799399E-3</v>
      </c>
      <c r="BC103" s="14">
        <v>6.7881945543043004E-3</v>
      </c>
      <c r="BD103" s="14">
        <v>3.7970907338043601E-3</v>
      </c>
      <c r="BE103" s="14">
        <v>1.62135850918761E-2</v>
      </c>
    </row>
    <row r="104" spans="2:57" x14ac:dyDescent="0.25">
      <c r="B104" t="s">
        <v>87</v>
      </c>
      <c r="C104" s="14">
        <v>9.9189760653135796E-4</v>
      </c>
      <c r="D104" s="14">
        <v>1.04268046133535E-3</v>
      </c>
      <c r="E104" s="14">
        <v>9.4813234467689897E-4</v>
      </c>
      <c r="F104" s="14"/>
      <c r="G104" s="14">
        <v>3.6784424343144001E-3</v>
      </c>
      <c r="H104" s="14">
        <v>2.7960280085007599E-3</v>
      </c>
      <c r="I104" s="14">
        <v>0</v>
      </c>
      <c r="J104" s="14">
        <v>0</v>
      </c>
      <c r="K104" s="14">
        <v>0</v>
      </c>
      <c r="L104" s="14">
        <v>0</v>
      </c>
      <c r="M104" s="14"/>
      <c r="N104" s="14">
        <v>0</v>
      </c>
      <c r="O104" s="14">
        <v>1.8471300412955601E-3</v>
      </c>
      <c r="P104" s="14">
        <v>0</v>
      </c>
      <c r="Q104" s="14">
        <v>2.0645411785082599E-3</v>
      </c>
      <c r="R104" s="14"/>
      <c r="S104" s="14">
        <v>3.41278297957045E-3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1.27662682067788E-2</v>
      </c>
      <c r="AA104" s="14">
        <v>0</v>
      </c>
      <c r="AB104" s="14">
        <v>0</v>
      </c>
      <c r="AC104" s="14">
        <v>0</v>
      </c>
      <c r="AD104" s="14">
        <v>0</v>
      </c>
      <c r="AE104" s="14"/>
      <c r="AF104" s="14">
        <v>0</v>
      </c>
      <c r="AG104" s="14">
        <v>0</v>
      </c>
      <c r="AH104" s="14">
        <v>0</v>
      </c>
      <c r="AI104" s="14"/>
      <c r="AJ104" s="14">
        <v>0</v>
      </c>
      <c r="AK104" s="14">
        <v>1.81996794353513E-3</v>
      </c>
      <c r="AL104" s="14">
        <v>0</v>
      </c>
      <c r="AM104" s="14">
        <v>0</v>
      </c>
      <c r="AN104" s="14">
        <v>0</v>
      </c>
      <c r="AO104" s="14"/>
      <c r="AP104" s="14">
        <v>0</v>
      </c>
      <c r="AQ104" s="14">
        <v>1.41007780619504E-3</v>
      </c>
      <c r="AR104" s="14">
        <v>0</v>
      </c>
      <c r="AS104" s="14"/>
      <c r="AT104" s="14">
        <v>0</v>
      </c>
      <c r="AU104" s="14">
        <v>2.0219201112988399E-3</v>
      </c>
      <c r="AV104" s="14">
        <v>1.85033560364206E-3</v>
      </c>
      <c r="AW104" s="14">
        <v>0</v>
      </c>
      <c r="AX104" s="14">
        <v>0</v>
      </c>
      <c r="AY104" s="14"/>
      <c r="AZ104" s="14">
        <v>0</v>
      </c>
      <c r="BA104" s="14">
        <v>0</v>
      </c>
      <c r="BB104" s="14">
        <v>3.8219527622995299E-3</v>
      </c>
      <c r="BC104" s="14">
        <v>0</v>
      </c>
      <c r="BD104" s="14">
        <v>4.7207309753229303E-3</v>
      </c>
      <c r="BE104" s="14">
        <v>0</v>
      </c>
    </row>
    <row r="105" spans="2:57" x14ac:dyDescent="0.25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</row>
    <row r="106" spans="2:57" x14ac:dyDescent="0.25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</row>
    <row r="107" spans="2:57" x14ac:dyDescent="0.25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</row>
    <row r="108" spans="2:57" x14ac:dyDescent="0.25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</row>
    <row r="109" spans="2:57" x14ac:dyDescent="0.25">
      <c r="B109" s="6" t="s">
        <v>101</v>
      </c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</row>
    <row r="110" spans="2:57" x14ac:dyDescent="0.25">
      <c r="B110" s="24" t="s">
        <v>93</v>
      </c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</row>
    <row r="111" spans="2:57" x14ac:dyDescent="0.25">
      <c r="B111" t="s">
        <v>81</v>
      </c>
      <c r="C111" s="14">
        <v>1.92471561364248E-2</v>
      </c>
      <c r="D111" s="14">
        <v>2.11976652436392E-2</v>
      </c>
      <c r="E111" s="14">
        <v>1.65912128301485E-2</v>
      </c>
      <c r="F111" s="14"/>
      <c r="G111" s="14">
        <v>3.3098070840177199E-2</v>
      </c>
      <c r="H111" s="14">
        <v>3.5726714020887701E-2</v>
      </c>
      <c r="I111" s="14">
        <v>2.21266264407265E-2</v>
      </c>
      <c r="J111" s="14">
        <v>1.92929835874627E-2</v>
      </c>
      <c r="K111" s="14">
        <v>1.0509165766299001E-2</v>
      </c>
      <c r="L111" s="14">
        <v>0</v>
      </c>
      <c r="M111" s="14"/>
      <c r="N111" s="14">
        <v>1.84732728294053E-2</v>
      </c>
      <c r="O111" s="14">
        <v>1.8022399665071499E-2</v>
      </c>
      <c r="P111" s="14">
        <v>2.2501159754596101E-2</v>
      </c>
      <c r="Q111" s="14">
        <v>1.8837930188893799E-2</v>
      </c>
      <c r="R111" s="14"/>
      <c r="S111" s="14">
        <v>3.81112654693916E-2</v>
      </c>
      <c r="T111" s="14">
        <v>3.2473919594310702E-2</v>
      </c>
      <c r="U111" s="14">
        <v>5.4545338218199698E-3</v>
      </c>
      <c r="V111" s="14">
        <v>6.2317030313397796E-3</v>
      </c>
      <c r="W111" s="14">
        <v>3.68756506526264E-2</v>
      </c>
      <c r="X111" s="14">
        <v>1.6542490214256699E-2</v>
      </c>
      <c r="Y111" s="14">
        <v>1.6514587059567799E-2</v>
      </c>
      <c r="Z111" s="14">
        <v>1.4625729040656401E-2</v>
      </c>
      <c r="AA111" s="14">
        <v>9.9902658494830793E-3</v>
      </c>
      <c r="AB111" s="14">
        <v>1.22666427593549E-2</v>
      </c>
      <c r="AC111" s="14">
        <v>1.00824227628279E-2</v>
      </c>
      <c r="AD111" s="14">
        <v>0</v>
      </c>
      <c r="AE111" s="14"/>
      <c r="AF111" s="14">
        <v>2.0854019168683902E-2</v>
      </c>
      <c r="AG111" s="14">
        <v>2.4881091162559901E-2</v>
      </c>
      <c r="AH111" s="14">
        <v>8.6817673378881896E-3</v>
      </c>
      <c r="AI111" s="14"/>
      <c r="AJ111" s="14">
        <v>1.30304634034124E-2</v>
      </c>
      <c r="AK111" s="14">
        <v>2.74509289327554E-2</v>
      </c>
      <c r="AL111" s="14">
        <v>1.1855407609292301E-2</v>
      </c>
      <c r="AM111" s="14">
        <v>4.59992348289152E-2</v>
      </c>
      <c r="AN111" s="14">
        <v>1.3447154348480201E-2</v>
      </c>
      <c r="AO111" s="14"/>
      <c r="AP111" s="14">
        <v>1.6830547452629002E-2</v>
      </c>
      <c r="AQ111" s="14">
        <v>2.2390975193003999E-2</v>
      </c>
      <c r="AR111" s="14">
        <v>1.40868745589427E-2</v>
      </c>
      <c r="AS111" s="14"/>
      <c r="AT111" s="14">
        <v>2.4223896478482301E-2</v>
      </c>
      <c r="AU111" s="14">
        <v>5.5622268501171997E-3</v>
      </c>
      <c r="AV111" s="14">
        <v>2.4466870918299299E-2</v>
      </c>
      <c r="AW111" s="14">
        <v>2.20091367190333E-2</v>
      </c>
      <c r="AX111" s="14">
        <v>3.2783626676940299E-2</v>
      </c>
      <c r="AY111" s="14"/>
      <c r="AZ111" s="14">
        <v>3.0961955942492899E-2</v>
      </c>
      <c r="BA111" s="14">
        <v>1.0422890859056899E-2</v>
      </c>
      <c r="BB111" s="14">
        <v>1.6805247019580801E-2</v>
      </c>
      <c r="BC111" s="14">
        <v>1.1818480681336299E-2</v>
      </c>
      <c r="BD111" s="14">
        <v>2.2926047845028601E-2</v>
      </c>
      <c r="BE111" s="14">
        <v>3.5699641743478699E-2</v>
      </c>
    </row>
    <row r="112" spans="2:57" x14ac:dyDescent="0.25">
      <c r="B112" t="s">
        <v>448</v>
      </c>
      <c r="C112" s="14">
        <v>2.9359613406057101E-2</v>
      </c>
      <c r="D112" s="14">
        <v>3.60254591468019E-2</v>
      </c>
      <c r="E112" s="14">
        <v>2.3018492987162801E-2</v>
      </c>
      <c r="F112" s="14"/>
      <c r="G112" s="14">
        <v>6.7698766341556998E-2</v>
      </c>
      <c r="H112" s="14">
        <v>5.0963015733926899E-2</v>
      </c>
      <c r="I112" s="14">
        <v>2.37103727092919E-2</v>
      </c>
      <c r="J112" s="14">
        <v>2.35945432722456E-2</v>
      </c>
      <c r="K112" s="14">
        <v>9.1929548987119396E-3</v>
      </c>
      <c r="L112" s="14">
        <v>8.8973157542634497E-3</v>
      </c>
      <c r="M112" s="14"/>
      <c r="N112" s="14">
        <v>3.0387046990697601E-2</v>
      </c>
      <c r="O112" s="14">
        <v>3.1431212147020098E-2</v>
      </c>
      <c r="P112" s="14">
        <v>2.7678487140651301E-2</v>
      </c>
      <c r="Q112" s="14">
        <v>2.5979158451611299E-2</v>
      </c>
      <c r="R112" s="14"/>
      <c r="S112" s="14">
        <v>3.8154583339857703E-2</v>
      </c>
      <c r="T112" s="14">
        <v>4.9225223072313903E-2</v>
      </c>
      <c r="U112" s="14">
        <v>6.1672314670536497E-3</v>
      </c>
      <c r="V112" s="14">
        <v>4.1382214707878603E-2</v>
      </c>
      <c r="W112" s="14">
        <v>1.52410087336324E-2</v>
      </c>
      <c r="X112" s="14">
        <v>3.86297593544754E-2</v>
      </c>
      <c r="Y112" s="14">
        <v>1.1464463283840799E-2</v>
      </c>
      <c r="Z112" s="14">
        <v>4.4873773197406201E-2</v>
      </c>
      <c r="AA112" s="14">
        <v>2.71280476241514E-2</v>
      </c>
      <c r="AB112" s="14">
        <v>2.40711862824666E-2</v>
      </c>
      <c r="AC112" s="14">
        <v>9.7611740780255505E-3</v>
      </c>
      <c r="AD112" s="14">
        <v>1.6667255956891901E-2</v>
      </c>
      <c r="AE112" s="14"/>
      <c r="AF112" s="14">
        <v>2.42072801473391E-2</v>
      </c>
      <c r="AG112" s="14">
        <v>2.9732356735441601E-2</v>
      </c>
      <c r="AH112" s="14">
        <v>1.59136254700907E-2</v>
      </c>
      <c r="AI112" s="14"/>
      <c r="AJ112" s="14">
        <v>1.5140285416701101E-2</v>
      </c>
      <c r="AK112" s="14">
        <v>4.5239485178637802E-2</v>
      </c>
      <c r="AL112" s="14">
        <v>3.8434561446695298E-2</v>
      </c>
      <c r="AM112" s="14">
        <v>0</v>
      </c>
      <c r="AN112" s="14">
        <v>2.5680629513176598E-2</v>
      </c>
      <c r="AO112" s="14"/>
      <c r="AP112" s="14">
        <v>2.6138652082275501E-2</v>
      </c>
      <c r="AQ112" s="14">
        <v>3.8378589948519899E-2</v>
      </c>
      <c r="AR112" s="14">
        <v>1.33190526943597E-2</v>
      </c>
      <c r="AS112" s="14"/>
      <c r="AT112" s="14">
        <v>2.8879075432603998E-2</v>
      </c>
      <c r="AU112" s="14">
        <v>3.5233702025298401E-2</v>
      </c>
      <c r="AV112" s="14">
        <v>2.2000363599114701E-2</v>
      </c>
      <c r="AW112" s="14">
        <v>6.0305404376807599E-2</v>
      </c>
      <c r="AX112" s="14">
        <v>0</v>
      </c>
      <c r="AY112" s="14"/>
      <c r="AZ112" s="14">
        <v>4.8329719608654002E-2</v>
      </c>
      <c r="BA112" s="14">
        <v>2.02814977515909E-2</v>
      </c>
      <c r="BB112" s="14">
        <v>3.2536958720154802E-2</v>
      </c>
      <c r="BC112" s="14">
        <v>2.4875083509586199E-2</v>
      </c>
      <c r="BD112" s="14">
        <v>1.39350761687431E-2</v>
      </c>
      <c r="BE112" s="14">
        <v>3.21108596862998E-2</v>
      </c>
    </row>
    <row r="113" spans="2:57" x14ac:dyDescent="0.25">
      <c r="B113" t="s">
        <v>82</v>
      </c>
      <c r="C113" s="14">
        <v>8.2140567679570106E-2</v>
      </c>
      <c r="D113" s="14">
        <v>9.4009556984526094E-2</v>
      </c>
      <c r="E113" s="14">
        <v>7.1026405023598999E-2</v>
      </c>
      <c r="F113" s="14"/>
      <c r="G113" s="14">
        <v>0.15231254466668701</v>
      </c>
      <c r="H113" s="14">
        <v>0.123334783546154</v>
      </c>
      <c r="I113" s="14">
        <v>7.7846501725444897E-2</v>
      </c>
      <c r="J113" s="14">
        <v>6.3876386075382E-2</v>
      </c>
      <c r="K113" s="14">
        <v>5.6085636399701599E-2</v>
      </c>
      <c r="L113" s="14">
        <v>3.7388171766659699E-2</v>
      </c>
      <c r="M113" s="14"/>
      <c r="N113" s="14">
        <v>6.3097865805625902E-2</v>
      </c>
      <c r="O113" s="14">
        <v>9.1651253643981495E-2</v>
      </c>
      <c r="P113" s="14">
        <v>8.41415617874431E-2</v>
      </c>
      <c r="Q113" s="14">
        <v>9.0447013554819503E-2</v>
      </c>
      <c r="R113" s="14"/>
      <c r="S113" s="14">
        <v>0.107505060974905</v>
      </c>
      <c r="T113" s="14">
        <v>7.2221498500432801E-2</v>
      </c>
      <c r="U113" s="14">
        <v>9.4167230295094398E-2</v>
      </c>
      <c r="V113" s="14">
        <v>0.103568495112512</v>
      </c>
      <c r="W113" s="14">
        <v>8.4629577589936E-2</v>
      </c>
      <c r="X113" s="14">
        <v>6.5600268719368096E-2</v>
      </c>
      <c r="Y113" s="14">
        <v>8.3176993914712005E-2</v>
      </c>
      <c r="Z113" s="14">
        <v>0.110173975215396</v>
      </c>
      <c r="AA113" s="14">
        <v>5.0231721859924403E-2</v>
      </c>
      <c r="AB113" s="14">
        <v>7.1081406501425401E-2</v>
      </c>
      <c r="AC113" s="14">
        <v>8.0115594102485005E-2</v>
      </c>
      <c r="AD113" s="14">
        <v>6.7060621495392297E-2</v>
      </c>
      <c r="AE113" s="14"/>
      <c r="AF113" s="14">
        <v>6.3023130640010305E-2</v>
      </c>
      <c r="AG113" s="14">
        <v>6.7050429517081206E-2</v>
      </c>
      <c r="AH113" s="14">
        <v>0.114709345498769</v>
      </c>
      <c r="AI113" s="14"/>
      <c r="AJ113" s="14">
        <v>6.1299264113283597E-2</v>
      </c>
      <c r="AK113" s="14">
        <v>7.0500702405432006E-2</v>
      </c>
      <c r="AL113" s="14">
        <v>8.9690201800754099E-2</v>
      </c>
      <c r="AM113" s="14">
        <v>0.123758509564821</v>
      </c>
      <c r="AN113" s="14">
        <v>9.2457674088707295E-2</v>
      </c>
      <c r="AO113" s="14"/>
      <c r="AP113" s="14">
        <v>7.1934981385678096E-2</v>
      </c>
      <c r="AQ113" s="14">
        <v>7.8192772230514407E-2</v>
      </c>
      <c r="AR113" s="14">
        <v>0.10678122097548801</v>
      </c>
      <c r="AS113" s="14"/>
      <c r="AT113" s="14">
        <v>5.9416136693596397E-2</v>
      </c>
      <c r="AU113" s="14">
        <v>0.110834108074977</v>
      </c>
      <c r="AV113" s="14">
        <v>8.0059647553277102E-2</v>
      </c>
      <c r="AW113" s="14">
        <v>5.4464367696984303E-2</v>
      </c>
      <c r="AX113" s="14">
        <v>0.107252868411465</v>
      </c>
      <c r="AY113" s="14"/>
      <c r="AZ113" s="14">
        <v>0.110785393115575</v>
      </c>
      <c r="BA113" s="14">
        <v>8.0258642002803998E-2</v>
      </c>
      <c r="BB113" s="14">
        <v>6.4544532492092702E-2</v>
      </c>
      <c r="BC113" s="14">
        <v>6.2762724053449806E-2</v>
      </c>
      <c r="BD113" s="14">
        <v>6.5819384386183302E-2</v>
      </c>
      <c r="BE113" s="14">
        <v>0.102655446701932</v>
      </c>
    </row>
    <row r="114" spans="2:57" x14ac:dyDescent="0.25">
      <c r="B114" t="s">
        <v>83</v>
      </c>
      <c r="C114" s="14">
        <v>0.10201668414489901</v>
      </c>
      <c r="D114" s="14">
        <v>0.116110362616969</v>
      </c>
      <c r="E114" s="14">
        <v>8.88458116505077E-2</v>
      </c>
      <c r="F114" s="14"/>
      <c r="G114" s="14">
        <v>0.14191079000208001</v>
      </c>
      <c r="H114" s="14">
        <v>0.12605537125170899</v>
      </c>
      <c r="I114" s="14">
        <v>0.10168328065706</v>
      </c>
      <c r="J114" s="14">
        <v>7.8473184068013402E-2</v>
      </c>
      <c r="K114" s="14">
        <v>9.8466516142402705E-2</v>
      </c>
      <c r="L114" s="14">
        <v>7.7479638612686502E-2</v>
      </c>
      <c r="M114" s="14"/>
      <c r="N114" s="14">
        <v>8.1221171059515096E-2</v>
      </c>
      <c r="O114" s="14">
        <v>7.2428937850356201E-2</v>
      </c>
      <c r="P114" s="14">
        <v>0.115765880245635</v>
      </c>
      <c r="Q114" s="14">
        <v>0.14497146074276299</v>
      </c>
      <c r="R114" s="14"/>
      <c r="S114" s="14">
        <v>0.124772413584592</v>
      </c>
      <c r="T114" s="14">
        <v>8.2004619332904594E-2</v>
      </c>
      <c r="U114" s="14">
        <v>0.10926702487336901</v>
      </c>
      <c r="V114" s="14">
        <v>0.12552650799038501</v>
      </c>
      <c r="W114" s="14">
        <v>9.6692218147694006E-2</v>
      </c>
      <c r="X114" s="14">
        <v>8.9463027771673198E-2</v>
      </c>
      <c r="Y114" s="14">
        <v>9.3675676828101795E-2</v>
      </c>
      <c r="Z114" s="14">
        <v>0.104955039860416</v>
      </c>
      <c r="AA114" s="14">
        <v>0.12921301517661299</v>
      </c>
      <c r="AB114" s="14">
        <v>4.7685368990480703E-2</v>
      </c>
      <c r="AC114" s="14">
        <v>0.108820088499946</v>
      </c>
      <c r="AD114" s="14">
        <v>0.113114067665781</v>
      </c>
      <c r="AE114" s="14"/>
      <c r="AF114" s="14">
        <v>9.5885121328733197E-2</v>
      </c>
      <c r="AG114" s="14">
        <v>8.2465822945962705E-2</v>
      </c>
      <c r="AH114" s="14">
        <v>0.137214835043422</v>
      </c>
      <c r="AI114" s="14"/>
      <c r="AJ114" s="14">
        <v>6.6930303396477903E-2</v>
      </c>
      <c r="AK114" s="14">
        <v>0.130687846082606</v>
      </c>
      <c r="AL114" s="14">
        <v>0.124007747659788</v>
      </c>
      <c r="AM114" s="14">
        <v>0.174736895655147</v>
      </c>
      <c r="AN114" s="14">
        <v>0.115785257106059</v>
      </c>
      <c r="AO114" s="14"/>
      <c r="AP114" s="14">
        <v>6.9124803285952593E-2</v>
      </c>
      <c r="AQ114" s="14">
        <v>9.99498907491565E-2</v>
      </c>
      <c r="AR114" s="14">
        <v>0.1492412244861</v>
      </c>
      <c r="AS114" s="14"/>
      <c r="AT114" s="14">
        <v>0.14008245621187099</v>
      </c>
      <c r="AU114" s="14">
        <v>0.113140383460913</v>
      </c>
      <c r="AV114" s="14">
        <v>8.2590865676987299E-2</v>
      </c>
      <c r="AW114" s="14">
        <v>7.7876290925477307E-2</v>
      </c>
      <c r="AX114" s="14">
        <v>2.9375999534186601E-2</v>
      </c>
      <c r="AY114" s="14"/>
      <c r="AZ114" s="14">
        <v>0.11770173683023</v>
      </c>
      <c r="BA114" s="14">
        <v>0.115072533685597</v>
      </c>
      <c r="BB114" s="14">
        <v>9.7318498047995694E-2</v>
      </c>
      <c r="BC114" s="14">
        <v>8.9065580290908997E-2</v>
      </c>
      <c r="BD114" s="14">
        <v>5.1568698699155001E-2</v>
      </c>
      <c r="BE114" s="14">
        <v>0.118524236819662</v>
      </c>
    </row>
    <row r="115" spans="2:57" x14ac:dyDescent="0.25">
      <c r="B115" t="s">
        <v>84</v>
      </c>
      <c r="C115" s="14">
        <v>0.18946196364753501</v>
      </c>
      <c r="D115" s="14">
        <v>0.17879861110041401</v>
      </c>
      <c r="E115" s="14">
        <v>0.20009613016232999</v>
      </c>
      <c r="F115" s="14"/>
      <c r="G115" s="14">
        <v>0.19414383418714001</v>
      </c>
      <c r="H115" s="14">
        <v>0.168953746199099</v>
      </c>
      <c r="I115" s="14">
        <v>0.186057956934955</v>
      </c>
      <c r="J115" s="14">
        <v>0.20097424993446</v>
      </c>
      <c r="K115" s="14">
        <v>0.20298768623984201</v>
      </c>
      <c r="L115" s="14">
        <v>0.18742310527605799</v>
      </c>
      <c r="M115" s="14"/>
      <c r="N115" s="14">
        <v>0.187762135492269</v>
      </c>
      <c r="O115" s="14">
        <v>0.203412630011475</v>
      </c>
      <c r="P115" s="14">
        <v>0.180736464742287</v>
      </c>
      <c r="Q115" s="14">
        <v>0.18612523613823401</v>
      </c>
      <c r="R115" s="14"/>
      <c r="S115" s="14">
        <v>0.16052792032348001</v>
      </c>
      <c r="T115" s="14">
        <v>0.16219571366098201</v>
      </c>
      <c r="U115" s="14">
        <v>0.18139593096545001</v>
      </c>
      <c r="V115" s="14">
        <v>0.159404965413175</v>
      </c>
      <c r="W115" s="14">
        <v>0.15769527314203099</v>
      </c>
      <c r="X115" s="14">
        <v>0.18411778273610799</v>
      </c>
      <c r="Y115" s="14">
        <v>0.17982038594128</v>
      </c>
      <c r="Z115" s="14">
        <v>0.15396201984213601</v>
      </c>
      <c r="AA115" s="14">
        <v>0.21182458488504299</v>
      </c>
      <c r="AB115" s="14">
        <v>0.290040144072858</v>
      </c>
      <c r="AC115" s="14">
        <v>0.20737792770116201</v>
      </c>
      <c r="AD115" s="14">
        <v>0.30549592574606199</v>
      </c>
      <c r="AE115" s="14"/>
      <c r="AF115" s="14">
        <v>0.17239839299161799</v>
      </c>
      <c r="AG115" s="14">
        <v>0.21059099083380201</v>
      </c>
      <c r="AH115" s="14">
        <v>0.16848031122866999</v>
      </c>
      <c r="AI115" s="14"/>
      <c r="AJ115" s="14">
        <v>0.16227686313673101</v>
      </c>
      <c r="AK115" s="14">
        <v>0.206661581912394</v>
      </c>
      <c r="AL115" s="14">
        <v>0.18351713338502301</v>
      </c>
      <c r="AM115" s="14">
        <v>0.211043209356198</v>
      </c>
      <c r="AN115" s="14">
        <v>0.17650041638762701</v>
      </c>
      <c r="AO115" s="14"/>
      <c r="AP115" s="14">
        <v>0.15403730874347801</v>
      </c>
      <c r="AQ115" s="14">
        <v>0.20855374395891699</v>
      </c>
      <c r="AR115" s="14">
        <v>0.19282668435053699</v>
      </c>
      <c r="AS115" s="14"/>
      <c r="AT115" s="14">
        <v>0.19312055984013399</v>
      </c>
      <c r="AU115" s="14">
        <v>0.17951630569748001</v>
      </c>
      <c r="AV115" s="14">
        <v>0.19512333854460101</v>
      </c>
      <c r="AW115" s="14">
        <v>0.189398332108523</v>
      </c>
      <c r="AX115" s="14">
        <v>3.1842520278139899E-2</v>
      </c>
      <c r="AY115" s="14"/>
      <c r="AZ115" s="14">
        <v>0.16644361507264099</v>
      </c>
      <c r="BA115" s="14">
        <v>0.209444783533761</v>
      </c>
      <c r="BB115" s="14">
        <v>0.19060938928211399</v>
      </c>
      <c r="BC115" s="14">
        <v>0.205360511450349</v>
      </c>
      <c r="BD115" s="14">
        <v>0.17363011553726401</v>
      </c>
      <c r="BE115" s="14">
        <v>0.163847751936604</v>
      </c>
    </row>
    <row r="116" spans="2:57" x14ac:dyDescent="0.25">
      <c r="B116" t="s">
        <v>85</v>
      </c>
      <c r="C116" s="14">
        <v>0.19267473242302199</v>
      </c>
      <c r="D116" s="14">
        <v>0.19938649145564999</v>
      </c>
      <c r="E116" s="14">
        <v>0.18506296897671101</v>
      </c>
      <c r="F116" s="14"/>
      <c r="G116" s="14">
        <v>0.180302375588138</v>
      </c>
      <c r="H116" s="14">
        <v>0.17509843596563801</v>
      </c>
      <c r="I116" s="14">
        <v>0.16240316219352499</v>
      </c>
      <c r="J116" s="14">
        <v>0.221540334296599</v>
      </c>
      <c r="K116" s="14">
        <v>0.154266649204676</v>
      </c>
      <c r="L116" s="14">
        <v>0.24230932582227699</v>
      </c>
      <c r="M116" s="14"/>
      <c r="N116" s="14">
        <v>0.22591896585896601</v>
      </c>
      <c r="O116" s="14">
        <v>0.19916007115005899</v>
      </c>
      <c r="P116" s="14">
        <v>0.15969615641083701</v>
      </c>
      <c r="Q116" s="14">
        <v>0.17653730158411299</v>
      </c>
      <c r="R116" s="14"/>
      <c r="S116" s="14">
        <v>0.17942888322008901</v>
      </c>
      <c r="T116" s="14">
        <v>0.177143185783041</v>
      </c>
      <c r="U116" s="14">
        <v>0.22851904165159101</v>
      </c>
      <c r="V116" s="14">
        <v>0.26114773874029101</v>
      </c>
      <c r="W116" s="14">
        <v>0.19556646927499999</v>
      </c>
      <c r="X116" s="14">
        <v>0.19615057248676501</v>
      </c>
      <c r="Y116" s="14">
        <v>0.245366661994045</v>
      </c>
      <c r="Z116" s="14">
        <v>0.129734386461483</v>
      </c>
      <c r="AA116" s="14">
        <v>0.16335397523101899</v>
      </c>
      <c r="AB116" s="14">
        <v>0.17748328116957299</v>
      </c>
      <c r="AC116" s="14">
        <v>0.198733718714318</v>
      </c>
      <c r="AD116" s="14">
        <v>8.9947269643950403E-2</v>
      </c>
      <c r="AE116" s="14"/>
      <c r="AF116" s="14">
        <v>0.20524044404754799</v>
      </c>
      <c r="AG116" s="14">
        <v>0.19521065969837401</v>
      </c>
      <c r="AH116" s="14">
        <v>0.153158844495457</v>
      </c>
      <c r="AI116" s="14"/>
      <c r="AJ116" s="14">
        <v>0.20134774740373501</v>
      </c>
      <c r="AK116" s="14">
        <v>0.21021832331995</v>
      </c>
      <c r="AL116" s="14">
        <v>0.18788343559562501</v>
      </c>
      <c r="AM116" s="14">
        <v>0.10730311808837199</v>
      </c>
      <c r="AN116" s="14">
        <v>0.151608408422888</v>
      </c>
      <c r="AO116" s="14"/>
      <c r="AP116" s="14">
        <v>0.21107714376148001</v>
      </c>
      <c r="AQ116" s="14">
        <v>0.207426426530366</v>
      </c>
      <c r="AR116" s="14">
        <v>0.169471760550719</v>
      </c>
      <c r="AS116" s="14"/>
      <c r="AT116" s="14">
        <v>0.186435509476609</v>
      </c>
      <c r="AU116" s="14">
        <v>0.19150431494436801</v>
      </c>
      <c r="AV116" s="14">
        <v>0.20112264992141299</v>
      </c>
      <c r="AW116" s="14">
        <v>0.20777490827591599</v>
      </c>
      <c r="AX116" s="14">
        <v>0.21414631238180001</v>
      </c>
      <c r="AY116" s="14"/>
      <c r="AZ116" s="14">
        <v>0.13809611565423399</v>
      </c>
      <c r="BA116" s="14">
        <v>0.19340294370888</v>
      </c>
      <c r="BB116" s="14">
        <v>0.182210371493461</v>
      </c>
      <c r="BC116" s="14">
        <v>0.23146927198602699</v>
      </c>
      <c r="BD116" s="14">
        <v>0.261251765496676</v>
      </c>
      <c r="BE116" s="14">
        <v>0.18525679580482499</v>
      </c>
    </row>
    <row r="117" spans="2:57" x14ac:dyDescent="0.25">
      <c r="B117" t="s">
        <v>86</v>
      </c>
      <c r="C117" s="14">
        <v>0.37810681769902099</v>
      </c>
      <c r="D117" s="14">
        <v>0.35200761333513902</v>
      </c>
      <c r="E117" s="14">
        <v>0.40389955998061899</v>
      </c>
      <c r="F117" s="14"/>
      <c r="G117" s="14">
        <v>0.22033800532021999</v>
      </c>
      <c r="H117" s="14">
        <v>0.304747834272104</v>
      </c>
      <c r="I117" s="14">
        <v>0.42030782044027898</v>
      </c>
      <c r="J117" s="14">
        <v>0.38637428432758603</v>
      </c>
      <c r="K117" s="14">
        <v>0.46536784425927602</v>
      </c>
      <c r="L117" s="14">
        <v>0.44387299221530502</v>
      </c>
      <c r="M117" s="14"/>
      <c r="N117" s="14">
        <v>0.38807932443169901</v>
      </c>
      <c r="O117" s="14">
        <v>0.37472810500157899</v>
      </c>
      <c r="P117" s="14">
        <v>0.40697245714826302</v>
      </c>
      <c r="Q117" s="14">
        <v>0.34620942156035101</v>
      </c>
      <c r="R117" s="14"/>
      <c r="S117" s="14">
        <v>0.34111710529183797</v>
      </c>
      <c r="T117" s="14">
        <v>0.41208911546492999</v>
      </c>
      <c r="U117" s="14">
        <v>0.37502900692562202</v>
      </c>
      <c r="V117" s="14">
        <v>0.29759629572110502</v>
      </c>
      <c r="W117" s="14">
        <v>0.41329980245907999</v>
      </c>
      <c r="X117" s="14">
        <v>0.40431167516139399</v>
      </c>
      <c r="Y117" s="14">
        <v>0.35750083452501502</v>
      </c>
      <c r="Z117" s="14">
        <v>0.41766845167272099</v>
      </c>
      <c r="AA117" s="14">
        <v>0.40825838937376602</v>
      </c>
      <c r="AB117" s="14">
        <v>0.37126131012758201</v>
      </c>
      <c r="AC117" s="14">
        <v>0.38510907414123602</v>
      </c>
      <c r="AD117" s="14">
        <v>0.39262484827105198</v>
      </c>
      <c r="AE117" s="14"/>
      <c r="AF117" s="14">
        <v>0.41262771105977197</v>
      </c>
      <c r="AG117" s="14">
        <v>0.38231051342761602</v>
      </c>
      <c r="AH117" s="14">
        <v>0.40184127092570399</v>
      </c>
      <c r="AI117" s="14"/>
      <c r="AJ117" s="14">
        <v>0.47429472896236302</v>
      </c>
      <c r="AK117" s="14">
        <v>0.30212755071846098</v>
      </c>
      <c r="AL117" s="14">
        <v>0.36461151250282198</v>
      </c>
      <c r="AM117" s="14">
        <v>0.29814743727675602</v>
      </c>
      <c r="AN117" s="14">
        <v>0.41170621223063403</v>
      </c>
      <c r="AO117" s="14"/>
      <c r="AP117" s="14">
        <v>0.44560866762596602</v>
      </c>
      <c r="AQ117" s="14">
        <v>0.340550607093147</v>
      </c>
      <c r="AR117" s="14">
        <v>0.35427318238385402</v>
      </c>
      <c r="AS117" s="14"/>
      <c r="AT117" s="14">
        <v>0.363631664209209</v>
      </c>
      <c r="AU117" s="14">
        <v>0.36012233789209003</v>
      </c>
      <c r="AV117" s="14">
        <v>0.38705495048678801</v>
      </c>
      <c r="AW117" s="14">
        <v>0.37535408325654901</v>
      </c>
      <c r="AX117" s="14">
        <v>0.54837551246577398</v>
      </c>
      <c r="AY117" s="14"/>
      <c r="AZ117" s="14">
        <v>0.38367896627888798</v>
      </c>
      <c r="BA117" s="14">
        <v>0.366208294108744</v>
      </c>
      <c r="BB117" s="14">
        <v>0.40793786076105198</v>
      </c>
      <c r="BC117" s="14">
        <v>0.36313382274351902</v>
      </c>
      <c r="BD117" s="14">
        <v>0.406720614036368</v>
      </c>
      <c r="BE117" s="14">
        <v>0.34390545780677401</v>
      </c>
    </row>
    <row r="118" spans="2:57" x14ac:dyDescent="0.25">
      <c r="B118" t="s">
        <v>87</v>
      </c>
      <c r="C118" s="14">
        <v>6.99246486347113E-3</v>
      </c>
      <c r="D118" s="14">
        <v>2.4642401168605498E-3</v>
      </c>
      <c r="E118" s="14">
        <v>1.1459418388921699E-2</v>
      </c>
      <c r="F118" s="14"/>
      <c r="G118" s="14">
        <v>1.01956130540014E-2</v>
      </c>
      <c r="H118" s="14">
        <v>1.51200990104808E-2</v>
      </c>
      <c r="I118" s="14">
        <v>5.8642788987180198E-3</v>
      </c>
      <c r="J118" s="14">
        <v>5.8740344382511101E-3</v>
      </c>
      <c r="K118" s="14">
        <v>3.1235470890907998E-3</v>
      </c>
      <c r="L118" s="14">
        <v>2.62945055274949E-3</v>
      </c>
      <c r="M118" s="14"/>
      <c r="N118" s="14">
        <v>5.0602175318227296E-3</v>
      </c>
      <c r="O118" s="14">
        <v>9.1653905304576299E-3</v>
      </c>
      <c r="P118" s="14">
        <v>2.5078327702876802E-3</v>
      </c>
      <c r="Q118" s="14">
        <v>1.0892477779213599E-2</v>
      </c>
      <c r="R118" s="14"/>
      <c r="S118" s="14">
        <v>1.0382767795847399E-2</v>
      </c>
      <c r="T118" s="14">
        <v>1.2646724591084299E-2</v>
      </c>
      <c r="U118" s="14">
        <v>0</v>
      </c>
      <c r="V118" s="14">
        <v>5.1420792833135401E-3</v>
      </c>
      <c r="W118" s="14">
        <v>0</v>
      </c>
      <c r="X118" s="14">
        <v>5.1844235559601196E-3</v>
      </c>
      <c r="Y118" s="14">
        <v>1.24803964534369E-2</v>
      </c>
      <c r="Z118" s="14">
        <v>2.4006624709785301E-2</v>
      </c>
      <c r="AA118" s="14">
        <v>0</v>
      </c>
      <c r="AB118" s="14">
        <v>6.1106600962597298E-3</v>
      </c>
      <c r="AC118" s="14">
        <v>0</v>
      </c>
      <c r="AD118" s="14">
        <v>1.5090011220870199E-2</v>
      </c>
      <c r="AE118" s="14"/>
      <c r="AF118" s="14">
        <v>5.7639006162951197E-3</v>
      </c>
      <c r="AG118" s="14">
        <v>7.7581356791624704E-3</v>
      </c>
      <c r="AH118" s="14">
        <v>0</v>
      </c>
      <c r="AI118" s="14"/>
      <c r="AJ118" s="14">
        <v>5.6803441672953203E-3</v>
      </c>
      <c r="AK118" s="14">
        <v>7.1135814497638398E-3</v>
      </c>
      <c r="AL118" s="14">
        <v>0</v>
      </c>
      <c r="AM118" s="14">
        <v>3.9011595229789399E-2</v>
      </c>
      <c r="AN118" s="14">
        <v>1.28142479024276E-2</v>
      </c>
      <c r="AO118" s="14"/>
      <c r="AP118" s="14">
        <v>5.24789566254157E-3</v>
      </c>
      <c r="AQ118" s="14">
        <v>4.5569942963754996E-3</v>
      </c>
      <c r="AR118" s="14">
        <v>0</v>
      </c>
      <c r="AS118" s="14"/>
      <c r="AT118" s="14">
        <v>4.2107016574946098E-3</v>
      </c>
      <c r="AU118" s="14">
        <v>4.0866210547575504E-3</v>
      </c>
      <c r="AV118" s="14">
        <v>7.58131329951985E-3</v>
      </c>
      <c r="AW118" s="14">
        <v>1.281747664071E-2</v>
      </c>
      <c r="AX118" s="14">
        <v>3.6223160251694302E-2</v>
      </c>
      <c r="AY118" s="14"/>
      <c r="AZ118" s="14">
        <v>4.0024974972839699E-3</v>
      </c>
      <c r="BA118" s="14">
        <v>4.90841434956604E-3</v>
      </c>
      <c r="BB118" s="14">
        <v>8.0371421835483195E-3</v>
      </c>
      <c r="BC118" s="14">
        <v>1.1514525284823199E-2</v>
      </c>
      <c r="BD118" s="14">
        <v>4.1482978305823802E-3</v>
      </c>
      <c r="BE118" s="14">
        <v>1.7999809500425599E-2</v>
      </c>
    </row>
    <row r="119" spans="2:57" x14ac:dyDescent="0.25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</row>
    <row r="120" spans="2:57" x14ac:dyDescent="0.25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</row>
    <row r="121" spans="2:57" x14ac:dyDescent="0.25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</row>
    <row r="122" spans="2:57" x14ac:dyDescent="0.25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</row>
    <row r="123" spans="2:57" x14ac:dyDescent="0.25">
      <c r="B123" s="6" t="s">
        <v>102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</row>
    <row r="124" spans="2:57" x14ac:dyDescent="0.25">
      <c r="B124" s="24" t="s">
        <v>93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</row>
    <row r="125" spans="2:57" x14ac:dyDescent="0.25">
      <c r="B125" t="s">
        <v>81</v>
      </c>
      <c r="C125" s="14">
        <v>0.18247858729698899</v>
      </c>
      <c r="D125" s="14">
        <v>0.211378272581036</v>
      </c>
      <c r="E125" s="14">
        <v>0.15531317122514701</v>
      </c>
      <c r="F125" s="14"/>
      <c r="G125" s="14">
        <v>0.158354854460039</v>
      </c>
      <c r="H125" s="14">
        <v>0.24494339746546401</v>
      </c>
      <c r="I125" s="14">
        <v>0.20043336881947099</v>
      </c>
      <c r="J125" s="14">
        <v>0.13532414241229301</v>
      </c>
      <c r="K125" s="14">
        <v>0.16592349970553799</v>
      </c>
      <c r="L125" s="14">
        <v>0.182369212983575</v>
      </c>
      <c r="M125" s="14"/>
      <c r="N125" s="14">
        <v>0.23093287674794</v>
      </c>
      <c r="O125" s="14">
        <v>0.16872182273352901</v>
      </c>
      <c r="P125" s="14">
        <v>0.16470527548196201</v>
      </c>
      <c r="Q125" s="14">
        <v>0.15688206077268699</v>
      </c>
      <c r="R125" s="14"/>
      <c r="S125" s="14">
        <v>0.21362875703727299</v>
      </c>
      <c r="T125" s="14">
        <v>0.17783191489717401</v>
      </c>
      <c r="U125" s="14">
        <v>0.145797969247524</v>
      </c>
      <c r="V125" s="14">
        <v>0.155931197474275</v>
      </c>
      <c r="W125" s="14">
        <v>0.18834582674988801</v>
      </c>
      <c r="X125" s="14">
        <v>0.26027845110586201</v>
      </c>
      <c r="Y125" s="14">
        <v>0.154732156601531</v>
      </c>
      <c r="Z125" s="14">
        <v>0.22833687053600299</v>
      </c>
      <c r="AA125" s="14">
        <v>0.19729270585272299</v>
      </c>
      <c r="AB125" s="14">
        <v>0.155198719950536</v>
      </c>
      <c r="AC125" s="14">
        <v>0.134350944847341</v>
      </c>
      <c r="AD125" s="14">
        <v>0.10760001203069899</v>
      </c>
      <c r="AE125" s="14"/>
      <c r="AF125" s="14">
        <v>0.201240600230982</v>
      </c>
      <c r="AG125" s="14">
        <v>0.17784574654993601</v>
      </c>
      <c r="AH125" s="14">
        <v>0.195882557044955</v>
      </c>
      <c r="AI125" s="14"/>
      <c r="AJ125" s="14">
        <v>0.21509087123123799</v>
      </c>
      <c r="AK125" s="14">
        <v>0.185204782577545</v>
      </c>
      <c r="AL125" s="14">
        <v>0.13033886393955299</v>
      </c>
      <c r="AM125" s="14">
        <v>0.28966770139693698</v>
      </c>
      <c r="AN125" s="14">
        <v>0.17887169937085801</v>
      </c>
      <c r="AO125" s="14"/>
      <c r="AP125" s="14">
        <v>0.232810399983361</v>
      </c>
      <c r="AQ125" s="14">
        <v>0.192122554418725</v>
      </c>
      <c r="AR125" s="14">
        <v>0.12599140857314101</v>
      </c>
      <c r="AS125" s="14"/>
      <c r="AT125" s="14">
        <v>0.12589075442710501</v>
      </c>
      <c r="AU125" s="14">
        <v>0.19647144505550601</v>
      </c>
      <c r="AV125" s="14">
        <v>0.201625450892087</v>
      </c>
      <c r="AW125" s="14">
        <v>0.24696857592047899</v>
      </c>
      <c r="AX125" s="14">
        <v>0.241409371746442</v>
      </c>
      <c r="AY125" s="14"/>
      <c r="AZ125" s="14">
        <v>0.226575941022892</v>
      </c>
      <c r="BA125" s="14">
        <v>0.17122231234365401</v>
      </c>
      <c r="BB125" s="14">
        <v>0.19646403378819099</v>
      </c>
      <c r="BC125" s="14">
        <v>0.14678213579819699</v>
      </c>
      <c r="BD125" s="14">
        <v>0.16988544795725899</v>
      </c>
      <c r="BE125" s="14">
        <v>0.163121490666295</v>
      </c>
    </row>
    <row r="126" spans="2:57" x14ac:dyDescent="0.25">
      <c r="B126" t="s">
        <v>448</v>
      </c>
      <c r="C126" s="14">
        <v>0.24167239871567101</v>
      </c>
      <c r="D126" s="14">
        <v>0.25619915267390703</v>
      </c>
      <c r="E126" s="14">
        <v>0.22797853065594401</v>
      </c>
      <c r="F126" s="14"/>
      <c r="G126" s="14">
        <v>0.25364018455991699</v>
      </c>
      <c r="H126" s="14">
        <v>0.21992920028389401</v>
      </c>
      <c r="I126" s="14">
        <v>0.193046270822958</v>
      </c>
      <c r="J126" s="14">
        <v>0.26702271113041098</v>
      </c>
      <c r="K126" s="14">
        <v>0.23412584524282001</v>
      </c>
      <c r="L126" s="14">
        <v>0.27547302078706398</v>
      </c>
      <c r="M126" s="14"/>
      <c r="N126" s="14">
        <v>0.26110297179572201</v>
      </c>
      <c r="O126" s="14">
        <v>0.23302139078051101</v>
      </c>
      <c r="P126" s="14">
        <v>0.264464202901808</v>
      </c>
      <c r="Q126" s="14">
        <v>0.21204155617326401</v>
      </c>
      <c r="R126" s="14"/>
      <c r="S126" s="14">
        <v>0.268315951100906</v>
      </c>
      <c r="T126" s="14">
        <v>0.27657249405411799</v>
      </c>
      <c r="U126" s="14">
        <v>0.174680642739478</v>
      </c>
      <c r="V126" s="14">
        <v>0.247427126262842</v>
      </c>
      <c r="W126" s="14">
        <v>0.18370501790961699</v>
      </c>
      <c r="X126" s="14">
        <v>0.23244079466003401</v>
      </c>
      <c r="Y126" s="14">
        <v>0.25326953067324798</v>
      </c>
      <c r="Z126" s="14">
        <v>0.15903367076942301</v>
      </c>
      <c r="AA126" s="14">
        <v>0.211994078265688</v>
      </c>
      <c r="AB126" s="14">
        <v>0.28919750859092003</v>
      </c>
      <c r="AC126" s="14">
        <v>0.27560783555088703</v>
      </c>
      <c r="AD126" s="14">
        <v>0.27986948750859197</v>
      </c>
      <c r="AE126" s="14"/>
      <c r="AF126" s="14">
        <v>0.23151442348863599</v>
      </c>
      <c r="AG126" s="14">
        <v>0.25543371231952999</v>
      </c>
      <c r="AH126" s="14">
        <v>0.23484799070425599</v>
      </c>
      <c r="AI126" s="14"/>
      <c r="AJ126" s="14">
        <v>0.23535825600651999</v>
      </c>
      <c r="AK126" s="14">
        <v>0.236019486182349</v>
      </c>
      <c r="AL126" s="14">
        <v>0.287466654002974</v>
      </c>
      <c r="AM126" s="14">
        <v>0.26217592448187299</v>
      </c>
      <c r="AN126" s="14">
        <v>0.25778239004624098</v>
      </c>
      <c r="AO126" s="14"/>
      <c r="AP126" s="14">
        <v>0.27857789365218499</v>
      </c>
      <c r="AQ126" s="14">
        <v>0.235839889510253</v>
      </c>
      <c r="AR126" s="14">
        <v>0.26374117073779701</v>
      </c>
      <c r="AS126" s="14"/>
      <c r="AT126" s="14">
        <v>0.23579482851453901</v>
      </c>
      <c r="AU126" s="14">
        <v>0.21362578063201601</v>
      </c>
      <c r="AV126" s="14">
        <v>0.26542020724553</v>
      </c>
      <c r="AW126" s="14">
        <v>0.227386648956696</v>
      </c>
      <c r="AX126" s="14">
        <v>0.18812181634605599</v>
      </c>
      <c r="AY126" s="14"/>
      <c r="AZ126" s="14">
        <v>0.25254969130884503</v>
      </c>
      <c r="BA126" s="14">
        <v>0.23782217291326199</v>
      </c>
      <c r="BB126" s="14">
        <v>0.204115738735867</v>
      </c>
      <c r="BC126" s="14">
        <v>0.248392007135389</v>
      </c>
      <c r="BD126" s="14">
        <v>0.23830527580654201</v>
      </c>
      <c r="BE126" s="14">
        <v>0.28076038418489602</v>
      </c>
    </row>
    <row r="127" spans="2:57" x14ac:dyDescent="0.25">
      <c r="B127" t="s">
        <v>82</v>
      </c>
      <c r="C127" s="14">
        <v>0.29906929842442698</v>
      </c>
      <c r="D127" s="14">
        <v>0.28168822480251499</v>
      </c>
      <c r="E127" s="14">
        <v>0.316701856343998</v>
      </c>
      <c r="F127" s="14"/>
      <c r="G127" s="14">
        <v>0.28511785318732602</v>
      </c>
      <c r="H127" s="14">
        <v>0.28792866256607502</v>
      </c>
      <c r="I127" s="14">
        <v>0.27522745685233402</v>
      </c>
      <c r="J127" s="14">
        <v>0.30022587017302899</v>
      </c>
      <c r="K127" s="14">
        <v>0.32511635681364598</v>
      </c>
      <c r="L127" s="14">
        <v>0.31844331469079501</v>
      </c>
      <c r="M127" s="14"/>
      <c r="N127" s="14">
        <v>0.24860822769468199</v>
      </c>
      <c r="O127" s="14">
        <v>0.33337166754478198</v>
      </c>
      <c r="P127" s="14">
        <v>0.29591646618220901</v>
      </c>
      <c r="Q127" s="14">
        <v>0.32433095767023801</v>
      </c>
      <c r="R127" s="14"/>
      <c r="S127" s="14">
        <v>0.29518758580168403</v>
      </c>
      <c r="T127" s="14">
        <v>0.23783084528680401</v>
      </c>
      <c r="U127" s="14">
        <v>0.40172240368888001</v>
      </c>
      <c r="V127" s="14">
        <v>0.33584813654909601</v>
      </c>
      <c r="W127" s="14">
        <v>0.32115926978791798</v>
      </c>
      <c r="X127" s="14">
        <v>0.26566390885068902</v>
      </c>
      <c r="Y127" s="14">
        <v>0.31070988451729997</v>
      </c>
      <c r="Z127" s="14">
        <v>0.33778457681531598</v>
      </c>
      <c r="AA127" s="14">
        <v>0.29833300070436303</v>
      </c>
      <c r="AB127" s="14">
        <v>0.26824505732833698</v>
      </c>
      <c r="AC127" s="14">
        <v>0.26731341456848901</v>
      </c>
      <c r="AD127" s="14">
        <v>0.31280343868405502</v>
      </c>
      <c r="AE127" s="14"/>
      <c r="AF127" s="14">
        <v>0.28667363603809798</v>
      </c>
      <c r="AG127" s="14">
        <v>0.30942539300844701</v>
      </c>
      <c r="AH127" s="14">
        <v>0.28881105156444797</v>
      </c>
      <c r="AI127" s="14"/>
      <c r="AJ127" s="14">
        <v>0.29383885045160302</v>
      </c>
      <c r="AK127" s="14">
        <v>0.30008246635742603</v>
      </c>
      <c r="AL127" s="14">
        <v>0.34349830924008301</v>
      </c>
      <c r="AM127" s="14">
        <v>0.201345043640241</v>
      </c>
      <c r="AN127" s="14">
        <v>0.26838311573420798</v>
      </c>
      <c r="AO127" s="14"/>
      <c r="AP127" s="14">
        <v>0.28943420949374998</v>
      </c>
      <c r="AQ127" s="14">
        <v>0.31227211339368699</v>
      </c>
      <c r="AR127" s="14">
        <v>0.349646343810678</v>
      </c>
      <c r="AS127" s="14"/>
      <c r="AT127" s="14">
        <v>0.31621500962269899</v>
      </c>
      <c r="AU127" s="14">
        <v>0.30377749784722602</v>
      </c>
      <c r="AV127" s="14">
        <v>0.290723753051086</v>
      </c>
      <c r="AW127" s="14">
        <v>0.26433832225271098</v>
      </c>
      <c r="AX127" s="14">
        <v>0.28638307544709302</v>
      </c>
      <c r="AY127" s="14"/>
      <c r="AZ127" s="14">
        <v>0.267587505812449</v>
      </c>
      <c r="BA127" s="14">
        <v>0.301441917713344</v>
      </c>
      <c r="BB127" s="14">
        <v>0.30757725346875298</v>
      </c>
      <c r="BC127" s="14">
        <v>0.31603045809852198</v>
      </c>
      <c r="BD127" s="14">
        <v>0.30258059625155898</v>
      </c>
      <c r="BE127" s="14">
        <v>0.33721757329836399</v>
      </c>
    </row>
    <row r="128" spans="2:57" x14ac:dyDescent="0.25">
      <c r="B128" t="s">
        <v>83</v>
      </c>
      <c r="C128" s="14">
        <v>0.150458121526615</v>
      </c>
      <c r="D128" s="14">
        <v>0.13624431225917499</v>
      </c>
      <c r="E128" s="14">
        <v>0.16223778663619701</v>
      </c>
      <c r="F128" s="14"/>
      <c r="G128" s="14">
        <v>0.114864012791126</v>
      </c>
      <c r="H128" s="14">
        <v>0.13418335362198999</v>
      </c>
      <c r="I128" s="14">
        <v>0.170294823368485</v>
      </c>
      <c r="J128" s="14">
        <v>0.153935631737042</v>
      </c>
      <c r="K128" s="14">
        <v>0.16126023151958899</v>
      </c>
      <c r="L128" s="14">
        <v>0.16134505688061301</v>
      </c>
      <c r="M128" s="14"/>
      <c r="N128" s="14">
        <v>0.152485752068414</v>
      </c>
      <c r="O128" s="14">
        <v>0.15050329994278899</v>
      </c>
      <c r="P128" s="14">
        <v>0.129398848798531</v>
      </c>
      <c r="Q128" s="14">
        <v>0.161628714636081</v>
      </c>
      <c r="R128" s="14"/>
      <c r="S128" s="14">
        <v>9.9730404937727599E-2</v>
      </c>
      <c r="T128" s="14">
        <v>0.145517769524729</v>
      </c>
      <c r="U128" s="14">
        <v>0.169564982491092</v>
      </c>
      <c r="V128" s="14">
        <v>0.15619341867386999</v>
      </c>
      <c r="W128" s="14">
        <v>0.13212496575051499</v>
      </c>
      <c r="X128" s="14">
        <v>0.138529810077066</v>
      </c>
      <c r="Y128" s="14">
        <v>0.12996509420852601</v>
      </c>
      <c r="Z128" s="14">
        <v>0.15984585985285699</v>
      </c>
      <c r="AA128" s="14">
        <v>0.18564632205475401</v>
      </c>
      <c r="AB128" s="14">
        <v>0.17195041520990501</v>
      </c>
      <c r="AC128" s="14">
        <v>0.19778480573111901</v>
      </c>
      <c r="AD128" s="14">
        <v>0.18913626772835801</v>
      </c>
      <c r="AE128" s="14"/>
      <c r="AF128" s="14">
        <v>0.17186863285328599</v>
      </c>
      <c r="AG128" s="14">
        <v>0.15269368766559899</v>
      </c>
      <c r="AH128" s="14">
        <v>0.10958904747338299</v>
      </c>
      <c r="AI128" s="14"/>
      <c r="AJ128" s="14">
        <v>0.14806437580596801</v>
      </c>
      <c r="AK128" s="14">
        <v>0.16355975772005099</v>
      </c>
      <c r="AL128" s="14">
        <v>0.15779787509097001</v>
      </c>
      <c r="AM128" s="14">
        <v>0.13045401818348601</v>
      </c>
      <c r="AN128" s="14">
        <v>0.13986768502824301</v>
      </c>
      <c r="AO128" s="14"/>
      <c r="AP128" s="14">
        <v>0.12388259343814099</v>
      </c>
      <c r="AQ128" s="14">
        <v>0.13621014202169299</v>
      </c>
      <c r="AR128" s="14">
        <v>0.15625461897704501</v>
      </c>
      <c r="AS128" s="14"/>
      <c r="AT128" s="14">
        <v>0.19413499365176701</v>
      </c>
      <c r="AU128" s="14">
        <v>0.14077598071549499</v>
      </c>
      <c r="AV128" s="14">
        <v>0.12958431139573301</v>
      </c>
      <c r="AW128" s="14">
        <v>0.143752491179473</v>
      </c>
      <c r="AX128" s="14">
        <v>0.189663658325507</v>
      </c>
      <c r="AY128" s="14"/>
      <c r="AZ128" s="14">
        <v>0.139200889971444</v>
      </c>
      <c r="BA128" s="14">
        <v>0.15302748468503399</v>
      </c>
      <c r="BB128" s="14">
        <v>0.16240580058611401</v>
      </c>
      <c r="BC128" s="14">
        <v>0.15152436528631999</v>
      </c>
      <c r="BD128" s="14">
        <v>0.16901618343590999</v>
      </c>
      <c r="BE128" s="14">
        <v>0.121087857317192</v>
      </c>
    </row>
    <row r="129" spans="2:57" x14ac:dyDescent="0.25">
      <c r="B129" t="s">
        <v>84</v>
      </c>
      <c r="C129" s="14">
        <v>8.3924154367830003E-2</v>
      </c>
      <c r="D129" s="14">
        <v>7.5762000652959294E-2</v>
      </c>
      <c r="E129" s="14">
        <v>9.2397694039547201E-2</v>
      </c>
      <c r="F129" s="14"/>
      <c r="G129" s="14">
        <v>0.106582156312717</v>
      </c>
      <c r="H129" s="14">
        <v>7.8002432934783594E-2</v>
      </c>
      <c r="I129" s="14">
        <v>9.0072693279527605E-2</v>
      </c>
      <c r="J129" s="14">
        <v>9.9021581031115094E-2</v>
      </c>
      <c r="K129" s="14">
        <v>8.5007608391318004E-2</v>
      </c>
      <c r="L129" s="14">
        <v>5.56155247806275E-2</v>
      </c>
      <c r="M129" s="14"/>
      <c r="N129" s="14">
        <v>7.6103346000400696E-2</v>
      </c>
      <c r="O129" s="14">
        <v>7.9406116863984397E-2</v>
      </c>
      <c r="P129" s="14">
        <v>9.7549452451898999E-2</v>
      </c>
      <c r="Q129" s="14">
        <v>8.6581870536530395E-2</v>
      </c>
      <c r="R129" s="14"/>
      <c r="S129" s="14">
        <v>6.3088232325347701E-2</v>
      </c>
      <c r="T129" s="14">
        <v>0.119020111711908</v>
      </c>
      <c r="U129" s="14">
        <v>8.9094976335536105E-2</v>
      </c>
      <c r="V129" s="14">
        <v>7.3510756829898702E-2</v>
      </c>
      <c r="W129" s="14">
        <v>0.109336530015674</v>
      </c>
      <c r="X129" s="14">
        <v>7.9614340443731099E-2</v>
      </c>
      <c r="Y129" s="14">
        <v>0.109011053162529</v>
      </c>
      <c r="Z129" s="14">
        <v>6.5417958525091205E-2</v>
      </c>
      <c r="AA129" s="14">
        <v>6.9868849233074695E-2</v>
      </c>
      <c r="AB129" s="14">
        <v>9.0825725642856098E-2</v>
      </c>
      <c r="AC129" s="14">
        <v>5.6632202228617597E-2</v>
      </c>
      <c r="AD129" s="14">
        <v>3.3996265813938602E-2</v>
      </c>
      <c r="AE129" s="14"/>
      <c r="AF129" s="14">
        <v>8.2662301078822401E-2</v>
      </c>
      <c r="AG129" s="14">
        <v>7.5316887488400694E-2</v>
      </c>
      <c r="AH129" s="14">
        <v>8.8640674666006003E-2</v>
      </c>
      <c r="AI129" s="14"/>
      <c r="AJ129" s="14">
        <v>7.7894411311671297E-2</v>
      </c>
      <c r="AK129" s="14">
        <v>7.5518405249025894E-2</v>
      </c>
      <c r="AL129" s="14">
        <v>8.0898297726420307E-2</v>
      </c>
      <c r="AM129" s="14">
        <v>0.116357312297464</v>
      </c>
      <c r="AN129" s="14">
        <v>9.22393124110929E-2</v>
      </c>
      <c r="AO129" s="14"/>
      <c r="AP129" s="14">
        <v>5.43879070114104E-2</v>
      </c>
      <c r="AQ129" s="14">
        <v>7.9921209080748706E-2</v>
      </c>
      <c r="AR129" s="14">
        <v>8.4037624774133901E-2</v>
      </c>
      <c r="AS129" s="14"/>
      <c r="AT129" s="14">
        <v>8.7964059412836706E-2</v>
      </c>
      <c r="AU129" s="14">
        <v>9.83354028943762E-2</v>
      </c>
      <c r="AV129" s="14">
        <v>7.1501713758081897E-2</v>
      </c>
      <c r="AW129" s="14">
        <v>5.7640974290447303E-2</v>
      </c>
      <c r="AX129" s="14">
        <v>9.4422078134902304E-2</v>
      </c>
      <c r="AY129" s="14"/>
      <c r="AZ129" s="14">
        <v>7.03115411971416E-2</v>
      </c>
      <c r="BA129" s="14">
        <v>8.7195955829160496E-2</v>
      </c>
      <c r="BB129" s="14">
        <v>8.3705259110049196E-2</v>
      </c>
      <c r="BC129" s="14">
        <v>9.8969977323755398E-2</v>
      </c>
      <c r="BD129" s="14">
        <v>9.0021384617881103E-2</v>
      </c>
      <c r="BE129" s="14">
        <v>6.5968532910135005E-2</v>
      </c>
    </row>
    <row r="130" spans="2:57" x14ac:dyDescent="0.25">
      <c r="B130" t="s">
        <v>85</v>
      </c>
      <c r="C130" s="14">
        <v>2.3207286961372701E-2</v>
      </c>
      <c r="D130" s="14">
        <v>2.4025989450043202E-2</v>
      </c>
      <c r="E130" s="14">
        <v>2.2544400653877399E-2</v>
      </c>
      <c r="F130" s="14"/>
      <c r="G130" s="14">
        <v>4.5150008500313199E-2</v>
      </c>
      <c r="H130" s="14">
        <v>2.2448605252039299E-2</v>
      </c>
      <c r="I130" s="14">
        <v>3.9320710164539599E-2</v>
      </c>
      <c r="J130" s="14">
        <v>2.7066536693169399E-2</v>
      </c>
      <c r="K130" s="14">
        <v>9.4068865357129806E-3</v>
      </c>
      <c r="L130" s="14">
        <v>2.19752646031248E-3</v>
      </c>
      <c r="M130" s="14"/>
      <c r="N130" s="14">
        <v>1.86642932408232E-2</v>
      </c>
      <c r="O130" s="14">
        <v>2.2693290234123201E-2</v>
      </c>
      <c r="P130" s="14">
        <v>2.6494822824787399E-2</v>
      </c>
      <c r="Q130" s="14">
        <v>2.6170588687122898E-2</v>
      </c>
      <c r="R130" s="14"/>
      <c r="S130" s="14">
        <v>3.1970231198588203E-2</v>
      </c>
      <c r="T130" s="14">
        <v>3.1592656468759001E-2</v>
      </c>
      <c r="U130" s="14">
        <v>1.9139025497491101E-2</v>
      </c>
      <c r="V130" s="14">
        <v>1.8539644406526799E-2</v>
      </c>
      <c r="W130" s="14">
        <v>4.4370746551949898E-2</v>
      </c>
      <c r="X130" s="14">
        <v>6.64741292610623E-3</v>
      </c>
      <c r="Y130" s="14">
        <v>1.32706280467354E-2</v>
      </c>
      <c r="Z130" s="14">
        <v>2.5242347354088899E-2</v>
      </c>
      <c r="AA130" s="14">
        <v>1.45213770502511E-2</v>
      </c>
      <c r="AB130" s="14">
        <v>2.4582573277446201E-2</v>
      </c>
      <c r="AC130" s="14">
        <v>1.8413374752590299E-2</v>
      </c>
      <c r="AD130" s="14">
        <v>3.04681531250342E-2</v>
      </c>
      <c r="AE130" s="14"/>
      <c r="AF130" s="14">
        <v>1.32441555175748E-2</v>
      </c>
      <c r="AG130" s="14">
        <v>2.1998592485093501E-2</v>
      </c>
      <c r="AH130" s="14">
        <v>3.7044453185178801E-2</v>
      </c>
      <c r="AI130" s="14"/>
      <c r="AJ130" s="14">
        <v>1.2589973105528399E-2</v>
      </c>
      <c r="AK130" s="14">
        <v>2.68935906109611E-2</v>
      </c>
      <c r="AL130" s="14">
        <v>0</v>
      </c>
      <c r="AM130" s="14">
        <v>0</v>
      </c>
      <c r="AN130" s="14">
        <v>3.10557744123885E-2</v>
      </c>
      <c r="AO130" s="14"/>
      <c r="AP130" s="14">
        <v>6.1491799873304E-3</v>
      </c>
      <c r="AQ130" s="14">
        <v>2.5995265289543799E-2</v>
      </c>
      <c r="AR130" s="14">
        <v>1.47327875577845E-2</v>
      </c>
      <c r="AS130" s="14"/>
      <c r="AT130" s="14">
        <v>2.3661635717341201E-2</v>
      </c>
      <c r="AU130" s="14">
        <v>2.20520896454128E-2</v>
      </c>
      <c r="AV130" s="14">
        <v>2.89493430882681E-2</v>
      </c>
      <c r="AW130" s="14">
        <v>2.6984228670023001E-2</v>
      </c>
      <c r="AX130" s="14">
        <v>0</v>
      </c>
      <c r="AY130" s="14"/>
      <c r="AZ130" s="14">
        <v>2.5859709482611799E-2</v>
      </c>
      <c r="BA130" s="14">
        <v>3.0070977406025299E-2</v>
      </c>
      <c r="BB130" s="14">
        <v>2.4944640963855499E-2</v>
      </c>
      <c r="BC130" s="14">
        <v>2.0022897591327599E-2</v>
      </c>
      <c r="BD130" s="14">
        <v>1.55413432334018E-2</v>
      </c>
      <c r="BE130" s="14">
        <v>0</v>
      </c>
    </row>
    <row r="131" spans="2:57" x14ac:dyDescent="0.25">
      <c r="B131" t="s">
        <v>86</v>
      </c>
      <c r="C131" s="14">
        <v>1.6975484187337599E-2</v>
      </c>
      <c r="D131" s="14">
        <v>1.38718581656367E-2</v>
      </c>
      <c r="E131" s="14">
        <v>2.01091715676338E-2</v>
      </c>
      <c r="F131" s="14"/>
      <c r="G131" s="14">
        <v>2.6787591066092901E-2</v>
      </c>
      <c r="H131" s="14">
        <v>9.7683198672532893E-3</v>
      </c>
      <c r="I131" s="14">
        <v>3.1604676692685497E-2</v>
      </c>
      <c r="J131" s="14">
        <v>1.7403526822940101E-2</v>
      </c>
      <c r="K131" s="14">
        <v>1.6248548708898101E-2</v>
      </c>
      <c r="L131" s="14">
        <v>4.5563434170124697E-3</v>
      </c>
      <c r="M131" s="14"/>
      <c r="N131" s="14">
        <v>8.9139948639053498E-3</v>
      </c>
      <c r="O131" s="14">
        <v>7.0364831188936498E-3</v>
      </c>
      <c r="P131" s="14">
        <v>2.1470931358802799E-2</v>
      </c>
      <c r="Q131" s="14">
        <v>3.2364251524076397E-2</v>
      </c>
      <c r="R131" s="14"/>
      <c r="S131" s="14">
        <v>2.4666054618903401E-2</v>
      </c>
      <c r="T131" s="14">
        <v>4.77975607982225E-3</v>
      </c>
      <c r="U131" s="14">
        <v>0</v>
      </c>
      <c r="V131" s="14">
        <v>1.25497198034924E-2</v>
      </c>
      <c r="W131" s="14">
        <v>2.09576432344383E-2</v>
      </c>
      <c r="X131" s="14">
        <v>1.6825281936510599E-2</v>
      </c>
      <c r="Y131" s="14">
        <v>2.3597439618480098E-2</v>
      </c>
      <c r="Z131" s="14">
        <v>2.433871614722E-2</v>
      </c>
      <c r="AA131" s="14">
        <v>2.2343666839146799E-2</v>
      </c>
      <c r="AB131" s="14">
        <v>0</v>
      </c>
      <c r="AC131" s="14">
        <v>4.9897422320955197E-2</v>
      </c>
      <c r="AD131" s="14">
        <v>3.2398910622161402E-2</v>
      </c>
      <c r="AE131" s="14"/>
      <c r="AF131" s="14">
        <v>1.2796250792601299E-2</v>
      </c>
      <c r="AG131" s="14">
        <v>7.2859804829927301E-3</v>
      </c>
      <c r="AH131" s="14">
        <v>4.2292263298945601E-2</v>
      </c>
      <c r="AI131" s="14"/>
      <c r="AJ131" s="14">
        <v>1.7163262087471199E-2</v>
      </c>
      <c r="AK131" s="14">
        <v>1.27215113026423E-2</v>
      </c>
      <c r="AL131" s="14">
        <v>0</v>
      </c>
      <c r="AM131" s="14">
        <v>0</v>
      </c>
      <c r="AN131" s="14">
        <v>2.86115002496844E-2</v>
      </c>
      <c r="AO131" s="14"/>
      <c r="AP131" s="14">
        <v>1.47578164338216E-2</v>
      </c>
      <c r="AQ131" s="14">
        <v>1.64195966938173E-2</v>
      </c>
      <c r="AR131" s="14">
        <v>5.5960455694200103E-3</v>
      </c>
      <c r="AS131" s="14"/>
      <c r="AT131" s="14">
        <v>1.63387186537114E-2</v>
      </c>
      <c r="AU131" s="14">
        <v>2.1098487815447198E-2</v>
      </c>
      <c r="AV131" s="14">
        <v>9.1093476571929601E-3</v>
      </c>
      <c r="AW131" s="14">
        <v>3.2928758730170003E-2</v>
      </c>
      <c r="AX131" s="14">
        <v>0</v>
      </c>
      <c r="AY131" s="14"/>
      <c r="AZ131" s="14">
        <v>1.7914721204617502E-2</v>
      </c>
      <c r="BA131" s="14">
        <v>1.4651939826922601E-2</v>
      </c>
      <c r="BB131" s="14">
        <v>1.6965320584870099E-2</v>
      </c>
      <c r="BC131" s="14">
        <v>1.82781587664885E-2</v>
      </c>
      <c r="BD131" s="14">
        <v>1.0649711463244199E-2</v>
      </c>
      <c r="BE131" s="14">
        <v>3.18441616231179E-2</v>
      </c>
    </row>
    <row r="132" spans="2:57" x14ac:dyDescent="0.25">
      <c r="B132" t="s">
        <v>87</v>
      </c>
      <c r="C132" s="14">
        <v>2.2146685197576999E-3</v>
      </c>
      <c r="D132" s="14">
        <v>8.3018941472726604E-4</v>
      </c>
      <c r="E132" s="14">
        <v>2.7173888776560102E-3</v>
      </c>
      <c r="F132" s="14"/>
      <c r="G132" s="14">
        <v>9.5033391224685401E-3</v>
      </c>
      <c r="H132" s="14">
        <v>2.7960280085007599E-3</v>
      </c>
      <c r="I132" s="14">
        <v>0</v>
      </c>
      <c r="J132" s="14">
        <v>0</v>
      </c>
      <c r="K132" s="14">
        <v>2.9110230824777798E-3</v>
      </c>
      <c r="L132" s="14">
        <v>0</v>
      </c>
      <c r="M132" s="14"/>
      <c r="N132" s="14">
        <v>3.18853758811305E-3</v>
      </c>
      <c r="O132" s="14">
        <v>5.2459287813878897E-3</v>
      </c>
      <c r="P132" s="14">
        <v>0</v>
      </c>
      <c r="Q132" s="14">
        <v>0</v>
      </c>
      <c r="R132" s="14"/>
      <c r="S132" s="14">
        <v>3.41278297957045E-3</v>
      </c>
      <c r="T132" s="14">
        <v>6.8544519766858304E-3</v>
      </c>
      <c r="U132" s="14">
        <v>0</v>
      </c>
      <c r="V132" s="14">
        <v>0</v>
      </c>
      <c r="W132" s="14">
        <v>0</v>
      </c>
      <c r="X132" s="14">
        <v>0</v>
      </c>
      <c r="Y132" s="14">
        <v>5.4442131716505703E-3</v>
      </c>
      <c r="Z132" s="14">
        <v>0</v>
      </c>
      <c r="AA132" s="14">
        <v>0</v>
      </c>
      <c r="AB132" s="14">
        <v>0</v>
      </c>
      <c r="AC132" s="14">
        <v>0</v>
      </c>
      <c r="AD132" s="14">
        <v>1.3727464487161899E-2</v>
      </c>
      <c r="AE132" s="14"/>
      <c r="AF132" s="14">
        <v>0</v>
      </c>
      <c r="AG132" s="14">
        <v>0</v>
      </c>
      <c r="AH132" s="14">
        <v>2.8919620628279699E-3</v>
      </c>
      <c r="AI132" s="14"/>
      <c r="AJ132" s="14">
        <v>0</v>
      </c>
      <c r="AK132" s="14">
        <v>0</v>
      </c>
      <c r="AL132" s="14">
        <v>0</v>
      </c>
      <c r="AM132" s="14">
        <v>0</v>
      </c>
      <c r="AN132" s="14">
        <v>3.1885227472847901E-3</v>
      </c>
      <c r="AO132" s="14"/>
      <c r="AP132" s="14">
        <v>0</v>
      </c>
      <c r="AQ132" s="14">
        <v>1.21922959153222E-3</v>
      </c>
      <c r="AR132" s="14">
        <v>0</v>
      </c>
      <c r="AS132" s="14"/>
      <c r="AT132" s="14">
        <v>0</v>
      </c>
      <c r="AU132" s="14">
        <v>3.8633153945209701E-3</v>
      </c>
      <c r="AV132" s="14">
        <v>3.0858729120217601E-3</v>
      </c>
      <c r="AW132" s="14">
        <v>0</v>
      </c>
      <c r="AX132" s="14">
        <v>0</v>
      </c>
      <c r="AY132" s="14"/>
      <c r="AZ132" s="14">
        <v>0</v>
      </c>
      <c r="BA132" s="14">
        <v>4.5672392825981999E-3</v>
      </c>
      <c r="BB132" s="14">
        <v>3.8219527622995299E-3</v>
      </c>
      <c r="BC132" s="14">
        <v>0</v>
      </c>
      <c r="BD132" s="14">
        <v>4.0000572342028104E-3</v>
      </c>
      <c r="BE132" s="14">
        <v>0</v>
      </c>
    </row>
    <row r="133" spans="2:57" x14ac:dyDescent="0.25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</row>
    <row r="134" spans="2:57" x14ac:dyDescent="0.25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</row>
    <row r="135" spans="2:57" x14ac:dyDescent="0.25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</row>
    <row r="136" spans="2:57" x14ac:dyDescent="0.25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</row>
    <row r="137" spans="2:57" x14ac:dyDescent="0.25">
      <c r="B137" s="6" t="s">
        <v>103</v>
      </c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</row>
    <row r="138" spans="2:57" x14ac:dyDescent="0.25">
      <c r="B138" s="24" t="s">
        <v>93</v>
      </c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</row>
    <row r="139" spans="2:57" x14ac:dyDescent="0.25">
      <c r="B139" t="s">
        <v>81</v>
      </c>
      <c r="C139" s="14">
        <v>4.3571700177342798E-2</v>
      </c>
      <c r="D139" s="14">
        <v>4.7182721854152197E-2</v>
      </c>
      <c r="E139" s="14">
        <v>4.0300226952135101E-2</v>
      </c>
      <c r="F139" s="14"/>
      <c r="G139" s="14">
        <v>5.57316806486539E-2</v>
      </c>
      <c r="H139" s="14">
        <v>3.4593577365377798E-2</v>
      </c>
      <c r="I139" s="14">
        <v>4.5164226655250897E-2</v>
      </c>
      <c r="J139" s="14">
        <v>3.8455670027525597E-2</v>
      </c>
      <c r="K139" s="14">
        <v>4.62112624284561E-2</v>
      </c>
      <c r="L139" s="14">
        <v>4.3879035931616198E-2</v>
      </c>
      <c r="M139" s="14"/>
      <c r="N139" s="14">
        <v>4.1393554695955799E-2</v>
      </c>
      <c r="O139" s="14">
        <v>3.8941380186961402E-2</v>
      </c>
      <c r="P139" s="14">
        <v>4.1465168936691901E-2</v>
      </c>
      <c r="Q139" s="14">
        <v>5.3375889796388999E-2</v>
      </c>
      <c r="R139" s="14"/>
      <c r="S139" s="14">
        <v>5.5114795193513998E-2</v>
      </c>
      <c r="T139" s="14">
        <v>5.4687994606584897E-2</v>
      </c>
      <c r="U139" s="14">
        <v>3.5727007501550202E-2</v>
      </c>
      <c r="V139" s="14">
        <v>3.0376605382557102E-2</v>
      </c>
      <c r="W139" s="14">
        <v>5.3803900480622703E-2</v>
      </c>
      <c r="X139" s="14">
        <v>7.18655089787128E-2</v>
      </c>
      <c r="Y139" s="14">
        <v>2.2464239339107999E-2</v>
      </c>
      <c r="Z139" s="14">
        <v>6.4206098192272201E-2</v>
      </c>
      <c r="AA139" s="14">
        <v>3.49077066580794E-2</v>
      </c>
      <c r="AB139" s="14">
        <v>4.7006970923556303E-2</v>
      </c>
      <c r="AC139" s="14">
        <v>9.4377807246643595E-3</v>
      </c>
      <c r="AD139" s="14">
        <v>0</v>
      </c>
      <c r="AE139" s="14"/>
      <c r="AF139" s="14">
        <v>5.7581989734760697E-2</v>
      </c>
      <c r="AG139" s="14">
        <v>3.8493064486730698E-2</v>
      </c>
      <c r="AH139" s="14">
        <v>3.0878087962244501E-2</v>
      </c>
      <c r="AI139" s="14"/>
      <c r="AJ139" s="14">
        <v>5.4745414927298598E-2</v>
      </c>
      <c r="AK139" s="14">
        <v>4.0352808798032998E-2</v>
      </c>
      <c r="AL139" s="14">
        <v>2.9266371764132201E-2</v>
      </c>
      <c r="AM139" s="14">
        <v>8.9575992223462297E-2</v>
      </c>
      <c r="AN139" s="14">
        <v>5.3700114564044298E-2</v>
      </c>
      <c r="AO139" s="14"/>
      <c r="AP139" s="14">
        <v>5.7168910005587402E-2</v>
      </c>
      <c r="AQ139" s="14">
        <v>4.2546655111125702E-2</v>
      </c>
      <c r="AR139" s="14">
        <v>3.1115465297933301E-2</v>
      </c>
      <c r="AS139" s="14"/>
      <c r="AT139" s="14">
        <v>6.5444002659772599E-2</v>
      </c>
      <c r="AU139" s="14">
        <v>3.03028367034665E-2</v>
      </c>
      <c r="AV139" s="14">
        <v>3.6960416490381301E-2</v>
      </c>
      <c r="AW139" s="14">
        <v>2.8167268093401799E-2</v>
      </c>
      <c r="AX139" s="14">
        <v>0.103879929203275</v>
      </c>
      <c r="AY139" s="14"/>
      <c r="AZ139" s="14">
        <v>5.1893935708995698E-2</v>
      </c>
      <c r="BA139" s="14">
        <v>3.82653684973936E-2</v>
      </c>
      <c r="BB139" s="14">
        <v>5.2962013279273502E-2</v>
      </c>
      <c r="BC139" s="14">
        <v>2.5887807252178999E-2</v>
      </c>
      <c r="BD139" s="14">
        <v>7.1831809914674596E-2</v>
      </c>
      <c r="BE139" s="14">
        <v>1.8684489159107399E-2</v>
      </c>
    </row>
    <row r="140" spans="2:57" x14ac:dyDescent="0.25">
      <c r="B140" t="s">
        <v>448</v>
      </c>
      <c r="C140" s="14">
        <v>8.4810637626684907E-2</v>
      </c>
      <c r="D140" s="14">
        <v>9.9200723156375195E-2</v>
      </c>
      <c r="E140" s="14">
        <v>7.0340215402771605E-2</v>
      </c>
      <c r="F140" s="14"/>
      <c r="G140" s="14">
        <v>5.1488585800599E-2</v>
      </c>
      <c r="H140" s="14">
        <v>9.4651616405664496E-2</v>
      </c>
      <c r="I140" s="14">
        <v>8.2437673372266304E-2</v>
      </c>
      <c r="J140" s="14">
        <v>7.4039063459645393E-2</v>
      </c>
      <c r="K140" s="14">
        <v>8.5327389882341204E-2</v>
      </c>
      <c r="L140" s="14">
        <v>0.109376528587023</v>
      </c>
      <c r="M140" s="14"/>
      <c r="N140" s="14">
        <v>0.100632341885979</v>
      </c>
      <c r="O140" s="14">
        <v>7.8253262608558694E-2</v>
      </c>
      <c r="P140" s="14">
        <v>7.1248827246540899E-2</v>
      </c>
      <c r="Q140" s="14">
        <v>8.6301791560570107E-2</v>
      </c>
      <c r="R140" s="14"/>
      <c r="S140" s="14">
        <v>9.4628986166941306E-2</v>
      </c>
      <c r="T140" s="14">
        <v>6.5838748668400296E-2</v>
      </c>
      <c r="U140" s="14">
        <v>7.8760669137423106E-2</v>
      </c>
      <c r="V140" s="14">
        <v>5.6796550492937498E-2</v>
      </c>
      <c r="W140" s="14">
        <v>7.8834292213008306E-2</v>
      </c>
      <c r="X140" s="14">
        <v>0.13362720628664901</v>
      </c>
      <c r="Y140" s="14">
        <v>8.6647495504964506E-2</v>
      </c>
      <c r="Z140" s="14">
        <v>5.8095473193424903E-2</v>
      </c>
      <c r="AA140" s="14">
        <v>9.1350834789398497E-2</v>
      </c>
      <c r="AB140" s="14">
        <v>0.11080041825305199</v>
      </c>
      <c r="AC140" s="14">
        <v>4.0898512409723697E-2</v>
      </c>
      <c r="AD140" s="14">
        <v>9.1582593196361195E-2</v>
      </c>
      <c r="AE140" s="14"/>
      <c r="AF140" s="14">
        <v>0.110920380406739</v>
      </c>
      <c r="AG140" s="14">
        <v>7.7602003172355799E-2</v>
      </c>
      <c r="AH140" s="14">
        <v>7.7864081320334996E-2</v>
      </c>
      <c r="AI140" s="14"/>
      <c r="AJ140" s="14">
        <v>0.11763900374003999</v>
      </c>
      <c r="AK140" s="14">
        <v>7.5043297372826306E-2</v>
      </c>
      <c r="AL140" s="14">
        <v>8.9780498015958596E-2</v>
      </c>
      <c r="AM140" s="14">
        <v>3.4664757652431197E-2</v>
      </c>
      <c r="AN140" s="14">
        <v>5.7226860259583102E-2</v>
      </c>
      <c r="AO140" s="14"/>
      <c r="AP140" s="14">
        <v>0.104837852646151</v>
      </c>
      <c r="AQ140" s="14">
        <v>8.0221067592711401E-2</v>
      </c>
      <c r="AR140" s="14">
        <v>6.1322595509480403E-2</v>
      </c>
      <c r="AS140" s="14"/>
      <c r="AT140" s="14">
        <v>9.4147340838467597E-2</v>
      </c>
      <c r="AU140" s="14">
        <v>0.100083925900445</v>
      </c>
      <c r="AV140" s="14">
        <v>6.9738967023334E-2</v>
      </c>
      <c r="AW140" s="14">
        <v>0.101723821641147</v>
      </c>
      <c r="AX140" s="14">
        <v>5.8748544314066599E-2</v>
      </c>
      <c r="AY140" s="14"/>
      <c r="AZ140" s="14">
        <v>7.8155536512945795E-2</v>
      </c>
      <c r="BA140" s="14">
        <v>9.2806867011494404E-2</v>
      </c>
      <c r="BB140" s="14">
        <v>9.0980377920987204E-2</v>
      </c>
      <c r="BC140" s="14">
        <v>8.0986528506000299E-2</v>
      </c>
      <c r="BD140" s="14">
        <v>6.6571801311651205E-2</v>
      </c>
      <c r="BE140" s="14">
        <v>0.105229276851762</v>
      </c>
    </row>
    <row r="141" spans="2:57" x14ac:dyDescent="0.25">
      <c r="B141" t="s">
        <v>82</v>
      </c>
      <c r="C141" s="14">
        <v>0.18296110235839699</v>
      </c>
      <c r="D141" s="14">
        <v>0.19148941088350099</v>
      </c>
      <c r="E141" s="14">
        <v>0.175708215958746</v>
      </c>
      <c r="F141" s="14"/>
      <c r="G141" s="14">
        <v>0.10921376496746001</v>
      </c>
      <c r="H141" s="14">
        <v>0.17528151855570301</v>
      </c>
      <c r="I141" s="14">
        <v>0.169590489044252</v>
      </c>
      <c r="J141" s="14">
        <v>0.21162053635726399</v>
      </c>
      <c r="K141" s="14">
        <v>0.193487372518138</v>
      </c>
      <c r="L141" s="14">
        <v>0.21903629313537701</v>
      </c>
      <c r="M141" s="14"/>
      <c r="N141" s="14">
        <v>0.209985190462087</v>
      </c>
      <c r="O141" s="14">
        <v>0.193633643471327</v>
      </c>
      <c r="P141" s="14">
        <v>0.123460067415121</v>
      </c>
      <c r="Q141" s="14">
        <v>0.19381466040150599</v>
      </c>
      <c r="R141" s="14"/>
      <c r="S141" s="14">
        <v>0.154839937239757</v>
      </c>
      <c r="T141" s="14">
        <v>0.18952469604112901</v>
      </c>
      <c r="U141" s="14">
        <v>0.17381259130867199</v>
      </c>
      <c r="V141" s="14">
        <v>0.22660894835956599</v>
      </c>
      <c r="W141" s="14">
        <v>0.153274804846212</v>
      </c>
      <c r="X141" s="14">
        <v>0.176769392763483</v>
      </c>
      <c r="Y141" s="14">
        <v>0.254658069658386</v>
      </c>
      <c r="Z141" s="14">
        <v>0.20905581940284201</v>
      </c>
      <c r="AA141" s="14">
        <v>0.14413678719579001</v>
      </c>
      <c r="AB141" s="14">
        <v>0.20813740112208001</v>
      </c>
      <c r="AC141" s="14">
        <v>0.13171702990802001</v>
      </c>
      <c r="AD141" s="14">
        <v>0.19348276611951801</v>
      </c>
      <c r="AE141" s="14"/>
      <c r="AF141" s="14">
        <v>0.192370371549827</v>
      </c>
      <c r="AG141" s="14">
        <v>0.20198782332759299</v>
      </c>
      <c r="AH141" s="14">
        <v>0.159936028618026</v>
      </c>
      <c r="AI141" s="14"/>
      <c r="AJ141" s="14">
        <v>0.18942463945204799</v>
      </c>
      <c r="AK141" s="14">
        <v>0.170244129265059</v>
      </c>
      <c r="AL141" s="14">
        <v>0.25376884679011802</v>
      </c>
      <c r="AM141" s="14">
        <v>0.28120832267877399</v>
      </c>
      <c r="AN141" s="14">
        <v>0.154184924982743</v>
      </c>
      <c r="AO141" s="14"/>
      <c r="AP141" s="14">
        <v>0.20208575059547601</v>
      </c>
      <c r="AQ141" s="14">
        <v>0.15423842462568799</v>
      </c>
      <c r="AR141" s="14">
        <v>0.225329261291182</v>
      </c>
      <c r="AS141" s="14"/>
      <c r="AT141" s="14">
        <v>0.18513292697257999</v>
      </c>
      <c r="AU141" s="14">
        <v>0.15909533499694301</v>
      </c>
      <c r="AV141" s="14">
        <v>0.19775745271512901</v>
      </c>
      <c r="AW141" s="14">
        <v>0.144579600063308</v>
      </c>
      <c r="AX141" s="14">
        <v>0.195452925399029</v>
      </c>
      <c r="AY141" s="14"/>
      <c r="AZ141" s="14">
        <v>0.13155178570053699</v>
      </c>
      <c r="BA141" s="14">
        <v>0.20802298263583499</v>
      </c>
      <c r="BB141" s="14">
        <v>0.19254989396924499</v>
      </c>
      <c r="BC141" s="14">
        <v>0.21057554387510299</v>
      </c>
      <c r="BD141" s="14">
        <v>0.19503480674493401</v>
      </c>
      <c r="BE141" s="14">
        <v>0.142082332379041</v>
      </c>
    </row>
    <row r="142" spans="2:57" x14ac:dyDescent="0.25">
      <c r="B142" t="s">
        <v>83</v>
      </c>
      <c r="C142" s="14">
        <v>0.21217142545948101</v>
      </c>
      <c r="D142" s="14">
        <v>0.218201501964642</v>
      </c>
      <c r="E142" s="14">
        <v>0.207532916925879</v>
      </c>
      <c r="F142" s="14"/>
      <c r="G142" s="14">
        <v>0.18360138181502</v>
      </c>
      <c r="H142" s="14">
        <v>0.15703934028654501</v>
      </c>
      <c r="I142" s="14">
        <v>0.193348046518793</v>
      </c>
      <c r="J142" s="14">
        <v>0.21936759906099701</v>
      </c>
      <c r="K142" s="14">
        <v>0.22448614888164301</v>
      </c>
      <c r="L142" s="14">
        <v>0.27756108460150097</v>
      </c>
      <c r="M142" s="14"/>
      <c r="N142" s="14">
        <v>0.17901816941764301</v>
      </c>
      <c r="O142" s="14">
        <v>0.215019931853667</v>
      </c>
      <c r="P142" s="14">
        <v>0.22217383620878001</v>
      </c>
      <c r="Q142" s="14">
        <v>0.236187143417527</v>
      </c>
      <c r="R142" s="14"/>
      <c r="S142" s="14">
        <v>0.143940963333241</v>
      </c>
      <c r="T142" s="14">
        <v>0.22075962154002901</v>
      </c>
      <c r="U142" s="14">
        <v>0.24610247337796001</v>
      </c>
      <c r="V142" s="14">
        <v>0.225460429713154</v>
      </c>
      <c r="W142" s="14">
        <v>0.19538688540783999</v>
      </c>
      <c r="X142" s="14">
        <v>0.19587937445058901</v>
      </c>
      <c r="Y142" s="14">
        <v>0.187198206539402</v>
      </c>
      <c r="Z142" s="14">
        <v>0.25856096786038602</v>
      </c>
      <c r="AA142" s="14">
        <v>0.28412587678422702</v>
      </c>
      <c r="AB142" s="14">
        <v>0.19573924238287399</v>
      </c>
      <c r="AC142" s="14">
        <v>0.19634406925436201</v>
      </c>
      <c r="AD142" s="14">
        <v>0.26828445622815</v>
      </c>
      <c r="AE142" s="14"/>
      <c r="AF142" s="14">
        <v>0.23751519253662301</v>
      </c>
      <c r="AG142" s="14">
        <v>0.20608579001744301</v>
      </c>
      <c r="AH142" s="14">
        <v>0.18683560977962599</v>
      </c>
      <c r="AI142" s="14"/>
      <c r="AJ142" s="14">
        <v>0.21927740575320701</v>
      </c>
      <c r="AK142" s="14">
        <v>0.19806913312771399</v>
      </c>
      <c r="AL142" s="14">
        <v>0.20804727692109301</v>
      </c>
      <c r="AM142" s="14">
        <v>0.24019881392967701</v>
      </c>
      <c r="AN142" s="14">
        <v>0.21376032016136101</v>
      </c>
      <c r="AO142" s="14"/>
      <c r="AP142" s="14">
        <v>0.2177992315758</v>
      </c>
      <c r="AQ142" s="14">
        <v>0.197795665072201</v>
      </c>
      <c r="AR142" s="14">
        <v>0.19388405970717401</v>
      </c>
      <c r="AS142" s="14"/>
      <c r="AT142" s="14">
        <v>0.259194029043541</v>
      </c>
      <c r="AU142" s="14">
        <v>0.218979463928684</v>
      </c>
      <c r="AV142" s="14">
        <v>0.185235803648791</v>
      </c>
      <c r="AW142" s="14">
        <v>0.16828974747043901</v>
      </c>
      <c r="AX142" s="14">
        <v>0.157990528861501</v>
      </c>
      <c r="AY142" s="14"/>
      <c r="AZ142" s="14">
        <v>0.16662140787963101</v>
      </c>
      <c r="BA142" s="14">
        <v>0.18876038414164401</v>
      </c>
      <c r="BB142" s="14">
        <v>0.27568639214044099</v>
      </c>
      <c r="BC142" s="14">
        <v>0.25138064628747298</v>
      </c>
      <c r="BD142" s="14">
        <v>0.21723147867803699</v>
      </c>
      <c r="BE142" s="14">
        <v>0.24333681491862399</v>
      </c>
    </row>
    <row r="143" spans="2:57" x14ac:dyDescent="0.25">
      <c r="B143" t="s">
        <v>84</v>
      </c>
      <c r="C143" s="14">
        <v>0.19747024305380301</v>
      </c>
      <c r="D143" s="14">
        <v>0.182741971145648</v>
      </c>
      <c r="E143" s="14">
        <v>0.21303266051935199</v>
      </c>
      <c r="F143" s="14"/>
      <c r="G143" s="14">
        <v>0.18520768847722099</v>
      </c>
      <c r="H143" s="14">
        <v>0.22832198103498999</v>
      </c>
      <c r="I143" s="14">
        <v>0.189532937350332</v>
      </c>
      <c r="J143" s="14">
        <v>0.20938631194656501</v>
      </c>
      <c r="K143" s="14">
        <v>0.186502384631034</v>
      </c>
      <c r="L143" s="14">
        <v>0.184564086259246</v>
      </c>
      <c r="M143" s="14"/>
      <c r="N143" s="14">
        <v>0.18376070666143701</v>
      </c>
      <c r="O143" s="14">
        <v>0.206186473823702</v>
      </c>
      <c r="P143" s="14">
        <v>0.22846476170089899</v>
      </c>
      <c r="Q143" s="14">
        <v>0.17567387876262899</v>
      </c>
      <c r="R143" s="14"/>
      <c r="S143" s="14">
        <v>0.18940269110861299</v>
      </c>
      <c r="T143" s="14">
        <v>0.189528268071506</v>
      </c>
      <c r="U143" s="14">
        <v>0.17883455584396701</v>
      </c>
      <c r="V143" s="14">
        <v>0.19404233244095601</v>
      </c>
      <c r="W143" s="14">
        <v>0.16744960921510199</v>
      </c>
      <c r="X143" s="14">
        <v>0.21105283240621101</v>
      </c>
      <c r="Y143" s="14">
        <v>0.18910462644905801</v>
      </c>
      <c r="Z143" s="14">
        <v>0.14954994293545201</v>
      </c>
      <c r="AA143" s="14">
        <v>0.19446471954452799</v>
      </c>
      <c r="AB143" s="14">
        <v>0.23087256384449301</v>
      </c>
      <c r="AC143" s="14">
        <v>0.228323391807883</v>
      </c>
      <c r="AD143" s="14">
        <v>0.30553814530596202</v>
      </c>
      <c r="AE143" s="14"/>
      <c r="AF143" s="14">
        <v>0.18965140464233701</v>
      </c>
      <c r="AG143" s="14">
        <v>0.21108319650558699</v>
      </c>
      <c r="AH143" s="14">
        <v>0.20385223976375699</v>
      </c>
      <c r="AI143" s="14"/>
      <c r="AJ143" s="14">
        <v>0.19528033588292701</v>
      </c>
      <c r="AK143" s="14">
        <v>0.22272262165982901</v>
      </c>
      <c r="AL143" s="14">
        <v>0.14551497922071699</v>
      </c>
      <c r="AM143" s="14">
        <v>0.179189690452663</v>
      </c>
      <c r="AN143" s="14">
        <v>0.18035145276921599</v>
      </c>
      <c r="AO143" s="14"/>
      <c r="AP143" s="14">
        <v>0.19482603792523401</v>
      </c>
      <c r="AQ143" s="14">
        <v>0.20523628727884799</v>
      </c>
      <c r="AR143" s="14">
        <v>0.17574558988165301</v>
      </c>
      <c r="AS143" s="14"/>
      <c r="AT143" s="14">
        <v>0.19826679604389599</v>
      </c>
      <c r="AU143" s="14">
        <v>0.21515857184641299</v>
      </c>
      <c r="AV143" s="14">
        <v>0.17773325653988001</v>
      </c>
      <c r="AW143" s="14">
        <v>0.21156135747907301</v>
      </c>
      <c r="AX143" s="14">
        <v>0.22689311652212099</v>
      </c>
      <c r="AY143" s="14"/>
      <c r="AZ143" s="14">
        <v>0.20326015144845799</v>
      </c>
      <c r="BA143" s="14">
        <v>0.19982703087807099</v>
      </c>
      <c r="BB143" s="14">
        <v>0.18018639595420199</v>
      </c>
      <c r="BC143" s="14">
        <v>0.19192448164232201</v>
      </c>
      <c r="BD143" s="14">
        <v>0.19213604613829</v>
      </c>
      <c r="BE143" s="14">
        <v>0.22596463535496999</v>
      </c>
    </row>
    <row r="144" spans="2:57" x14ac:dyDescent="0.25">
      <c r="B144" t="s">
        <v>85</v>
      </c>
      <c r="C144" s="14">
        <v>0.12666846937796999</v>
      </c>
      <c r="D144" s="14">
        <v>0.113969973341223</v>
      </c>
      <c r="E144" s="14">
        <v>0.13680881569349301</v>
      </c>
      <c r="F144" s="14"/>
      <c r="G144" s="14">
        <v>0.19043928375396399</v>
      </c>
      <c r="H144" s="14">
        <v>0.118328622223782</v>
      </c>
      <c r="I144" s="14">
        <v>0.13865955162483301</v>
      </c>
      <c r="J144" s="14">
        <v>0.121856225363694</v>
      </c>
      <c r="K144" s="14">
        <v>0.13089037733026099</v>
      </c>
      <c r="L144" s="14">
        <v>8.2181208549550605E-2</v>
      </c>
      <c r="M144" s="14"/>
      <c r="N144" s="14">
        <v>0.13609835835899101</v>
      </c>
      <c r="O144" s="14">
        <v>0.13993102287627801</v>
      </c>
      <c r="P144" s="14">
        <v>0.13194905899460899</v>
      </c>
      <c r="Q144" s="14">
        <v>9.8099335415912994E-2</v>
      </c>
      <c r="R144" s="14"/>
      <c r="S144" s="14">
        <v>0.18370868600523499</v>
      </c>
      <c r="T144" s="14">
        <v>0.114145902128201</v>
      </c>
      <c r="U144" s="14">
        <v>0.12303212194473501</v>
      </c>
      <c r="V144" s="14">
        <v>9.6297624582037403E-2</v>
      </c>
      <c r="W144" s="14">
        <v>0.17635113851620199</v>
      </c>
      <c r="X144" s="14">
        <v>8.0985513446726595E-2</v>
      </c>
      <c r="Y144" s="14">
        <v>0.119951700261912</v>
      </c>
      <c r="Z144" s="14">
        <v>0.14132962982268399</v>
      </c>
      <c r="AA144" s="14">
        <v>0.10786784887914801</v>
      </c>
      <c r="AB144" s="14">
        <v>9.8624362384537603E-2</v>
      </c>
      <c r="AC144" s="14">
        <v>0.18568215668098001</v>
      </c>
      <c r="AD144" s="14">
        <v>8.8497488669963001E-2</v>
      </c>
      <c r="AE144" s="14"/>
      <c r="AF144" s="14">
        <v>0.100889565878285</v>
      </c>
      <c r="AG144" s="14">
        <v>0.131733679853729</v>
      </c>
      <c r="AH144" s="14">
        <v>0.11160965187345501</v>
      </c>
      <c r="AI144" s="14"/>
      <c r="AJ144" s="14">
        <v>0.11601176156356301</v>
      </c>
      <c r="AK144" s="14">
        <v>0.106484084087861</v>
      </c>
      <c r="AL144" s="14">
        <v>0.17551055070009799</v>
      </c>
      <c r="AM144" s="14">
        <v>7.2752842003066698E-2</v>
      </c>
      <c r="AN144" s="14">
        <v>0.135970157112278</v>
      </c>
      <c r="AO144" s="14"/>
      <c r="AP144" s="14">
        <v>0.104929517739194</v>
      </c>
      <c r="AQ144" s="14">
        <v>0.13228541521935</v>
      </c>
      <c r="AR144" s="14">
        <v>0.14570828930340601</v>
      </c>
      <c r="AS144" s="14"/>
      <c r="AT144" s="14">
        <v>9.3976563344551706E-2</v>
      </c>
      <c r="AU144" s="14">
        <v>0.14623898317778999</v>
      </c>
      <c r="AV144" s="14">
        <v>0.134379758347933</v>
      </c>
      <c r="AW144" s="14">
        <v>0.162971209027298</v>
      </c>
      <c r="AX144" s="14">
        <v>5.97288167461539E-2</v>
      </c>
      <c r="AY144" s="14"/>
      <c r="AZ144" s="14">
        <v>0.12644313531460599</v>
      </c>
      <c r="BA144" s="14">
        <v>0.14478106398197799</v>
      </c>
      <c r="BB144" s="14">
        <v>9.9546421800989701E-2</v>
      </c>
      <c r="BC144" s="14">
        <v>0.12772317373700101</v>
      </c>
      <c r="BD144" s="14">
        <v>0.130130668489288</v>
      </c>
      <c r="BE144" s="14">
        <v>8.8497076913684705E-2</v>
      </c>
    </row>
    <row r="145" spans="2:57" x14ac:dyDescent="0.25">
      <c r="B145" t="s">
        <v>86</v>
      </c>
      <c r="C145" s="14">
        <v>0.14527636992666901</v>
      </c>
      <c r="D145" s="14">
        <v>0.141468457201432</v>
      </c>
      <c r="E145" s="14">
        <v>0.14873377392329101</v>
      </c>
      <c r="F145" s="14"/>
      <c r="G145" s="14">
        <v>0.203878106482621</v>
      </c>
      <c r="H145" s="14">
        <v>0.17860478846560199</v>
      </c>
      <c r="I145" s="14">
        <v>0.18126707543427201</v>
      </c>
      <c r="J145" s="14">
        <v>0.11941967990893</v>
      </c>
      <c r="K145" s="14">
        <v>0.129569573075143</v>
      </c>
      <c r="L145" s="14">
        <v>8.1145960770395403E-2</v>
      </c>
      <c r="M145" s="14"/>
      <c r="N145" s="14">
        <v>0.147445404893535</v>
      </c>
      <c r="O145" s="14">
        <v>0.12110286223841001</v>
      </c>
      <c r="P145" s="14">
        <v>0.173438103672472</v>
      </c>
      <c r="Q145" s="14">
        <v>0.14401354457023699</v>
      </c>
      <c r="R145" s="14"/>
      <c r="S145" s="14">
        <v>0.17495115797312799</v>
      </c>
      <c r="T145" s="14">
        <v>0.14574070520275101</v>
      </c>
      <c r="U145" s="14">
        <v>0.15827604706387199</v>
      </c>
      <c r="V145" s="14">
        <v>0.17041750902879299</v>
      </c>
      <c r="W145" s="14">
        <v>0.17489936932101399</v>
      </c>
      <c r="X145" s="14">
        <v>0.122552298294892</v>
      </c>
      <c r="Y145" s="14">
        <v>0.12165278812619799</v>
      </c>
      <c r="Z145" s="14">
        <v>9.5156009616725101E-2</v>
      </c>
      <c r="AA145" s="14">
        <v>0.138634024281519</v>
      </c>
      <c r="AB145" s="14">
        <v>0.108819041089406</v>
      </c>
      <c r="AC145" s="14">
        <v>0.207597059214366</v>
      </c>
      <c r="AD145" s="14">
        <v>5.26145504800467E-2</v>
      </c>
      <c r="AE145" s="14"/>
      <c r="AF145" s="14">
        <v>0.10509052926856299</v>
      </c>
      <c r="AG145" s="14">
        <v>0.13134755342069299</v>
      </c>
      <c r="AH145" s="14">
        <v>0.21791012725860501</v>
      </c>
      <c r="AI145" s="14"/>
      <c r="AJ145" s="14">
        <v>0.103353789845838</v>
      </c>
      <c r="AK145" s="14">
        <v>0.183281136741858</v>
      </c>
      <c r="AL145" s="14">
        <v>9.8111476587883495E-2</v>
      </c>
      <c r="AM145" s="14">
        <v>0.10240958105992599</v>
      </c>
      <c r="AN145" s="14">
        <v>0.19171058922826401</v>
      </c>
      <c r="AO145" s="14"/>
      <c r="AP145" s="14">
        <v>0.11601374576524601</v>
      </c>
      <c r="AQ145" s="14">
        <v>0.18043571849680701</v>
      </c>
      <c r="AR145" s="14">
        <v>0.160512818256933</v>
      </c>
      <c r="AS145" s="14"/>
      <c r="AT145" s="14">
        <v>9.9781775084552105E-2</v>
      </c>
      <c r="AU145" s="14">
        <v>0.12236457680842699</v>
      </c>
      <c r="AV145" s="14">
        <v>0.18638624699355699</v>
      </c>
      <c r="AW145" s="14">
        <v>0.18270699622533301</v>
      </c>
      <c r="AX145" s="14">
        <v>0.19730613895385399</v>
      </c>
      <c r="AY145" s="14"/>
      <c r="AZ145" s="14">
        <v>0.23972634531279</v>
      </c>
      <c r="BA145" s="14">
        <v>0.115432614492628</v>
      </c>
      <c r="BB145" s="14">
        <v>0.104266552172562</v>
      </c>
      <c r="BC145" s="14">
        <v>0.10516137460419001</v>
      </c>
      <c r="BD145" s="14">
        <v>0.114012269058719</v>
      </c>
      <c r="BE145" s="14">
        <v>0.17620537442281101</v>
      </c>
    </row>
    <row r="146" spans="2:57" x14ac:dyDescent="0.25">
      <c r="B146" t="s">
        <v>87</v>
      </c>
      <c r="C146" s="14">
        <v>7.0700520196521803E-3</v>
      </c>
      <c r="D146" s="14">
        <v>5.7452404530261899E-3</v>
      </c>
      <c r="E146" s="14">
        <v>7.5431746243318203E-3</v>
      </c>
      <c r="F146" s="14"/>
      <c r="G146" s="14">
        <v>2.0439508054460799E-2</v>
      </c>
      <c r="H146" s="14">
        <v>1.3178555662336101E-2</v>
      </c>
      <c r="I146" s="14">
        <v>0</v>
      </c>
      <c r="J146" s="14">
        <v>5.8549138753787701E-3</v>
      </c>
      <c r="K146" s="14">
        <v>3.5254912529831301E-3</v>
      </c>
      <c r="L146" s="14">
        <v>2.2558021652907402E-3</v>
      </c>
      <c r="M146" s="14"/>
      <c r="N146" s="14">
        <v>1.66627362437133E-3</v>
      </c>
      <c r="O146" s="14">
        <v>6.9314229410955899E-3</v>
      </c>
      <c r="P146" s="14">
        <v>7.80017582488589E-3</v>
      </c>
      <c r="Q146" s="14">
        <v>1.2533756075228501E-2</v>
      </c>
      <c r="R146" s="14"/>
      <c r="S146" s="14">
        <v>3.41278297957045E-3</v>
      </c>
      <c r="T146" s="14">
        <v>1.9774063741398201E-2</v>
      </c>
      <c r="U146" s="14">
        <v>5.4545338218199698E-3</v>
      </c>
      <c r="V146" s="14">
        <v>0</v>
      </c>
      <c r="W146" s="14">
        <v>0</v>
      </c>
      <c r="X146" s="14">
        <v>7.2678733727365996E-3</v>
      </c>
      <c r="Y146" s="14">
        <v>1.8322874120970702E-2</v>
      </c>
      <c r="Z146" s="14">
        <v>2.4046058976213099E-2</v>
      </c>
      <c r="AA146" s="14">
        <v>4.5122018673100202E-3</v>
      </c>
      <c r="AB146" s="14">
        <v>0</v>
      </c>
      <c r="AC146" s="14">
        <v>0</v>
      </c>
      <c r="AD146" s="14">
        <v>0</v>
      </c>
      <c r="AE146" s="14"/>
      <c r="AF146" s="14">
        <v>5.9805659828647403E-3</v>
      </c>
      <c r="AG146" s="14">
        <v>1.66688921586675E-3</v>
      </c>
      <c r="AH146" s="14">
        <v>1.11141734239517E-2</v>
      </c>
      <c r="AI146" s="14"/>
      <c r="AJ146" s="14">
        <v>4.2676488350793396E-3</v>
      </c>
      <c r="AK146" s="14">
        <v>3.8027889468187802E-3</v>
      </c>
      <c r="AL146" s="14">
        <v>0</v>
      </c>
      <c r="AM146" s="14">
        <v>0</v>
      </c>
      <c r="AN146" s="14">
        <v>1.30955809225101E-2</v>
      </c>
      <c r="AO146" s="14"/>
      <c r="AP146" s="14">
        <v>2.3389537473117398E-3</v>
      </c>
      <c r="AQ146" s="14">
        <v>7.2407666032689904E-3</v>
      </c>
      <c r="AR146" s="14">
        <v>6.3819207522384704E-3</v>
      </c>
      <c r="AS146" s="14"/>
      <c r="AT146" s="14">
        <v>4.0565660126388702E-3</v>
      </c>
      <c r="AU146" s="14">
        <v>7.7763066378318804E-3</v>
      </c>
      <c r="AV146" s="14">
        <v>1.18080982409928E-2</v>
      </c>
      <c r="AW146" s="14">
        <v>0</v>
      </c>
      <c r="AX146" s="14">
        <v>0</v>
      </c>
      <c r="AY146" s="14"/>
      <c r="AZ146" s="14">
        <v>2.3477021220379901E-3</v>
      </c>
      <c r="BA146" s="14">
        <v>1.21036883609565E-2</v>
      </c>
      <c r="BB146" s="14">
        <v>3.8219527622995299E-3</v>
      </c>
      <c r="BC146" s="14">
        <v>6.3604440957323203E-3</v>
      </c>
      <c r="BD146" s="14">
        <v>1.3051119664405199E-2</v>
      </c>
      <c r="BE146" s="14">
        <v>0</v>
      </c>
    </row>
    <row r="147" spans="2:57" x14ac:dyDescent="0.25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</row>
    <row r="148" spans="2:57" x14ac:dyDescent="0.25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</row>
    <row r="149" spans="2:57" x14ac:dyDescent="0.25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</row>
    <row r="150" spans="2:57" x14ac:dyDescent="0.25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</row>
    <row r="151" spans="2:57" x14ac:dyDescent="0.25">
      <c r="B151" s="6" t="s">
        <v>114</v>
      </c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</row>
    <row r="152" spans="2:57" x14ac:dyDescent="0.25">
      <c r="B152" s="24" t="s">
        <v>93</v>
      </c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</row>
    <row r="153" spans="2:57" x14ac:dyDescent="0.25">
      <c r="B153" t="s">
        <v>81</v>
      </c>
      <c r="C153" s="14">
        <v>0.28249898182991401</v>
      </c>
      <c r="D153" s="14">
        <v>0.30464655471501501</v>
      </c>
      <c r="E153" s="14">
        <v>0.26252422378708301</v>
      </c>
      <c r="F153" s="14"/>
      <c r="G153" s="14">
        <v>0.284587086576155</v>
      </c>
      <c r="H153" s="14">
        <v>0.28567960733705</v>
      </c>
      <c r="I153" s="14">
        <v>0.342153624567964</v>
      </c>
      <c r="J153" s="14">
        <v>0.288690651969498</v>
      </c>
      <c r="K153" s="14">
        <v>0.28078414044251998</v>
      </c>
      <c r="L153" s="14">
        <v>0.22610113490114001</v>
      </c>
      <c r="M153" s="14"/>
      <c r="N153" s="14">
        <v>0.29310494959559003</v>
      </c>
      <c r="O153" s="14">
        <v>0.26385762084143299</v>
      </c>
      <c r="P153" s="14">
        <v>0.30512399701648701</v>
      </c>
      <c r="Q153" s="14">
        <v>0.27196261213899198</v>
      </c>
      <c r="R153" s="14"/>
      <c r="S153" s="14">
        <v>0.32188636791060998</v>
      </c>
      <c r="T153" s="14">
        <v>0.30500407866182699</v>
      </c>
      <c r="U153" s="14">
        <v>0.24875735625190601</v>
      </c>
      <c r="V153" s="14">
        <v>0.28457611943297501</v>
      </c>
      <c r="W153" s="14">
        <v>0.31701430019611598</v>
      </c>
      <c r="X153" s="14">
        <v>0.305880525357974</v>
      </c>
      <c r="Y153" s="14">
        <v>0.210709385107474</v>
      </c>
      <c r="Z153" s="14">
        <v>0.27234611458881702</v>
      </c>
      <c r="AA153" s="14">
        <v>0.27597630909863902</v>
      </c>
      <c r="AB153" s="14">
        <v>0.26884825137922003</v>
      </c>
      <c r="AC153" s="14">
        <v>0.231310617123267</v>
      </c>
      <c r="AD153" s="14">
        <v>0.28941950983213699</v>
      </c>
      <c r="AE153" s="14"/>
      <c r="AF153" s="14">
        <v>0.27261085922634298</v>
      </c>
      <c r="AG153" s="14">
        <v>0.28676987906409201</v>
      </c>
      <c r="AH153" s="14">
        <v>0.27776734883562698</v>
      </c>
      <c r="AI153" s="14"/>
      <c r="AJ153" s="14">
        <v>0.27857123458852101</v>
      </c>
      <c r="AK153" s="14">
        <v>0.282703986464023</v>
      </c>
      <c r="AL153" s="14">
        <v>0.31343012405258902</v>
      </c>
      <c r="AM153" s="14">
        <v>0.36535053542914597</v>
      </c>
      <c r="AN153" s="14">
        <v>0.29715737859674701</v>
      </c>
      <c r="AO153" s="14"/>
      <c r="AP153" s="14">
        <v>0.28987204781232401</v>
      </c>
      <c r="AQ153" s="14">
        <v>0.296752471923034</v>
      </c>
      <c r="AR153" s="14">
        <v>0.291064794310263</v>
      </c>
      <c r="AS153" s="14"/>
      <c r="AT153" s="14">
        <v>0.24178779422678201</v>
      </c>
      <c r="AU153" s="14">
        <v>0.28321027349192701</v>
      </c>
      <c r="AV153" s="14">
        <v>0.29907402479040401</v>
      </c>
      <c r="AW153" s="14">
        <v>0.28022048159639001</v>
      </c>
      <c r="AX153" s="14">
        <v>0.263804045716105</v>
      </c>
      <c r="AY153" s="14"/>
      <c r="AZ153" s="14">
        <v>0.33837268524271702</v>
      </c>
      <c r="BA153" s="14">
        <v>0.24193645759792101</v>
      </c>
      <c r="BB153" s="14">
        <v>0.28224607322388301</v>
      </c>
      <c r="BC153" s="14">
        <v>0.27287534196048802</v>
      </c>
      <c r="BD153" s="14">
        <v>0.28774950478549</v>
      </c>
      <c r="BE153" s="14">
        <v>0.27336540763919898</v>
      </c>
    </row>
    <row r="154" spans="2:57" x14ac:dyDescent="0.25">
      <c r="B154" t="s">
        <v>82</v>
      </c>
      <c r="C154" s="14">
        <v>0.46510184625064599</v>
      </c>
      <c r="D154" s="14">
        <v>0.43821091657316902</v>
      </c>
      <c r="E154" s="14">
        <v>0.49117690471676001</v>
      </c>
      <c r="F154" s="14"/>
      <c r="G154" s="14">
        <v>0.42757336229856902</v>
      </c>
      <c r="H154" s="14">
        <v>0.47270904090939497</v>
      </c>
      <c r="I154" s="14">
        <v>0.43248387507575597</v>
      </c>
      <c r="J154" s="14">
        <v>0.47980675943314299</v>
      </c>
      <c r="K154" s="14">
        <v>0.47973806397698598</v>
      </c>
      <c r="L154" s="14">
        <v>0.48869148140870999</v>
      </c>
      <c r="M154" s="14"/>
      <c r="N154" s="14">
        <v>0.49730830306781099</v>
      </c>
      <c r="O154" s="14">
        <v>0.50445751692609897</v>
      </c>
      <c r="P154" s="14">
        <v>0.41467988152327201</v>
      </c>
      <c r="Q154" s="14">
        <v>0.43002192284993501</v>
      </c>
      <c r="R154" s="14"/>
      <c r="S154" s="14">
        <v>0.41227792413584702</v>
      </c>
      <c r="T154" s="14">
        <v>0.452865830909149</v>
      </c>
      <c r="U154" s="14">
        <v>0.51033026541187798</v>
      </c>
      <c r="V154" s="14">
        <v>0.400523365275267</v>
      </c>
      <c r="W154" s="14">
        <v>0.49904234402314801</v>
      </c>
      <c r="X154" s="14">
        <v>0.43765439041652399</v>
      </c>
      <c r="Y154" s="14">
        <v>0.52360722165210705</v>
      </c>
      <c r="Z154" s="14">
        <v>0.486598493576336</v>
      </c>
      <c r="AA154" s="14">
        <v>0.47986516889930902</v>
      </c>
      <c r="AB154" s="14">
        <v>0.45715187712730199</v>
      </c>
      <c r="AC154" s="14">
        <v>0.53279946928432997</v>
      </c>
      <c r="AD154" s="14">
        <v>0.51298978368838999</v>
      </c>
      <c r="AE154" s="14"/>
      <c r="AF154" s="14">
        <v>0.47992247261181598</v>
      </c>
      <c r="AG154" s="14">
        <v>0.472248901559503</v>
      </c>
      <c r="AH154" s="14">
        <v>0.43106249212213898</v>
      </c>
      <c r="AI154" s="14"/>
      <c r="AJ154" s="14">
        <v>0.47247183230391598</v>
      </c>
      <c r="AK154" s="14">
        <v>0.45871658411092198</v>
      </c>
      <c r="AL154" s="14">
        <v>0.43675593774306998</v>
      </c>
      <c r="AM154" s="14">
        <v>0.35533967217602702</v>
      </c>
      <c r="AN154" s="14">
        <v>0.49438255143681697</v>
      </c>
      <c r="AO154" s="14"/>
      <c r="AP154" s="14">
        <v>0.49307279096868101</v>
      </c>
      <c r="AQ154" s="14">
        <v>0.428605209209108</v>
      </c>
      <c r="AR154" s="14">
        <v>0.42132474035171702</v>
      </c>
      <c r="AS154" s="14"/>
      <c r="AT154" s="14">
        <v>0.45613205272759999</v>
      </c>
      <c r="AU154" s="14">
        <v>0.47622214532484702</v>
      </c>
      <c r="AV154" s="14">
        <v>0.47318876347692201</v>
      </c>
      <c r="AW154" s="14">
        <v>0.50358902646721104</v>
      </c>
      <c r="AX154" s="14">
        <v>0.39203201861578102</v>
      </c>
      <c r="AY154" s="14"/>
      <c r="AZ154" s="14">
        <v>0.41058788467364798</v>
      </c>
      <c r="BA154" s="14">
        <v>0.483097691449627</v>
      </c>
      <c r="BB154" s="14">
        <v>0.47082881761428402</v>
      </c>
      <c r="BC154" s="14">
        <v>0.47486382062089899</v>
      </c>
      <c r="BD154" s="14">
        <v>0.51017691189808501</v>
      </c>
      <c r="BE154" s="14">
        <v>0.472853783953124</v>
      </c>
    </row>
    <row r="155" spans="2:57" x14ac:dyDescent="0.25">
      <c r="B155" t="s">
        <v>83</v>
      </c>
      <c r="C155" s="14">
        <v>0.21797354569941799</v>
      </c>
      <c r="D155" s="14">
        <v>0.21885640495508099</v>
      </c>
      <c r="E155" s="14">
        <v>0.21651089140950699</v>
      </c>
      <c r="F155" s="14"/>
      <c r="G155" s="14">
        <v>0.21721511452230599</v>
      </c>
      <c r="H155" s="14">
        <v>0.20367944090711801</v>
      </c>
      <c r="I155" s="14">
        <v>0.182230292236952</v>
      </c>
      <c r="J155" s="14">
        <v>0.20566634158892799</v>
      </c>
      <c r="K155" s="14">
        <v>0.21415925027076399</v>
      </c>
      <c r="L155" s="14">
        <v>0.271821772801354</v>
      </c>
      <c r="M155" s="14"/>
      <c r="N155" s="14">
        <v>0.17810028276318299</v>
      </c>
      <c r="O155" s="14">
        <v>0.194313129857104</v>
      </c>
      <c r="P155" s="14">
        <v>0.24018862892098999</v>
      </c>
      <c r="Q155" s="14">
        <v>0.26777468363519902</v>
      </c>
      <c r="R155" s="14"/>
      <c r="S155" s="14">
        <v>0.224175797992714</v>
      </c>
      <c r="T155" s="14">
        <v>0.20698121824160401</v>
      </c>
      <c r="U155" s="14">
        <v>0.235457844514396</v>
      </c>
      <c r="V155" s="14">
        <v>0.26876547840880699</v>
      </c>
      <c r="W155" s="14">
        <v>0.15722129460273701</v>
      </c>
      <c r="X155" s="14">
        <v>0.233925463213877</v>
      </c>
      <c r="Y155" s="14">
        <v>0.21640885041990099</v>
      </c>
      <c r="Z155" s="14">
        <v>0.190047323852858</v>
      </c>
      <c r="AA155" s="14">
        <v>0.19742314230298699</v>
      </c>
      <c r="AB155" s="14">
        <v>0.25393748954912199</v>
      </c>
      <c r="AC155" s="14">
        <v>0.207488093140692</v>
      </c>
      <c r="AD155" s="14">
        <v>0.15807071375949899</v>
      </c>
      <c r="AE155" s="14"/>
      <c r="AF155" s="14">
        <v>0.22311083575964999</v>
      </c>
      <c r="AG155" s="14">
        <v>0.202186013188556</v>
      </c>
      <c r="AH155" s="14">
        <v>0.25544060763884502</v>
      </c>
      <c r="AI155" s="14"/>
      <c r="AJ155" s="14">
        <v>0.22676675968294999</v>
      </c>
      <c r="AK155" s="14">
        <v>0.20644772022976399</v>
      </c>
      <c r="AL155" s="14">
        <v>0.21940114854079101</v>
      </c>
      <c r="AM155" s="14">
        <v>0.21434817782235299</v>
      </c>
      <c r="AN155" s="14">
        <v>0.195690961822857</v>
      </c>
      <c r="AO155" s="14"/>
      <c r="AP155" s="14">
        <v>0.19409060111767401</v>
      </c>
      <c r="AQ155" s="14">
        <v>0.23115195124313101</v>
      </c>
      <c r="AR155" s="14">
        <v>0.25651003278205098</v>
      </c>
      <c r="AS155" s="14"/>
      <c r="AT155" s="14">
        <v>0.26695924213077299</v>
      </c>
      <c r="AU155" s="14">
        <v>0.205365818798185</v>
      </c>
      <c r="AV155" s="14">
        <v>0.192188430194843</v>
      </c>
      <c r="AW155" s="14">
        <v>0.17494787077889901</v>
      </c>
      <c r="AX155" s="14">
        <v>0.277068636675875</v>
      </c>
      <c r="AY155" s="14"/>
      <c r="AZ155" s="14">
        <v>0.20207007371340399</v>
      </c>
      <c r="BA155" s="14">
        <v>0.22579137072442701</v>
      </c>
      <c r="BB155" s="14">
        <v>0.23777527234783</v>
      </c>
      <c r="BC155" s="14">
        <v>0.221662817119229</v>
      </c>
      <c r="BD155" s="14">
        <v>0.19343995615812801</v>
      </c>
      <c r="BE155" s="14">
        <v>0.236084670721118</v>
      </c>
    </row>
    <row r="156" spans="2:57" x14ac:dyDescent="0.25">
      <c r="B156" t="s">
        <v>84</v>
      </c>
      <c r="C156" s="14">
        <v>2.63202848239069E-2</v>
      </c>
      <c r="D156" s="14">
        <v>2.5723685337741799E-2</v>
      </c>
      <c r="E156" s="14">
        <v>2.5990779629550001E-2</v>
      </c>
      <c r="F156" s="14"/>
      <c r="G156" s="14">
        <v>6.7070233700351201E-2</v>
      </c>
      <c r="H156" s="14">
        <v>2.5440505973611301E-2</v>
      </c>
      <c r="I156" s="14">
        <v>2.9333176015957599E-2</v>
      </c>
      <c r="J156" s="14">
        <v>2.2829782166456099E-2</v>
      </c>
      <c r="K156" s="14">
        <v>1.3344880485011699E-2</v>
      </c>
      <c r="L156" s="14">
        <v>8.9130149672254303E-3</v>
      </c>
      <c r="M156" s="14"/>
      <c r="N156" s="14">
        <v>2.1016013683008702E-2</v>
      </c>
      <c r="O156" s="14">
        <v>3.1359132993469097E-2</v>
      </c>
      <c r="P156" s="14">
        <v>3.2414874777794998E-2</v>
      </c>
      <c r="Q156" s="14">
        <v>2.1916171419984001E-2</v>
      </c>
      <c r="R156" s="14"/>
      <c r="S156" s="14">
        <v>3.7709187808892201E-2</v>
      </c>
      <c r="T156" s="14">
        <v>2.8756632354785198E-2</v>
      </c>
      <c r="U156" s="14">
        <v>5.4545338218199698E-3</v>
      </c>
      <c r="V156" s="14">
        <v>4.0930085276615603E-2</v>
      </c>
      <c r="W156" s="14">
        <v>2.6722061177998999E-2</v>
      </c>
      <c r="X156" s="14">
        <v>1.7352431173095501E-2</v>
      </c>
      <c r="Y156" s="14">
        <v>3.6580776769659103E-2</v>
      </c>
      <c r="Z156" s="14">
        <v>2.5573030170375401E-2</v>
      </c>
      <c r="AA156" s="14">
        <v>2.7936467937899001E-2</v>
      </c>
      <c r="AB156" s="14">
        <v>1.3324451766817E-2</v>
      </c>
      <c r="AC156" s="14">
        <v>1.9679169999837799E-2</v>
      </c>
      <c r="AD156" s="14">
        <v>1.80791964883865E-2</v>
      </c>
      <c r="AE156" s="14"/>
      <c r="AF156" s="14">
        <v>2.00377977662623E-2</v>
      </c>
      <c r="AG156" s="14">
        <v>2.73329159268083E-2</v>
      </c>
      <c r="AH156" s="14">
        <v>3.1688864430295102E-2</v>
      </c>
      <c r="AI156" s="14"/>
      <c r="AJ156" s="14">
        <v>1.6249852237052401E-2</v>
      </c>
      <c r="AK156" s="14">
        <v>3.9106304500064998E-2</v>
      </c>
      <c r="AL156" s="14">
        <v>2.5250705576267199E-2</v>
      </c>
      <c r="AM156" s="14">
        <v>6.4961614572474305E-2</v>
      </c>
      <c r="AN156" s="14">
        <v>1.2769108143579001E-2</v>
      </c>
      <c r="AO156" s="14"/>
      <c r="AP156" s="14">
        <v>2.04549405702458E-2</v>
      </c>
      <c r="AQ156" s="14">
        <v>3.3386090692338603E-2</v>
      </c>
      <c r="AR156" s="14">
        <v>2.5698745368900398E-2</v>
      </c>
      <c r="AS156" s="14"/>
      <c r="AT156" s="14">
        <v>2.58063084285707E-2</v>
      </c>
      <c r="AU156" s="14">
        <v>2.9176632813597898E-2</v>
      </c>
      <c r="AV156" s="14">
        <v>2.8200451248861901E-2</v>
      </c>
      <c r="AW156" s="14">
        <v>3.1492500006437503E-2</v>
      </c>
      <c r="AX156" s="14">
        <v>3.6801371762324203E-2</v>
      </c>
      <c r="AY156" s="14"/>
      <c r="AZ156" s="14">
        <v>3.9724676905183498E-2</v>
      </c>
      <c r="BA156" s="14">
        <v>3.7068508428818502E-2</v>
      </c>
      <c r="BB156" s="14">
        <v>9.1498368140035796E-3</v>
      </c>
      <c r="BC156" s="14">
        <v>2.0503772426889499E-2</v>
      </c>
      <c r="BD156" s="14">
        <v>8.6336271582975292E-3</v>
      </c>
      <c r="BE156" s="14">
        <v>7.5704970368684803E-3</v>
      </c>
    </row>
    <row r="157" spans="2:57" x14ac:dyDescent="0.25">
      <c r="B157" t="s">
        <v>86</v>
      </c>
      <c r="C157" s="14">
        <v>8.1053413961152607E-3</v>
      </c>
      <c r="D157" s="14">
        <v>1.2562438418993099E-2</v>
      </c>
      <c r="E157" s="14">
        <v>3.79720045709964E-3</v>
      </c>
      <c r="F157" s="14"/>
      <c r="G157" s="14">
        <v>3.5542029026182E-3</v>
      </c>
      <c r="H157" s="14">
        <v>1.2491404872825599E-2</v>
      </c>
      <c r="I157" s="14">
        <v>1.37990321033692E-2</v>
      </c>
      <c r="J157" s="14">
        <v>3.00646484197504E-3</v>
      </c>
      <c r="K157" s="14">
        <v>1.1973664824718599E-2</v>
      </c>
      <c r="L157" s="14">
        <v>4.4725959215704903E-3</v>
      </c>
      <c r="M157" s="14"/>
      <c r="N157" s="14">
        <v>1.04704508904072E-2</v>
      </c>
      <c r="O157" s="14">
        <v>6.0125993818942796E-3</v>
      </c>
      <c r="P157" s="14">
        <v>7.5926177614558301E-3</v>
      </c>
      <c r="Q157" s="14">
        <v>8.3246099558898102E-3</v>
      </c>
      <c r="R157" s="14"/>
      <c r="S157" s="14">
        <v>3.9507221519359797E-3</v>
      </c>
      <c r="T157" s="14">
        <v>6.3922398326342498E-3</v>
      </c>
      <c r="U157" s="14">
        <v>0</v>
      </c>
      <c r="V157" s="14">
        <v>5.20495160633594E-3</v>
      </c>
      <c r="W157" s="14">
        <v>0</v>
      </c>
      <c r="X157" s="14">
        <v>5.1871898385296104E-3</v>
      </c>
      <c r="Y157" s="14">
        <v>1.2693766050859799E-2</v>
      </c>
      <c r="Z157" s="14">
        <v>2.54350378116136E-2</v>
      </c>
      <c r="AA157" s="14">
        <v>1.87989117611655E-2</v>
      </c>
      <c r="AB157" s="14">
        <v>6.7379301775384601E-3</v>
      </c>
      <c r="AC157" s="14">
        <v>8.7226504518731103E-3</v>
      </c>
      <c r="AD157" s="14">
        <v>2.1440796231588202E-2</v>
      </c>
      <c r="AE157" s="14"/>
      <c r="AF157" s="14">
        <v>4.3180346359280898E-3</v>
      </c>
      <c r="AG157" s="14">
        <v>1.1462290261040601E-2</v>
      </c>
      <c r="AH157" s="14">
        <v>4.0406869730948399E-3</v>
      </c>
      <c r="AI157" s="14"/>
      <c r="AJ157" s="14">
        <v>5.9403211875600102E-3</v>
      </c>
      <c r="AK157" s="14">
        <v>1.3025404695226801E-2</v>
      </c>
      <c r="AL157" s="14">
        <v>5.1620840872820296E-3</v>
      </c>
      <c r="AM157" s="14">
        <v>0</v>
      </c>
      <c r="AN157" s="14">
        <v>0</v>
      </c>
      <c r="AO157" s="14"/>
      <c r="AP157" s="14">
        <v>2.5096195310760801E-3</v>
      </c>
      <c r="AQ157" s="14">
        <v>1.0104276932388001E-2</v>
      </c>
      <c r="AR157" s="14">
        <v>5.4016871870679103E-3</v>
      </c>
      <c r="AS157" s="14"/>
      <c r="AT157" s="14">
        <v>9.3146024862734208E-3</v>
      </c>
      <c r="AU157" s="14">
        <v>6.02512957144295E-3</v>
      </c>
      <c r="AV157" s="14">
        <v>7.3483302889692896E-3</v>
      </c>
      <c r="AW157" s="14">
        <v>9.7501211510634903E-3</v>
      </c>
      <c r="AX157" s="14">
        <v>3.0293927229913999E-2</v>
      </c>
      <c r="AY157" s="14"/>
      <c r="AZ157" s="14">
        <v>9.2446794650473292E-3</v>
      </c>
      <c r="BA157" s="14">
        <v>1.2105971799207201E-2</v>
      </c>
      <c r="BB157" s="14">
        <v>0</v>
      </c>
      <c r="BC157" s="14">
        <v>1.00942478724938E-2</v>
      </c>
      <c r="BD157" s="14">
        <v>0</v>
      </c>
      <c r="BE157" s="14">
        <v>1.01256406496909E-2</v>
      </c>
    </row>
    <row r="158" spans="2:57" x14ac:dyDescent="0.25">
      <c r="B158" t="s">
        <v>112</v>
      </c>
      <c r="C158" s="14">
        <v>0.74760082808056005</v>
      </c>
      <c r="D158" s="14">
        <v>0.74285747128818402</v>
      </c>
      <c r="E158" s="14">
        <v>0.75370112850384396</v>
      </c>
      <c r="F158" s="14"/>
      <c r="G158" s="14">
        <v>0.71216044887472396</v>
      </c>
      <c r="H158" s="14">
        <v>0.75838864824644503</v>
      </c>
      <c r="I158" s="14">
        <v>0.77463749964372097</v>
      </c>
      <c r="J158" s="14">
        <v>0.76849741140264105</v>
      </c>
      <c r="K158" s="14">
        <v>0.76052220441950602</v>
      </c>
      <c r="L158" s="14">
        <v>0.71479261630985003</v>
      </c>
      <c r="M158" s="14"/>
      <c r="N158" s="14">
        <v>0.79041325266340101</v>
      </c>
      <c r="O158" s="14">
        <v>0.76831513776753302</v>
      </c>
      <c r="P158" s="14">
        <v>0.71980387853975902</v>
      </c>
      <c r="Q158" s="14">
        <v>0.70198453498892699</v>
      </c>
      <c r="R158" s="14"/>
      <c r="S158" s="14">
        <v>0.73416429204645695</v>
      </c>
      <c r="T158" s="14">
        <v>0.757869909570976</v>
      </c>
      <c r="U158" s="14">
        <v>0.75908762166378396</v>
      </c>
      <c r="V158" s="14">
        <v>0.685099484708242</v>
      </c>
      <c r="W158" s="14">
        <v>0.81605664421926305</v>
      </c>
      <c r="X158" s="14">
        <v>0.74353491577449804</v>
      </c>
      <c r="Y158" s="14">
        <v>0.73431660675957999</v>
      </c>
      <c r="Z158" s="14">
        <v>0.75894460816515297</v>
      </c>
      <c r="AA158" s="14">
        <v>0.75584147799794799</v>
      </c>
      <c r="AB158" s="14">
        <v>0.72600012850652196</v>
      </c>
      <c r="AC158" s="14">
        <v>0.76411008640759703</v>
      </c>
      <c r="AD158" s="14">
        <v>0.80240929352052603</v>
      </c>
      <c r="AE158" s="14"/>
      <c r="AF158" s="14">
        <v>0.75253333183815896</v>
      </c>
      <c r="AG158" s="14">
        <v>0.75901878062359496</v>
      </c>
      <c r="AH158" s="14">
        <v>0.70882984095776602</v>
      </c>
      <c r="AI158" s="14"/>
      <c r="AJ158" s="14">
        <v>0.75104306689243705</v>
      </c>
      <c r="AK158" s="14">
        <v>0.74142057057494404</v>
      </c>
      <c r="AL158" s="14">
        <v>0.75018606179565905</v>
      </c>
      <c r="AM158" s="14">
        <v>0.72069020760517299</v>
      </c>
      <c r="AN158" s="14">
        <v>0.79153993003356404</v>
      </c>
      <c r="AO158" s="14"/>
      <c r="AP158" s="14">
        <v>0.78294483878100496</v>
      </c>
      <c r="AQ158" s="14">
        <v>0.72535768113214205</v>
      </c>
      <c r="AR158" s="14">
        <v>0.71238953466197996</v>
      </c>
      <c r="AS158" s="14"/>
      <c r="AT158" s="14">
        <v>0.69791984695438203</v>
      </c>
      <c r="AU158" s="14">
        <v>0.75943241881677404</v>
      </c>
      <c r="AV158" s="14">
        <v>0.77226278826732597</v>
      </c>
      <c r="AW158" s="14">
        <v>0.78380950806359995</v>
      </c>
      <c r="AX158" s="14">
        <v>0.65583606433188602</v>
      </c>
      <c r="AY158" s="14"/>
      <c r="AZ158" s="14">
        <v>0.74896056991636495</v>
      </c>
      <c r="BA158" s="14">
        <v>0.72503414904754804</v>
      </c>
      <c r="BB158" s="14">
        <v>0.75307489083816703</v>
      </c>
      <c r="BC158" s="14">
        <v>0.74773916258138695</v>
      </c>
      <c r="BD158" s="14">
        <v>0.797926416683575</v>
      </c>
      <c r="BE158" s="14">
        <v>0.74621919159232297</v>
      </c>
    </row>
    <row r="159" spans="2:57" x14ac:dyDescent="0.25">
      <c r="B159" t="s">
        <v>88</v>
      </c>
      <c r="C159" s="14">
        <v>3.4425626220022203E-2</v>
      </c>
      <c r="D159" s="14">
        <v>3.8286123756734902E-2</v>
      </c>
      <c r="E159" s="14">
        <v>2.97879800866497E-2</v>
      </c>
      <c r="F159" s="14"/>
      <c r="G159" s="14">
        <v>7.0624436602969395E-2</v>
      </c>
      <c r="H159" s="14">
        <v>3.7931910846436899E-2</v>
      </c>
      <c r="I159" s="14">
        <v>4.3132208119326901E-2</v>
      </c>
      <c r="J159" s="14">
        <v>2.5836247008431099E-2</v>
      </c>
      <c r="K159" s="14">
        <v>2.5318545309730298E-2</v>
      </c>
      <c r="L159" s="14">
        <v>1.3385610888795901E-2</v>
      </c>
      <c r="M159" s="14"/>
      <c r="N159" s="14">
        <v>3.14864645734158E-2</v>
      </c>
      <c r="O159" s="14">
        <v>3.7371732375363398E-2</v>
      </c>
      <c r="P159" s="14">
        <v>4.00074925392509E-2</v>
      </c>
      <c r="Q159" s="14">
        <v>3.0240781375873799E-2</v>
      </c>
      <c r="R159" s="14"/>
      <c r="S159" s="14">
        <v>4.1659909960828197E-2</v>
      </c>
      <c r="T159" s="14">
        <v>3.5148872187419397E-2</v>
      </c>
      <c r="U159" s="14">
        <v>5.4545338218199698E-3</v>
      </c>
      <c r="V159" s="14">
        <v>4.6135036882951501E-2</v>
      </c>
      <c r="W159" s="14">
        <v>2.6722061177998999E-2</v>
      </c>
      <c r="X159" s="14">
        <v>2.2539621011625099E-2</v>
      </c>
      <c r="Y159" s="14">
        <v>4.92745428205189E-2</v>
      </c>
      <c r="Z159" s="14">
        <v>5.1008067981989001E-2</v>
      </c>
      <c r="AA159" s="14">
        <v>4.6735379699064501E-2</v>
      </c>
      <c r="AB159" s="14">
        <v>2.0062381944355501E-2</v>
      </c>
      <c r="AC159" s="14">
        <v>2.8401820451710899E-2</v>
      </c>
      <c r="AD159" s="14">
        <v>3.9519992719974702E-2</v>
      </c>
      <c r="AE159" s="14"/>
      <c r="AF159" s="14">
        <v>2.43558324021904E-2</v>
      </c>
      <c r="AG159" s="14">
        <v>3.8795206187848902E-2</v>
      </c>
      <c r="AH159" s="14">
        <v>3.5729551403389903E-2</v>
      </c>
      <c r="AI159" s="14"/>
      <c r="AJ159" s="14">
        <v>2.2190173424612401E-2</v>
      </c>
      <c r="AK159" s="14">
        <v>5.2131709195291802E-2</v>
      </c>
      <c r="AL159" s="14">
        <v>3.0412789663549201E-2</v>
      </c>
      <c r="AM159" s="14">
        <v>6.4961614572474305E-2</v>
      </c>
      <c r="AN159" s="14">
        <v>1.2769108143579001E-2</v>
      </c>
      <c r="AO159" s="14"/>
      <c r="AP159" s="14">
        <v>2.29645601013218E-2</v>
      </c>
      <c r="AQ159" s="14">
        <v>4.3490367624726599E-2</v>
      </c>
      <c r="AR159" s="14">
        <v>3.11004325559683E-2</v>
      </c>
      <c r="AS159" s="14"/>
      <c r="AT159" s="14">
        <v>3.5120910914844199E-2</v>
      </c>
      <c r="AU159" s="14">
        <v>3.5201762385040802E-2</v>
      </c>
      <c r="AV159" s="14">
        <v>3.5548781537831101E-2</v>
      </c>
      <c r="AW159" s="14">
        <v>4.1242621157500998E-2</v>
      </c>
      <c r="AX159" s="14">
        <v>6.7095298992238206E-2</v>
      </c>
      <c r="AY159" s="14"/>
      <c r="AZ159" s="14">
        <v>4.89693563702309E-2</v>
      </c>
      <c r="BA159" s="14">
        <v>4.9174480228025702E-2</v>
      </c>
      <c r="BB159" s="14">
        <v>9.1498368140035796E-3</v>
      </c>
      <c r="BC159" s="14">
        <v>3.0598020299383299E-2</v>
      </c>
      <c r="BD159" s="14">
        <v>8.6336271582975292E-3</v>
      </c>
      <c r="BE159" s="14">
        <v>1.76961376865594E-2</v>
      </c>
    </row>
    <row r="160" spans="2:57" x14ac:dyDescent="0.25">
      <c r="B160" t="s">
        <v>89</v>
      </c>
      <c r="C160" s="14">
        <v>0.71317520186053796</v>
      </c>
      <c r="D160" s="14">
        <v>0.70457134753144901</v>
      </c>
      <c r="E160" s="14">
        <v>0.72391314841719401</v>
      </c>
      <c r="F160" s="14"/>
      <c r="G160" s="14">
        <v>0.64153601227175505</v>
      </c>
      <c r="H160" s="14">
        <v>0.72045673740000804</v>
      </c>
      <c r="I160" s="14">
        <v>0.73150529152439403</v>
      </c>
      <c r="J160" s="14">
        <v>0.74266116439421004</v>
      </c>
      <c r="K160" s="14">
        <v>0.73520365910977603</v>
      </c>
      <c r="L160" s="14">
        <v>0.70140700542105405</v>
      </c>
      <c r="M160" s="14"/>
      <c r="N160" s="14">
        <v>0.75892678808998604</v>
      </c>
      <c r="O160" s="14">
        <v>0.73094340539216895</v>
      </c>
      <c r="P160" s="14">
        <v>0.67979638600050796</v>
      </c>
      <c r="Q160" s="14">
        <v>0.67174375361305305</v>
      </c>
      <c r="R160" s="14"/>
      <c r="S160" s="14">
        <v>0.69250438208562903</v>
      </c>
      <c r="T160" s="14">
        <v>0.72272103738355697</v>
      </c>
      <c r="U160" s="14">
        <v>0.75363308784196403</v>
      </c>
      <c r="V160" s="14">
        <v>0.63896444782529005</v>
      </c>
      <c r="W160" s="14">
        <v>0.78933458304126403</v>
      </c>
      <c r="X160" s="14">
        <v>0.72099529476287305</v>
      </c>
      <c r="Y160" s="14">
        <v>0.68504206393906097</v>
      </c>
      <c r="Z160" s="14">
        <v>0.70793654018316399</v>
      </c>
      <c r="AA160" s="14">
        <v>0.70910609829888405</v>
      </c>
      <c r="AB160" s="14">
        <v>0.70593774656216701</v>
      </c>
      <c r="AC160" s="14">
        <v>0.73570826595588601</v>
      </c>
      <c r="AD160" s="14">
        <v>0.76288930080055195</v>
      </c>
      <c r="AE160" s="14"/>
      <c r="AF160" s="14">
        <v>0.72817749943596899</v>
      </c>
      <c r="AG160" s="14">
        <v>0.72022357443574603</v>
      </c>
      <c r="AH160" s="14">
        <v>0.67310028955437595</v>
      </c>
      <c r="AI160" s="14"/>
      <c r="AJ160" s="14">
        <v>0.728852893467825</v>
      </c>
      <c r="AK160" s="14">
        <v>0.68928886137965195</v>
      </c>
      <c r="AL160" s="14">
        <v>0.71977327213210995</v>
      </c>
      <c r="AM160" s="14">
        <v>0.65572859303269904</v>
      </c>
      <c r="AN160" s="14">
        <v>0.77877082188998503</v>
      </c>
      <c r="AO160" s="14"/>
      <c r="AP160" s="14">
        <v>0.75998027867968299</v>
      </c>
      <c r="AQ160" s="14">
        <v>0.68186731350741603</v>
      </c>
      <c r="AR160" s="14">
        <v>0.68128910210601201</v>
      </c>
      <c r="AS160" s="14"/>
      <c r="AT160" s="14">
        <v>0.66279893603953799</v>
      </c>
      <c r="AU160" s="14">
        <v>0.72423065643173401</v>
      </c>
      <c r="AV160" s="14">
        <v>0.73671400672949405</v>
      </c>
      <c r="AW160" s="14">
        <v>0.74256688690609896</v>
      </c>
      <c r="AX160" s="14">
        <v>0.58874076533964803</v>
      </c>
      <c r="AY160" s="14"/>
      <c r="AZ160" s="14">
        <v>0.69999121354613403</v>
      </c>
      <c r="BA160" s="14">
        <v>0.67585966881952197</v>
      </c>
      <c r="BB160" s="14">
        <v>0.74392505402416298</v>
      </c>
      <c r="BC160" s="14">
        <v>0.71714114228200398</v>
      </c>
      <c r="BD160" s="14">
        <v>0.78929278952527704</v>
      </c>
      <c r="BE160" s="14">
        <v>0.728523053905764</v>
      </c>
    </row>
    <row r="161" spans="2:57" x14ac:dyDescent="0.25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</row>
    <row r="162" spans="2:57" x14ac:dyDescent="0.25">
      <c r="B162" s="6" t="s">
        <v>115</v>
      </c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</row>
    <row r="163" spans="2:57" x14ac:dyDescent="0.25">
      <c r="B163" s="24" t="s">
        <v>93</v>
      </c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</row>
    <row r="164" spans="2:57" x14ac:dyDescent="0.25">
      <c r="B164" t="s">
        <v>81</v>
      </c>
      <c r="C164" s="14">
        <v>8.2648009224005295E-2</v>
      </c>
      <c r="D164" s="14">
        <v>8.0576581422770396E-2</v>
      </c>
      <c r="E164" s="14">
        <v>8.3210035742283597E-2</v>
      </c>
      <c r="F164" s="14"/>
      <c r="G164" s="14">
        <v>0.150703855625794</v>
      </c>
      <c r="H164" s="14">
        <v>8.2128834867422604E-2</v>
      </c>
      <c r="I164" s="14">
        <v>8.9347907378055993E-2</v>
      </c>
      <c r="J164" s="14">
        <v>4.2886953960785103E-2</v>
      </c>
      <c r="K164" s="14">
        <v>8.1531945574013096E-2</v>
      </c>
      <c r="L164" s="14">
        <v>6.5210760803402795E-2</v>
      </c>
      <c r="M164" s="14"/>
      <c r="N164" s="14">
        <v>4.4048818304259198E-2</v>
      </c>
      <c r="O164" s="14">
        <v>8.9109765448185302E-2</v>
      </c>
      <c r="P164" s="14">
        <v>7.7283507778944202E-2</v>
      </c>
      <c r="Q164" s="14">
        <v>0.12169209683384399</v>
      </c>
      <c r="R164" s="14"/>
      <c r="S164" s="14">
        <v>9.5457821590441E-2</v>
      </c>
      <c r="T164" s="14">
        <v>6.6875538489180403E-2</v>
      </c>
      <c r="U164" s="14">
        <v>6.3641146588242298E-2</v>
      </c>
      <c r="V164" s="14">
        <v>9.2297737524214801E-2</v>
      </c>
      <c r="W164" s="14">
        <v>0.102109827285097</v>
      </c>
      <c r="X164" s="14">
        <v>6.5921692617361E-2</v>
      </c>
      <c r="Y164" s="14">
        <v>7.24605232301955E-2</v>
      </c>
      <c r="Z164" s="14">
        <v>3.6588433046346E-2</v>
      </c>
      <c r="AA164" s="14">
        <v>9.9345005500722394E-2</v>
      </c>
      <c r="AB164" s="14">
        <v>8.51769469568147E-2</v>
      </c>
      <c r="AC164" s="14">
        <v>0.107891792069242</v>
      </c>
      <c r="AD164" s="14">
        <v>9.5839939586918901E-2</v>
      </c>
      <c r="AE164" s="14"/>
      <c r="AF164" s="14">
        <v>7.5748922376959099E-2</v>
      </c>
      <c r="AG164" s="14">
        <v>7.3110179344211407E-2</v>
      </c>
      <c r="AH164" s="14">
        <v>5.70490005927176E-2</v>
      </c>
      <c r="AI164" s="14"/>
      <c r="AJ164" s="14">
        <v>5.1818861081286097E-2</v>
      </c>
      <c r="AK164" s="14">
        <v>0.100455627271599</v>
      </c>
      <c r="AL164" s="14">
        <v>5.1422826268398003E-2</v>
      </c>
      <c r="AM164" s="14">
        <v>0.117910991400419</v>
      </c>
      <c r="AN164" s="14">
        <v>8.2002270528506602E-2</v>
      </c>
      <c r="AO164" s="14"/>
      <c r="AP164" s="14">
        <v>3.67976739505591E-2</v>
      </c>
      <c r="AQ164" s="14">
        <v>9.3793409052288904E-2</v>
      </c>
      <c r="AR164" s="14">
        <v>5.5626859891050998E-2</v>
      </c>
      <c r="AS164" s="14"/>
      <c r="AT164" s="14">
        <v>9.2409565823133893E-2</v>
      </c>
      <c r="AU164" s="14">
        <v>9.3753454240285805E-2</v>
      </c>
      <c r="AV164" s="14">
        <v>5.2807527247435197E-2</v>
      </c>
      <c r="AW164" s="14">
        <v>7.4860049361384295E-2</v>
      </c>
      <c r="AX164" s="14">
        <v>7.3002152958910604E-2</v>
      </c>
      <c r="AY164" s="14"/>
      <c r="AZ164" s="14">
        <v>8.6900446360982403E-2</v>
      </c>
      <c r="BA164" s="14">
        <v>6.1874559578883902E-2</v>
      </c>
      <c r="BB164" s="14">
        <v>0.12544836323417799</v>
      </c>
      <c r="BC164" s="14">
        <v>8.3465120471009693E-2</v>
      </c>
      <c r="BD164" s="14">
        <v>8.80151568571233E-2</v>
      </c>
      <c r="BE164" s="14">
        <v>6.2876122908294196E-2</v>
      </c>
    </row>
    <row r="165" spans="2:57" x14ac:dyDescent="0.25">
      <c r="B165" t="s">
        <v>82</v>
      </c>
      <c r="C165" s="14">
        <v>0.22514371327666799</v>
      </c>
      <c r="D165" s="14">
        <v>0.20051355874110099</v>
      </c>
      <c r="E165" s="14">
        <v>0.24770744169481701</v>
      </c>
      <c r="F165" s="14"/>
      <c r="G165" s="14">
        <v>0.23206875258936399</v>
      </c>
      <c r="H165" s="14">
        <v>0.22477741581222199</v>
      </c>
      <c r="I165" s="14">
        <v>0.229670365658242</v>
      </c>
      <c r="J165" s="14">
        <v>0.23809066217381</v>
      </c>
      <c r="K165" s="14">
        <v>0.22010244314614399</v>
      </c>
      <c r="L165" s="14">
        <v>0.20999453457599901</v>
      </c>
      <c r="M165" s="14"/>
      <c r="N165" s="14">
        <v>0.18338808551174199</v>
      </c>
      <c r="O165" s="14">
        <v>0.22822440685395201</v>
      </c>
      <c r="P165" s="14">
        <v>0.23942789860793801</v>
      </c>
      <c r="Q165" s="14">
        <v>0.25850044173067999</v>
      </c>
      <c r="R165" s="14"/>
      <c r="S165" s="14">
        <v>0.19727290082857801</v>
      </c>
      <c r="T165" s="14">
        <v>0.24596586073023599</v>
      </c>
      <c r="U165" s="14">
        <v>0.20774040066730801</v>
      </c>
      <c r="V165" s="14">
        <v>0.215787474550338</v>
      </c>
      <c r="W165" s="14">
        <v>0.253795682058929</v>
      </c>
      <c r="X165" s="14">
        <v>0.18509101659024799</v>
      </c>
      <c r="Y165" s="14">
        <v>0.25660376636028398</v>
      </c>
      <c r="Z165" s="14">
        <v>0.229911928514973</v>
      </c>
      <c r="AA165" s="14">
        <v>0.22267660585469701</v>
      </c>
      <c r="AB165" s="14">
        <v>0.24962190874390899</v>
      </c>
      <c r="AC165" s="14">
        <v>0.21387337566429801</v>
      </c>
      <c r="AD165" s="14">
        <v>0.25701737893592802</v>
      </c>
      <c r="AE165" s="14"/>
      <c r="AF165" s="14">
        <v>0.22971312120012699</v>
      </c>
      <c r="AG165" s="14">
        <v>0.22356335270902</v>
      </c>
      <c r="AH165" s="14">
        <v>0.237940765714303</v>
      </c>
      <c r="AI165" s="14"/>
      <c r="AJ165" s="14">
        <v>0.22412924066508599</v>
      </c>
      <c r="AK165" s="14">
        <v>0.231207892892066</v>
      </c>
      <c r="AL165" s="14">
        <v>0.200869217198519</v>
      </c>
      <c r="AM165" s="14">
        <v>0.32264229632421199</v>
      </c>
      <c r="AN165" s="14">
        <v>0.228363475559172</v>
      </c>
      <c r="AO165" s="14"/>
      <c r="AP165" s="14">
        <v>0.25155092422884201</v>
      </c>
      <c r="AQ165" s="14">
        <v>0.21849167664107799</v>
      </c>
      <c r="AR165" s="14">
        <v>0.22245995228602899</v>
      </c>
      <c r="AS165" s="14"/>
      <c r="AT165" s="14">
        <v>0.28606350507787798</v>
      </c>
      <c r="AU165" s="14">
        <v>0.22528189796045101</v>
      </c>
      <c r="AV165" s="14">
        <v>0.18667802626846899</v>
      </c>
      <c r="AW165" s="14">
        <v>0.21668353324502801</v>
      </c>
      <c r="AX165" s="14">
        <v>0.26637403834354201</v>
      </c>
      <c r="AY165" s="14"/>
      <c r="AZ165" s="14">
        <v>0.22174947499077099</v>
      </c>
      <c r="BA165" s="14">
        <v>0.21443458731901299</v>
      </c>
      <c r="BB165" s="14">
        <v>0.22896373418864399</v>
      </c>
      <c r="BC165" s="14">
        <v>0.23256786319609499</v>
      </c>
      <c r="BD165" s="14">
        <v>0.23321905719785699</v>
      </c>
      <c r="BE165" s="14">
        <v>0.24429494412716399</v>
      </c>
    </row>
    <row r="166" spans="2:57" x14ac:dyDescent="0.25">
      <c r="B166" t="s">
        <v>83</v>
      </c>
      <c r="C166" s="14">
        <v>0.214373230907413</v>
      </c>
      <c r="D166" s="14">
        <v>0.198088488136625</v>
      </c>
      <c r="E166" s="14">
        <v>0.230433365269792</v>
      </c>
      <c r="F166" s="14"/>
      <c r="G166" s="14">
        <v>0.15181415593619901</v>
      </c>
      <c r="H166" s="14">
        <v>0.22678552719542899</v>
      </c>
      <c r="I166" s="14">
        <v>0.190834774429052</v>
      </c>
      <c r="J166" s="14">
        <v>0.23889933297058599</v>
      </c>
      <c r="K166" s="14">
        <v>0.18851932947345901</v>
      </c>
      <c r="L166" s="14">
        <v>0.262627971113502</v>
      </c>
      <c r="M166" s="14"/>
      <c r="N166" s="14">
        <v>0.188679463782358</v>
      </c>
      <c r="O166" s="14">
        <v>0.18751154050278801</v>
      </c>
      <c r="P166" s="14">
        <v>0.23422366211464299</v>
      </c>
      <c r="Q166" s="14">
        <v>0.25214955487741902</v>
      </c>
      <c r="R166" s="14"/>
      <c r="S166" s="14">
        <v>0.19830354529326399</v>
      </c>
      <c r="T166" s="14">
        <v>0.22428211739271101</v>
      </c>
      <c r="U166" s="14">
        <v>0.233445935276549</v>
      </c>
      <c r="V166" s="14">
        <v>0.22836802303461101</v>
      </c>
      <c r="W166" s="14">
        <v>0.189565083444795</v>
      </c>
      <c r="X166" s="14">
        <v>0.230265774185724</v>
      </c>
      <c r="Y166" s="14">
        <v>0.208365207144939</v>
      </c>
      <c r="Z166" s="14">
        <v>0.252435892510737</v>
      </c>
      <c r="AA166" s="14">
        <v>0.24247484765347199</v>
      </c>
      <c r="AB166" s="14">
        <v>0.187228336442854</v>
      </c>
      <c r="AC166" s="14">
        <v>0.17642920620184899</v>
      </c>
      <c r="AD166" s="14">
        <v>0.17050619836488701</v>
      </c>
      <c r="AE166" s="14"/>
      <c r="AF166" s="14">
        <v>0.23586306974017501</v>
      </c>
      <c r="AG166" s="14">
        <v>0.20083726645826599</v>
      </c>
      <c r="AH166" s="14">
        <v>0.24792478138171301</v>
      </c>
      <c r="AI166" s="14"/>
      <c r="AJ166" s="14">
        <v>0.24288446890478499</v>
      </c>
      <c r="AK166" s="14">
        <v>0.19443941560395001</v>
      </c>
      <c r="AL166" s="14">
        <v>0.21469315514759499</v>
      </c>
      <c r="AM166" s="14">
        <v>0.211970034454147</v>
      </c>
      <c r="AN166" s="14">
        <v>0.25127350904727502</v>
      </c>
      <c r="AO166" s="14"/>
      <c r="AP166" s="14">
        <v>0.19139370885801299</v>
      </c>
      <c r="AQ166" s="14">
        <v>0.211558269483167</v>
      </c>
      <c r="AR166" s="14">
        <v>0.16116912900253499</v>
      </c>
      <c r="AS166" s="14"/>
      <c r="AT166" s="14">
        <v>0.261679574578983</v>
      </c>
      <c r="AU166" s="14">
        <v>0.20480729715669599</v>
      </c>
      <c r="AV166" s="14">
        <v>0.20448676091637699</v>
      </c>
      <c r="AW166" s="14">
        <v>0.13839135939549199</v>
      </c>
      <c r="AX166" s="14">
        <v>0.221466028767874</v>
      </c>
      <c r="AY166" s="14"/>
      <c r="AZ166" s="14">
        <v>0.198291478679293</v>
      </c>
      <c r="BA166" s="14">
        <v>0.22931595202954699</v>
      </c>
      <c r="BB166" s="14">
        <v>0.22935274115962501</v>
      </c>
      <c r="BC166" s="14">
        <v>0.22081961981197601</v>
      </c>
      <c r="BD166" s="14">
        <v>0.19817690265396101</v>
      </c>
      <c r="BE166" s="14">
        <v>0.18575230763692299</v>
      </c>
    </row>
    <row r="167" spans="2:57" x14ac:dyDescent="0.25">
      <c r="B167" t="s">
        <v>84</v>
      </c>
      <c r="C167" s="14">
        <v>0.33541951200714298</v>
      </c>
      <c r="D167" s="14">
        <v>0.35998872767974899</v>
      </c>
      <c r="E167" s="14">
        <v>0.31339099754509803</v>
      </c>
      <c r="F167" s="14"/>
      <c r="G167" s="14">
        <v>0.32013459703723202</v>
      </c>
      <c r="H167" s="14">
        <v>0.33184931365362702</v>
      </c>
      <c r="I167" s="14">
        <v>0.34592837654467201</v>
      </c>
      <c r="J167" s="14">
        <v>0.32344457831995399</v>
      </c>
      <c r="K167" s="14">
        <v>0.33691699249944401</v>
      </c>
      <c r="L167" s="14">
        <v>0.34874358233307801</v>
      </c>
      <c r="M167" s="14"/>
      <c r="N167" s="14">
        <v>0.38780529157215798</v>
      </c>
      <c r="O167" s="14">
        <v>0.34101736940997002</v>
      </c>
      <c r="P167" s="14">
        <v>0.335314749817132</v>
      </c>
      <c r="Q167" s="14">
        <v>0.27484546335408699</v>
      </c>
      <c r="R167" s="14"/>
      <c r="S167" s="14">
        <v>0.33508312293192599</v>
      </c>
      <c r="T167" s="14">
        <v>0.32204257044670598</v>
      </c>
      <c r="U167" s="14">
        <v>0.41686330187738502</v>
      </c>
      <c r="V167" s="14">
        <v>0.28932155583643199</v>
      </c>
      <c r="W167" s="14">
        <v>0.32805878319507098</v>
      </c>
      <c r="X167" s="14">
        <v>0.34760503934104098</v>
      </c>
      <c r="Y167" s="14">
        <v>0.30483161350277599</v>
      </c>
      <c r="Z167" s="14">
        <v>0.40119906418767398</v>
      </c>
      <c r="AA167" s="14">
        <v>0.301690078194917</v>
      </c>
      <c r="AB167" s="14">
        <v>0.35833706822315597</v>
      </c>
      <c r="AC167" s="14">
        <v>0.35100094979070701</v>
      </c>
      <c r="AD167" s="14">
        <v>0.31864305053216002</v>
      </c>
      <c r="AE167" s="14"/>
      <c r="AF167" s="14">
        <v>0.32746226669970102</v>
      </c>
      <c r="AG167" s="14">
        <v>0.34758315880840701</v>
      </c>
      <c r="AH167" s="14">
        <v>0.336472477686104</v>
      </c>
      <c r="AI167" s="14"/>
      <c r="AJ167" s="14">
        <v>0.34611261407827298</v>
      </c>
      <c r="AK167" s="14">
        <v>0.32295075454956901</v>
      </c>
      <c r="AL167" s="14">
        <v>0.36592494876297899</v>
      </c>
      <c r="AM167" s="14">
        <v>0.27938106856635703</v>
      </c>
      <c r="AN167" s="14">
        <v>0.345610119223972</v>
      </c>
      <c r="AO167" s="14"/>
      <c r="AP167" s="14">
        <v>0.38149637686378401</v>
      </c>
      <c r="AQ167" s="14">
        <v>0.31054818243659199</v>
      </c>
      <c r="AR167" s="14">
        <v>0.36468133155399102</v>
      </c>
      <c r="AS167" s="14"/>
      <c r="AT167" s="14">
        <v>0.272144725862906</v>
      </c>
      <c r="AU167" s="14">
        <v>0.359599867232891</v>
      </c>
      <c r="AV167" s="14">
        <v>0.36968745013791898</v>
      </c>
      <c r="AW167" s="14">
        <v>0.368806408249714</v>
      </c>
      <c r="AX167" s="14">
        <v>0.279685562556171</v>
      </c>
      <c r="AY167" s="14"/>
      <c r="AZ167" s="14">
        <v>0.31578475923270699</v>
      </c>
      <c r="BA167" s="14">
        <v>0.35497261064214403</v>
      </c>
      <c r="BB167" s="14">
        <v>0.33686333216659697</v>
      </c>
      <c r="BC167" s="14">
        <v>0.32083952296657497</v>
      </c>
      <c r="BD167" s="14">
        <v>0.33539559875533198</v>
      </c>
      <c r="BE167" s="14">
        <v>0.36215800121245301</v>
      </c>
    </row>
    <row r="168" spans="2:57" x14ac:dyDescent="0.25">
      <c r="B168" t="s">
        <v>86</v>
      </c>
      <c r="C168" s="14">
        <v>0.14241553458477099</v>
      </c>
      <c r="D168" s="14">
        <v>0.160832644019756</v>
      </c>
      <c r="E168" s="14">
        <v>0.125258159748009</v>
      </c>
      <c r="F168" s="14"/>
      <c r="G168" s="14">
        <v>0.14527863881141201</v>
      </c>
      <c r="H168" s="14">
        <v>0.13445890847129899</v>
      </c>
      <c r="I168" s="14">
        <v>0.144218575989979</v>
      </c>
      <c r="J168" s="14">
        <v>0.156678472574865</v>
      </c>
      <c r="K168" s="14">
        <v>0.17292928930693899</v>
      </c>
      <c r="L168" s="14">
        <v>0.11342315117401799</v>
      </c>
      <c r="M168" s="14"/>
      <c r="N168" s="14">
        <v>0.196078340829483</v>
      </c>
      <c r="O168" s="14">
        <v>0.15413691778510399</v>
      </c>
      <c r="P168" s="14">
        <v>0.113750181681342</v>
      </c>
      <c r="Q168" s="14">
        <v>9.2812443203970404E-2</v>
      </c>
      <c r="R168" s="14"/>
      <c r="S168" s="14">
        <v>0.173882609355791</v>
      </c>
      <c r="T168" s="14">
        <v>0.14083391294116701</v>
      </c>
      <c r="U168" s="14">
        <v>7.8309215590515097E-2</v>
      </c>
      <c r="V168" s="14">
        <v>0.174225209054405</v>
      </c>
      <c r="W168" s="14">
        <v>0.12647062401610901</v>
      </c>
      <c r="X168" s="14">
        <v>0.17111647726562601</v>
      </c>
      <c r="Y168" s="14">
        <v>0.157738889761805</v>
      </c>
      <c r="Z168" s="14">
        <v>7.9864681740270199E-2</v>
      </c>
      <c r="AA168" s="14">
        <v>0.133813462796192</v>
      </c>
      <c r="AB168" s="14">
        <v>0.119635739633267</v>
      </c>
      <c r="AC168" s="14">
        <v>0.15080467627390301</v>
      </c>
      <c r="AD168" s="14">
        <v>0.15799343258010601</v>
      </c>
      <c r="AE168" s="14"/>
      <c r="AF168" s="14">
        <v>0.13121261998303799</v>
      </c>
      <c r="AG168" s="14">
        <v>0.154906042680094</v>
      </c>
      <c r="AH168" s="14">
        <v>0.120612974625162</v>
      </c>
      <c r="AI168" s="14"/>
      <c r="AJ168" s="14">
        <v>0.13505481527057001</v>
      </c>
      <c r="AK168" s="14">
        <v>0.150946309682816</v>
      </c>
      <c r="AL168" s="14">
        <v>0.167089852622509</v>
      </c>
      <c r="AM168" s="14">
        <v>6.8095609254864797E-2</v>
      </c>
      <c r="AN168" s="14">
        <v>9.2750625641074502E-2</v>
      </c>
      <c r="AO168" s="14"/>
      <c r="AP168" s="14">
        <v>0.13876131609880099</v>
      </c>
      <c r="AQ168" s="14">
        <v>0.16560846238687399</v>
      </c>
      <c r="AR168" s="14">
        <v>0.19606272726639401</v>
      </c>
      <c r="AS168" s="14"/>
      <c r="AT168" s="14">
        <v>8.7702628657098297E-2</v>
      </c>
      <c r="AU168" s="14">
        <v>0.116557483409677</v>
      </c>
      <c r="AV168" s="14">
        <v>0.18634023542979999</v>
      </c>
      <c r="AW168" s="14">
        <v>0.20125864974838201</v>
      </c>
      <c r="AX168" s="14">
        <v>0.15947221737350301</v>
      </c>
      <c r="AY168" s="14"/>
      <c r="AZ168" s="14">
        <v>0.177273840736246</v>
      </c>
      <c r="BA168" s="14">
        <v>0.139402290430413</v>
      </c>
      <c r="BB168" s="14">
        <v>7.9371829250955497E-2</v>
      </c>
      <c r="BC168" s="14">
        <v>0.14230787355434399</v>
      </c>
      <c r="BD168" s="14">
        <v>0.145193284535727</v>
      </c>
      <c r="BE168" s="14">
        <v>0.14491862411516601</v>
      </c>
    </row>
    <row r="169" spans="2:57" x14ac:dyDescent="0.25">
      <c r="B169" t="s">
        <v>112</v>
      </c>
      <c r="C169" s="14">
        <v>0.30779172250067299</v>
      </c>
      <c r="D169" s="14">
        <v>0.28109014016387102</v>
      </c>
      <c r="E169" s="14">
        <v>0.33091747743710098</v>
      </c>
      <c r="F169" s="14"/>
      <c r="G169" s="14">
        <v>0.38277260821515802</v>
      </c>
      <c r="H169" s="14">
        <v>0.306906250679645</v>
      </c>
      <c r="I169" s="14">
        <v>0.31901827303629798</v>
      </c>
      <c r="J169" s="14">
        <v>0.28097761613459499</v>
      </c>
      <c r="K169" s="14">
        <v>0.30163438872015802</v>
      </c>
      <c r="L169" s="14">
        <v>0.27520529537940203</v>
      </c>
      <c r="M169" s="14"/>
      <c r="N169" s="14">
        <v>0.22743690381600101</v>
      </c>
      <c r="O169" s="14">
        <v>0.31733417230213701</v>
      </c>
      <c r="P169" s="14">
        <v>0.316711406386883</v>
      </c>
      <c r="Q169" s="14">
        <v>0.38019253856452401</v>
      </c>
      <c r="R169" s="14"/>
      <c r="S169" s="14">
        <v>0.29273072241901898</v>
      </c>
      <c r="T169" s="14">
        <v>0.31284139921941601</v>
      </c>
      <c r="U169" s="14">
        <v>0.27138154725555003</v>
      </c>
      <c r="V169" s="14">
        <v>0.30808521207455303</v>
      </c>
      <c r="W169" s="14">
        <v>0.35590550934402598</v>
      </c>
      <c r="X169" s="14">
        <v>0.25101270920760899</v>
      </c>
      <c r="Y169" s="14">
        <v>0.32906428959048001</v>
      </c>
      <c r="Z169" s="14">
        <v>0.26650036156131901</v>
      </c>
      <c r="AA169" s="14">
        <v>0.32202161135541901</v>
      </c>
      <c r="AB169" s="14">
        <v>0.33479885570072399</v>
      </c>
      <c r="AC169" s="14">
        <v>0.32176516773354102</v>
      </c>
      <c r="AD169" s="14">
        <v>0.35285731852284702</v>
      </c>
      <c r="AE169" s="14"/>
      <c r="AF169" s="14">
        <v>0.30546204357708601</v>
      </c>
      <c r="AG169" s="14">
        <v>0.29667353205323199</v>
      </c>
      <c r="AH169" s="14">
        <v>0.29498976630702101</v>
      </c>
      <c r="AI169" s="14"/>
      <c r="AJ169" s="14">
        <v>0.27594810174637202</v>
      </c>
      <c r="AK169" s="14">
        <v>0.33166352016366502</v>
      </c>
      <c r="AL169" s="14">
        <v>0.25229204346691703</v>
      </c>
      <c r="AM169" s="14">
        <v>0.44055328772463098</v>
      </c>
      <c r="AN169" s="14">
        <v>0.31036574608767797</v>
      </c>
      <c r="AO169" s="14"/>
      <c r="AP169" s="14">
        <v>0.288348598179402</v>
      </c>
      <c r="AQ169" s="14">
        <v>0.31228508569336699</v>
      </c>
      <c r="AR169" s="14">
        <v>0.27808681217707998</v>
      </c>
      <c r="AS169" s="14"/>
      <c r="AT169" s="14">
        <v>0.37847307090101201</v>
      </c>
      <c r="AU169" s="14">
        <v>0.31903535220073598</v>
      </c>
      <c r="AV169" s="14">
        <v>0.239485553515904</v>
      </c>
      <c r="AW169" s="14">
        <v>0.291543582606412</v>
      </c>
      <c r="AX169" s="14">
        <v>0.339376191302452</v>
      </c>
      <c r="AY169" s="14"/>
      <c r="AZ169" s="14">
        <v>0.30864992135175401</v>
      </c>
      <c r="BA169" s="14">
        <v>0.27630914689789698</v>
      </c>
      <c r="BB169" s="14">
        <v>0.35441209742282198</v>
      </c>
      <c r="BC169" s="14">
        <v>0.31603298366710503</v>
      </c>
      <c r="BD169" s="14">
        <v>0.32123421405497998</v>
      </c>
      <c r="BE169" s="14">
        <v>0.30717106703545799</v>
      </c>
    </row>
    <row r="170" spans="2:57" x14ac:dyDescent="0.25">
      <c r="B170" t="s">
        <v>88</v>
      </c>
      <c r="C170" s="14">
        <v>0.477835046591914</v>
      </c>
      <c r="D170" s="14">
        <v>0.52082137169950404</v>
      </c>
      <c r="E170" s="14">
        <v>0.43864915729310699</v>
      </c>
      <c r="F170" s="14"/>
      <c r="G170" s="14">
        <v>0.46541323584864303</v>
      </c>
      <c r="H170" s="14">
        <v>0.46630822212492601</v>
      </c>
      <c r="I170" s="14">
        <v>0.49014695253465002</v>
      </c>
      <c r="J170" s="14">
        <v>0.48012305089481799</v>
      </c>
      <c r="K170" s="14">
        <v>0.50984628180638303</v>
      </c>
      <c r="L170" s="14">
        <v>0.46216673350709597</v>
      </c>
      <c r="M170" s="14"/>
      <c r="N170" s="14">
        <v>0.58388363240164098</v>
      </c>
      <c r="O170" s="14">
        <v>0.49515428719507398</v>
      </c>
      <c r="P170" s="14">
        <v>0.44906493149847398</v>
      </c>
      <c r="Q170" s="14">
        <v>0.36765790655805802</v>
      </c>
      <c r="R170" s="14"/>
      <c r="S170" s="14">
        <v>0.50896573228771702</v>
      </c>
      <c r="T170" s="14">
        <v>0.46287648338787202</v>
      </c>
      <c r="U170" s="14">
        <v>0.49517251746790097</v>
      </c>
      <c r="V170" s="14">
        <v>0.46354676489083602</v>
      </c>
      <c r="W170" s="14">
        <v>0.45452940721117902</v>
      </c>
      <c r="X170" s="14">
        <v>0.51872151660666699</v>
      </c>
      <c r="Y170" s="14">
        <v>0.46257050326458099</v>
      </c>
      <c r="Z170" s="14">
        <v>0.48106374592794399</v>
      </c>
      <c r="AA170" s="14">
        <v>0.43550354099110899</v>
      </c>
      <c r="AB170" s="14">
        <v>0.47797280785642199</v>
      </c>
      <c r="AC170" s="14">
        <v>0.50180562606460999</v>
      </c>
      <c r="AD170" s="14">
        <v>0.47663648311226597</v>
      </c>
      <c r="AE170" s="14"/>
      <c r="AF170" s="14">
        <v>0.45867488668273898</v>
      </c>
      <c r="AG170" s="14">
        <v>0.50248920148850196</v>
      </c>
      <c r="AH170" s="14">
        <v>0.45708545231126602</v>
      </c>
      <c r="AI170" s="14"/>
      <c r="AJ170" s="14">
        <v>0.48116742934884299</v>
      </c>
      <c r="AK170" s="14">
        <v>0.47389706423238498</v>
      </c>
      <c r="AL170" s="14">
        <v>0.53301480138548796</v>
      </c>
      <c r="AM170" s="14">
        <v>0.34747667782122199</v>
      </c>
      <c r="AN170" s="14">
        <v>0.438360744865047</v>
      </c>
      <c r="AO170" s="14"/>
      <c r="AP170" s="14">
        <v>0.52025769296258595</v>
      </c>
      <c r="AQ170" s="14">
        <v>0.47615664482346598</v>
      </c>
      <c r="AR170" s="14">
        <v>0.56074405882038503</v>
      </c>
      <c r="AS170" s="14"/>
      <c r="AT170" s="14">
        <v>0.35984735452000499</v>
      </c>
      <c r="AU170" s="14">
        <v>0.47615735064256798</v>
      </c>
      <c r="AV170" s="14">
        <v>0.55602768556771898</v>
      </c>
      <c r="AW170" s="14">
        <v>0.57006505799809604</v>
      </c>
      <c r="AX170" s="14">
        <v>0.43915777992967397</v>
      </c>
      <c r="AY170" s="14"/>
      <c r="AZ170" s="14">
        <v>0.49305859996895302</v>
      </c>
      <c r="BA170" s="14">
        <v>0.49437490107255699</v>
      </c>
      <c r="BB170" s="14">
        <v>0.41623516141755301</v>
      </c>
      <c r="BC170" s="14">
        <v>0.46314739652091902</v>
      </c>
      <c r="BD170" s="14">
        <v>0.48058888329105898</v>
      </c>
      <c r="BE170" s="14">
        <v>0.50707662532761899</v>
      </c>
    </row>
    <row r="171" spans="2:57" x14ac:dyDescent="0.25">
      <c r="B171" t="s">
        <v>89</v>
      </c>
      <c r="C171" s="14">
        <v>-0.17004332409124001</v>
      </c>
      <c r="D171" s="14">
        <v>-0.239731231535633</v>
      </c>
      <c r="E171" s="14">
        <v>-0.107731679856006</v>
      </c>
      <c r="F171" s="14"/>
      <c r="G171" s="14">
        <v>-8.2640627633485605E-2</v>
      </c>
      <c r="H171" s="14">
        <v>-0.15940197144528101</v>
      </c>
      <c r="I171" s="14">
        <v>-0.171128679498352</v>
      </c>
      <c r="J171" s="14">
        <v>-0.19914543476022301</v>
      </c>
      <c r="K171" s="14">
        <v>-0.20821189308622601</v>
      </c>
      <c r="L171" s="14">
        <v>-0.186961438127694</v>
      </c>
      <c r="M171" s="14"/>
      <c r="N171" s="14">
        <v>-0.35644672858563903</v>
      </c>
      <c r="O171" s="14">
        <v>-0.177820114892937</v>
      </c>
      <c r="P171" s="14">
        <v>-0.13235352511159101</v>
      </c>
      <c r="Q171" s="14">
        <v>1.2534632006466E-2</v>
      </c>
      <c r="R171" s="14"/>
      <c r="S171" s="14">
        <v>-0.21623500986869801</v>
      </c>
      <c r="T171" s="14">
        <v>-0.15003508416845601</v>
      </c>
      <c r="U171" s="14">
        <v>-0.223790970212351</v>
      </c>
      <c r="V171" s="14">
        <v>-0.15546155281628399</v>
      </c>
      <c r="W171" s="14">
        <v>-9.8623897867153601E-2</v>
      </c>
      <c r="X171" s="14">
        <v>-0.267708807399058</v>
      </c>
      <c r="Y171" s="14">
        <v>-0.13350621367410101</v>
      </c>
      <c r="Z171" s="14">
        <v>-0.214563384366625</v>
      </c>
      <c r="AA171" s="14">
        <v>-0.113481929635689</v>
      </c>
      <c r="AB171" s="14">
        <v>-0.143173952155698</v>
      </c>
      <c r="AC171" s="14">
        <v>-0.18004045833106899</v>
      </c>
      <c r="AD171" s="14">
        <v>-0.123779164589419</v>
      </c>
      <c r="AE171" s="14"/>
      <c r="AF171" s="14">
        <v>-0.153212843105652</v>
      </c>
      <c r="AG171" s="14">
        <v>-0.20581566943526999</v>
      </c>
      <c r="AH171" s="14">
        <v>-0.16209568600424501</v>
      </c>
      <c r="AI171" s="14"/>
      <c r="AJ171" s="14">
        <v>-0.205219327602471</v>
      </c>
      <c r="AK171" s="14">
        <v>-0.14223354406871999</v>
      </c>
      <c r="AL171" s="14">
        <v>-0.28072275791856999</v>
      </c>
      <c r="AM171" s="14">
        <v>9.3076609903408894E-2</v>
      </c>
      <c r="AN171" s="14">
        <v>-0.127994998777368</v>
      </c>
      <c r="AO171" s="14"/>
      <c r="AP171" s="14">
        <v>-0.231909094783184</v>
      </c>
      <c r="AQ171" s="14">
        <v>-0.16387155913009799</v>
      </c>
      <c r="AR171" s="14">
        <v>-0.28265724664330399</v>
      </c>
      <c r="AS171" s="14"/>
      <c r="AT171" s="14">
        <v>1.8625716381007199E-2</v>
      </c>
      <c r="AU171" s="14">
        <v>-0.157121998441831</v>
      </c>
      <c r="AV171" s="14">
        <v>-0.31654213205181497</v>
      </c>
      <c r="AW171" s="14">
        <v>-0.27852147539168398</v>
      </c>
      <c r="AX171" s="14">
        <v>-9.9781588627221293E-2</v>
      </c>
      <c r="AY171" s="14"/>
      <c r="AZ171" s="14">
        <v>-0.18440867861719901</v>
      </c>
      <c r="BA171" s="14">
        <v>-0.21806575417466001</v>
      </c>
      <c r="BB171" s="14">
        <v>-6.1823063994730303E-2</v>
      </c>
      <c r="BC171" s="14">
        <v>-0.14711441285381399</v>
      </c>
      <c r="BD171" s="14">
        <v>-0.15935466923607899</v>
      </c>
      <c r="BE171" s="14">
        <v>-0.199905558292161</v>
      </c>
    </row>
    <row r="172" spans="2:57" x14ac:dyDescent="0.25"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</row>
    <row r="173" spans="2:57" x14ac:dyDescent="0.25">
      <c r="B173" s="6" t="s">
        <v>116</v>
      </c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</row>
    <row r="174" spans="2:57" x14ac:dyDescent="0.25">
      <c r="B174" s="24" t="s">
        <v>93</v>
      </c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</row>
    <row r="175" spans="2:57" x14ac:dyDescent="0.25">
      <c r="B175" t="s">
        <v>81</v>
      </c>
      <c r="C175" s="14">
        <v>4.0354535179838398E-2</v>
      </c>
      <c r="D175" s="14">
        <v>5.0299490757301599E-2</v>
      </c>
      <c r="E175" s="14">
        <v>3.0873653474342799E-2</v>
      </c>
      <c r="F175" s="14"/>
      <c r="G175" s="14">
        <v>3.5350653671792902E-2</v>
      </c>
      <c r="H175" s="14">
        <v>7.1276541299169105E-2</v>
      </c>
      <c r="I175" s="14">
        <v>4.4593851773699497E-2</v>
      </c>
      <c r="J175" s="14">
        <v>2.8306142860752798E-2</v>
      </c>
      <c r="K175" s="14">
        <v>3.9101471006456501E-2</v>
      </c>
      <c r="L175" s="14">
        <v>2.55886666783346E-2</v>
      </c>
      <c r="M175" s="14"/>
      <c r="N175" s="14">
        <v>2.4918076493439901E-2</v>
      </c>
      <c r="O175" s="14">
        <v>3.07531726643012E-2</v>
      </c>
      <c r="P175" s="14">
        <v>4.6082161076326102E-2</v>
      </c>
      <c r="Q175" s="14">
        <v>6.0567439758003001E-2</v>
      </c>
      <c r="R175" s="14"/>
      <c r="S175" s="14">
        <v>2.7578794804182401E-2</v>
      </c>
      <c r="T175" s="14">
        <v>3.8135457526397402E-2</v>
      </c>
      <c r="U175" s="14">
        <v>4.75835971979797E-2</v>
      </c>
      <c r="V175" s="14">
        <v>3.82375319296685E-2</v>
      </c>
      <c r="W175" s="14">
        <v>3.6352894335900797E-2</v>
      </c>
      <c r="X175" s="14">
        <v>3.4339004232368499E-2</v>
      </c>
      <c r="Y175" s="14">
        <v>3.9222024788452499E-2</v>
      </c>
      <c r="Z175" s="14">
        <v>1.15296694338561E-2</v>
      </c>
      <c r="AA175" s="14">
        <v>6.8488516988950199E-2</v>
      </c>
      <c r="AB175" s="14">
        <v>3.7653727040478799E-2</v>
      </c>
      <c r="AC175" s="14">
        <v>4.3142544359065199E-2</v>
      </c>
      <c r="AD175" s="14">
        <v>6.6403262238597105E-2</v>
      </c>
      <c r="AE175" s="14"/>
      <c r="AF175" s="14">
        <v>5.2108399710195701E-2</v>
      </c>
      <c r="AG175" s="14">
        <v>3.8923193890989201E-2</v>
      </c>
      <c r="AH175" s="14">
        <v>3.00545279485602E-2</v>
      </c>
      <c r="AI175" s="14"/>
      <c r="AJ175" s="14">
        <v>3.7341999671331297E-2</v>
      </c>
      <c r="AK175" s="14">
        <v>5.3301423942359101E-2</v>
      </c>
      <c r="AL175" s="14">
        <v>3.4852910030907597E-2</v>
      </c>
      <c r="AM175" s="14">
        <v>4.59992348289152E-2</v>
      </c>
      <c r="AN175" s="14">
        <v>3.1627616888799101E-2</v>
      </c>
      <c r="AO175" s="14"/>
      <c r="AP175" s="14">
        <v>2.9519859627184099E-2</v>
      </c>
      <c r="AQ175" s="14">
        <v>4.3635072087690401E-2</v>
      </c>
      <c r="AR175" s="14">
        <v>3.5813117833024301E-2</v>
      </c>
      <c r="AS175" s="14"/>
      <c r="AT175" s="14">
        <v>4.9456326756149999E-2</v>
      </c>
      <c r="AU175" s="14">
        <v>4.64895832787404E-2</v>
      </c>
      <c r="AV175" s="14">
        <v>2.90391736021085E-2</v>
      </c>
      <c r="AW175" s="14">
        <v>9.0101503389183601E-3</v>
      </c>
      <c r="AX175" s="14">
        <v>3.8872082139568498E-2</v>
      </c>
      <c r="AY175" s="14"/>
      <c r="AZ175" s="14">
        <v>4.19420198242089E-2</v>
      </c>
      <c r="BA175" s="14">
        <v>3.0191531082224599E-2</v>
      </c>
      <c r="BB175" s="14">
        <v>6.2045831838458701E-2</v>
      </c>
      <c r="BC175" s="14">
        <v>4.1902003790114301E-2</v>
      </c>
      <c r="BD175" s="14">
        <v>2.9136424843418201E-2</v>
      </c>
      <c r="BE175" s="14">
        <v>5.2751184753955897E-2</v>
      </c>
    </row>
    <row r="176" spans="2:57" x14ac:dyDescent="0.25">
      <c r="B176" t="s">
        <v>82</v>
      </c>
      <c r="C176" s="14">
        <v>0.120102753989488</v>
      </c>
      <c r="D176" s="14">
        <v>0.14742684854437099</v>
      </c>
      <c r="E176" s="14">
        <v>9.4108293391989103E-2</v>
      </c>
      <c r="F176" s="14"/>
      <c r="G176" s="14">
        <v>0.145145832106434</v>
      </c>
      <c r="H176" s="14">
        <v>0.14691248836412699</v>
      </c>
      <c r="I176" s="14">
        <v>0.13789291249301899</v>
      </c>
      <c r="J176" s="14">
        <v>0.103312124220503</v>
      </c>
      <c r="K176" s="14">
        <v>8.9759268829697397E-2</v>
      </c>
      <c r="L176" s="14">
        <v>0.101016788140137</v>
      </c>
      <c r="M176" s="14"/>
      <c r="N176" s="14">
        <v>9.7021870345374905E-2</v>
      </c>
      <c r="O176" s="14">
        <v>9.0891624344108995E-2</v>
      </c>
      <c r="P176" s="14">
        <v>0.140888156103747</v>
      </c>
      <c r="Q176" s="14">
        <v>0.15686093264235801</v>
      </c>
      <c r="R176" s="14"/>
      <c r="S176" s="14">
        <v>0.118033620734703</v>
      </c>
      <c r="T176" s="14">
        <v>0.144009739987493</v>
      </c>
      <c r="U176" s="14">
        <v>0.12858309658494499</v>
      </c>
      <c r="V176" s="14">
        <v>0.112174803444845</v>
      </c>
      <c r="W176" s="14">
        <v>0.10366194798671401</v>
      </c>
      <c r="X176" s="14">
        <v>0.16247335626600201</v>
      </c>
      <c r="Y176" s="14">
        <v>9.08848976425604E-2</v>
      </c>
      <c r="Z176" s="14">
        <v>0.16529781831554899</v>
      </c>
      <c r="AA176" s="14">
        <v>0.111452872023327</v>
      </c>
      <c r="AB176" s="14">
        <v>8.9079720859751299E-2</v>
      </c>
      <c r="AC176" s="14">
        <v>0.10995404687678299</v>
      </c>
      <c r="AD176" s="14">
        <v>9.7292513746083498E-2</v>
      </c>
      <c r="AE176" s="14"/>
      <c r="AF176" s="14">
        <v>0.137873639893382</v>
      </c>
      <c r="AG176" s="14">
        <v>9.6379880998525402E-2</v>
      </c>
      <c r="AH176" s="14">
        <v>0.14424659807262599</v>
      </c>
      <c r="AI176" s="14"/>
      <c r="AJ176" s="14">
        <v>0.10285563927809099</v>
      </c>
      <c r="AK176" s="14">
        <v>0.127165666025055</v>
      </c>
      <c r="AL176" s="14">
        <v>9.7825929034069906E-2</v>
      </c>
      <c r="AM176" s="14">
        <v>0.16811168416771799</v>
      </c>
      <c r="AN176" s="14">
        <v>0.17774685355852199</v>
      </c>
      <c r="AO176" s="14"/>
      <c r="AP176" s="14">
        <v>0.123270420854126</v>
      </c>
      <c r="AQ176" s="14">
        <v>0.111682616081535</v>
      </c>
      <c r="AR176" s="14">
        <v>0.13723697547230901</v>
      </c>
      <c r="AS176" s="14"/>
      <c r="AT176" s="14">
        <v>0.17922567321603</v>
      </c>
      <c r="AU176" s="14">
        <v>0.11058891491586301</v>
      </c>
      <c r="AV176" s="14">
        <v>0.10847892468035</v>
      </c>
      <c r="AW176" s="14">
        <v>8.2805201120063607E-2</v>
      </c>
      <c r="AX176" s="14">
        <v>5.6825520345127098E-2</v>
      </c>
      <c r="AY176" s="14"/>
      <c r="AZ176" s="14">
        <v>0.128632942716326</v>
      </c>
      <c r="BA176" s="14">
        <v>9.0849237634951202E-2</v>
      </c>
      <c r="BB176" s="14">
        <v>0.16162137359193901</v>
      </c>
      <c r="BC176" s="14">
        <v>0.106806178605619</v>
      </c>
      <c r="BD176" s="14">
        <v>0.139647790953039</v>
      </c>
      <c r="BE176" s="14">
        <v>0.14369415508935801</v>
      </c>
    </row>
    <row r="177" spans="2:57" x14ac:dyDescent="0.25">
      <c r="B177" t="s">
        <v>83</v>
      </c>
      <c r="C177" s="14">
        <v>0.121600713281578</v>
      </c>
      <c r="D177" s="14">
        <v>0.13184346478339001</v>
      </c>
      <c r="E177" s="14">
        <v>0.112309320539667</v>
      </c>
      <c r="F177" s="14"/>
      <c r="G177" s="14">
        <v>0.12775149705903099</v>
      </c>
      <c r="H177" s="14">
        <v>0.14013913619569099</v>
      </c>
      <c r="I177" s="14">
        <v>0.109583137520837</v>
      </c>
      <c r="J177" s="14">
        <v>0.103851913200997</v>
      </c>
      <c r="K177" s="14">
        <v>0.10490325152265299</v>
      </c>
      <c r="L177" s="14">
        <v>0.13775688298425401</v>
      </c>
      <c r="M177" s="14"/>
      <c r="N177" s="14">
        <v>9.4399616626504396E-2</v>
      </c>
      <c r="O177" s="14">
        <v>0.10738121334436899</v>
      </c>
      <c r="P177" s="14">
        <v>0.13583444988207299</v>
      </c>
      <c r="Q177" s="14">
        <v>0.15131778224796499</v>
      </c>
      <c r="R177" s="14"/>
      <c r="S177" s="14">
        <v>0.152368607180072</v>
      </c>
      <c r="T177" s="14">
        <v>0.13104257073234299</v>
      </c>
      <c r="U177" s="14">
        <v>0.113394104302007</v>
      </c>
      <c r="V177" s="14">
        <v>0.12982759710582301</v>
      </c>
      <c r="W177" s="14">
        <v>8.9348330711545701E-2</v>
      </c>
      <c r="X177" s="14">
        <v>0.115873709862228</v>
      </c>
      <c r="Y177" s="14">
        <v>9.1634522720853304E-2</v>
      </c>
      <c r="Z177" s="14">
        <v>0.127028484222757</v>
      </c>
      <c r="AA177" s="14">
        <v>0.144529436346928</v>
      </c>
      <c r="AB177" s="14">
        <v>0.11399730504087</v>
      </c>
      <c r="AC177" s="14">
        <v>5.8177816976090799E-2</v>
      </c>
      <c r="AD177" s="14">
        <v>0.144311475835981</v>
      </c>
      <c r="AE177" s="14"/>
      <c r="AF177" s="14">
        <v>0.13779901774283601</v>
      </c>
      <c r="AG177" s="14">
        <v>0.10051827117675</v>
      </c>
      <c r="AH177" s="14">
        <v>0.130111306042963</v>
      </c>
      <c r="AI177" s="14"/>
      <c r="AJ177" s="14">
        <v>0.14164797660509301</v>
      </c>
      <c r="AK177" s="14">
        <v>0.110014233656828</v>
      </c>
      <c r="AL177" s="14">
        <v>0.12560656894460001</v>
      </c>
      <c r="AM177" s="14">
        <v>0.10761794987982901</v>
      </c>
      <c r="AN177" s="14">
        <v>0.106100999067964</v>
      </c>
      <c r="AO177" s="14"/>
      <c r="AP177" s="14">
        <v>0.14199747613587299</v>
      </c>
      <c r="AQ177" s="14">
        <v>0.11576276030323</v>
      </c>
      <c r="AR177" s="14">
        <v>7.6564629284240904E-2</v>
      </c>
      <c r="AS177" s="14"/>
      <c r="AT177" s="14">
        <v>0.14798521498602299</v>
      </c>
      <c r="AU177" s="14">
        <v>0.12052374627555799</v>
      </c>
      <c r="AV177" s="14">
        <v>0.102028881403482</v>
      </c>
      <c r="AW177" s="14">
        <v>0.105797078558323</v>
      </c>
      <c r="AX177" s="14">
        <v>0.102211093278068</v>
      </c>
      <c r="AY177" s="14"/>
      <c r="AZ177" s="14">
        <v>0.13389351936288199</v>
      </c>
      <c r="BA177" s="14">
        <v>0.115471500893366</v>
      </c>
      <c r="BB177" s="14">
        <v>0.12228585941765199</v>
      </c>
      <c r="BC177" s="14">
        <v>0.12855054316217901</v>
      </c>
      <c r="BD177" s="14">
        <v>0.101780833558166</v>
      </c>
      <c r="BE177" s="14">
        <v>0.115174847576779</v>
      </c>
    </row>
    <row r="178" spans="2:57" x14ac:dyDescent="0.25">
      <c r="B178" t="s">
        <v>84</v>
      </c>
      <c r="C178" s="14">
        <v>0.35741564003132298</v>
      </c>
      <c r="D178" s="14">
        <v>0.33263841367227498</v>
      </c>
      <c r="E178" s="14">
        <v>0.38185624500351001</v>
      </c>
      <c r="F178" s="14"/>
      <c r="G178" s="14">
        <v>0.374263412450136</v>
      </c>
      <c r="H178" s="14">
        <v>0.33756572803017698</v>
      </c>
      <c r="I178" s="14">
        <v>0.34287813406866002</v>
      </c>
      <c r="J178" s="14">
        <v>0.395408850628863</v>
      </c>
      <c r="K178" s="14">
        <v>0.33479768532013499</v>
      </c>
      <c r="L178" s="14">
        <v>0.35853604119949101</v>
      </c>
      <c r="M178" s="14"/>
      <c r="N178" s="14">
        <v>0.335915203155079</v>
      </c>
      <c r="O178" s="14">
        <v>0.37228078303309697</v>
      </c>
      <c r="P178" s="14">
        <v>0.38144560526015803</v>
      </c>
      <c r="Q178" s="14">
        <v>0.350442631928509</v>
      </c>
      <c r="R178" s="14"/>
      <c r="S178" s="14">
        <v>0.36862172787557601</v>
      </c>
      <c r="T178" s="14">
        <v>0.32561623504668502</v>
      </c>
      <c r="U178" s="14">
        <v>0.36910022826847799</v>
      </c>
      <c r="V178" s="14">
        <v>0.35996375255864099</v>
      </c>
      <c r="W178" s="14">
        <v>0.34524122030418802</v>
      </c>
      <c r="X178" s="14">
        <v>0.35873989518153598</v>
      </c>
      <c r="Y178" s="14">
        <v>0.39507429704132302</v>
      </c>
      <c r="Z178" s="14">
        <v>0.317456827927728</v>
      </c>
      <c r="AA178" s="14">
        <v>0.398127934367422</v>
      </c>
      <c r="AB178" s="14">
        <v>0.37656144109019402</v>
      </c>
      <c r="AC178" s="14">
        <v>0.25525252564805101</v>
      </c>
      <c r="AD178" s="14">
        <v>0.34628269424171498</v>
      </c>
      <c r="AE178" s="14"/>
      <c r="AF178" s="14">
        <v>0.33981284409854401</v>
      </c>
      <c r="AG178" s="14">
        <v>0.35787008154890299</v>
      </c>
      <c r="AH178" s="14">
        <v>0.380322484747872</v>
      </c>
      <c r="AI178" s="14"/>
      <c r="AJ178" s="14">
        <v>0.35439158733557802</v>
      </c>
      <c r="AK178" s="14">
        <v>0.32714334851264798</v>
      </c>
      <c r="AL178" s="14">
        <v>0.38349260834594601</v>
      </c>
      <c r="AM178" s="14">
        <v>0.38025642223821499</v>
      </c>
      <c r="AN178" s="14">
        <v>0.350055623980282</v>
      </c>
      <c r="AO178" s="14"/>
      <c r="AP178" s="14">
        <v>0.38211978752300402</v>
      </c>
      <c r="AQ178" s="14">
        <v>0.32871974829230799</v>
      </c>
      <c r="AR178" s="14">
        <v>0.35028943916460498</v>
      </c>
      <c r="AS178" s="14"/>
      <c r="AT178" s="14">
        <v>0.35955978797708799</v>
      </c>
      <c r="AU178" s="14">
        <v>0.39068885631866102</v>
      </c>
      <c r="AV178" s="14">
        <v>0.31167243337752099</v>
      </c>
      <c r="AW178" s="14">
        <v>0.42583467417918602</v>
      </c>
      <c r="AX178" s="14">
        <v>0.38633626996981901</v>
      </c>
      <c r="AY178" s="14"/>
      <c r="AZ178" s="14">
        <v>0.342558292694917</v>
      </c>
      <c r="BA178" s="14">
        <v>0.36531655290375997</v>
      </c>
      <c r="BB178" s="14">
        <v>0.36008209733222801</v>
      </c>
      <c r="BC178" s="14">
        <v>0.38021687087613598</v>
      </c>
      <c r="BD178" s="14">
        <v>0.330294285998179</v>
      </c>
      <c r="BE178" s="14">
        <v>0.35307099585672902</v>
      </c>
    </row>
    <row r="179" spans="2:57" x14ac:dyDescent="0.25">
      <c r="B179" t="s">
        <v>86</v>
      </c>
      <c r="C179" s="14">
        <v>0.36052635751777301</v>
      </c>
      <c r="D179" s="14">
        <v>0.33779178224266199</v>
      </c>
      <c r="E179" s="14">
        <v>0.38085248759049201</v>
      </c>
      <c r="F179" s="14"/>
      <c r="G179" s="14">
        <v>0.31748860471260498</v>
      </c>
      <c r="H179" s="14">
        <v>0.30410610611083599</v>
      </c>
      <c r="I179" s="14">
        <v>0.36505196414378499</v>
      </c>
      <c r="J179" s="14">
        <v>0.36912096908888398</v>
      </c>
      <c r="K179" s="14">
        <v>0.43143832332105803</v>
      </c>
      <c r="L179" s="14">
        <v>0.37710162099778299</v>
      </c>
      <c r="M179" s="14"/>
      <c r="N179" s="14">
        <v>0.44774523337960198</v>
      </c>
      <c r="O179" s="14">
        <v>0.398693206614124</v>
      </c>
      <c r="P179" s="14">
        <v>0.29574962767769603</v>
      </c>
      <c r="Q179" s="14">
        <v>0.28081121342316501</v>
      </c>
      <c r="R179" s="14"/>
      <c r="S179" s="14">
        <v>0.333397249405467</v>
      </c>
      <c r="T179" s="14">
        <v>0.36119599670708302</v>
      </c>
      <c r="U179" s="14">
        <v>0.34133897364659099</v>
      </c>
      <c r="V179" s="14">
        <v>0.35979631496102199</v>
      </c>
      <c r="W179" s="14">
        <v>0.42539560666165199</v>
      </c>
      <c r="X179" s="14">
        <v>0.32857403445786598</v>
      </c>
      <c r="Y179" s="14">
        <v>0.38318425780681098</v>
      </c>
      <c r="Z179" s="14">
        <v>0.37868720010010998</v>
      </c>
      <c r="AA179" s="14">
        <v>0.27740124027337298</v>
      </c>
      <c r="AB179" s="14">
        <v>0.38270780596870602</v>
      </c>
      <c r="AC179" s="14">
        <v>0.533473066140009</v>
      </c>
      <c r="AD179" s="14">
        <v>0.345710053937623</v>
      </c>
      <c r="AE179" s="14"/>
      <c r="AF179" s="14">
        <v>0.332406098555042</v>
      </c>
      <c r="AG179" s="14">
        <v>0.40630857238483198</v>
      </c>
      <c r="AH179" s="14">
        <v>0.31526508318797802</v>
      </c>
      <c r="AI179" s="14"/>
      <c r="AJ179" s="14">
        <v>0.363762797109906</v>
      </c>
      <c r="AK179" s="14">
        <v>0.38237532786311001</v>
      </c>
      <c r="AL179" s="14">
        <v>0.35822198364447599</v>
      </c>
      <c r="AM179" s="14">
        <v>0.298014708885323</v>
      </c>
      <c r="AN179" s="14">
        <v>0.33446890650443301</v>
      </c>
      <c r="AO179" s="14"/>
      <c r="AP179" s="14">
        <v>0.323092455859813</v>
      </c>
      <c r="AQ179" s="14">
        <v>0.40019980323523802</v>
      </c>
      <c r="AR179" s="14">
        <v>0.40009583824582101</v>
      </c>
      <c r="AS179" s="14"/>
      <c r="AT179" s="14">
        <v>0.26377299706470902</v>
      </c>
      <c r="AU179" s="14">
        <v>0.33170889921117702</v>
      </c>
      <c r="AV179" s="14">
        <v>0.44878058693653899</v>
      </c>
      <c r="AW179" s="14">
        <v>0.37655289580350898</v>
      </c>
      <c r="AX179" s="14">
        <v>0.415755034267417</v>
      </c>
      <c r="AY179" s="14"/>
      <c r="AZ179" s="14">
        <v>0.35297322540166598</v>
      </c>
      <c r="BA179" s="14">
        <v>0.39817117748569902</v>
      </c>
      <c r="BB179" s="14">
        <v>0.29396483781972299</v>
      </c>
      <c r="BC179" s="14">
        <v>0.34252440356595099</v>
      </c>
      <c r="BD179" s="14">
        <v>0.399140664647198</v>
      </c>
      <c r="BE179" s="14">
        <v>0.33530881672317803</v>
      </c>
    </row>
    <row r="180" spans="2:57" x14ac:dyDescent="0.25">
      <c r="B180" t="s">
        <v>112</v>
      </c>
      <c r="C180" s="14">
        <v>0.160457289169326</v>
      </c>
      <c r="D180" s="14">
        <v>0.19772633930167199</v>
      </c>
      <c r="E180" s="14">
        <v>0.124981946866332</v>
      </c>
      <c r="F180" s="14"/>
      <c r="G180" s="14">
        <v>0.18049648577822699</v>
      </c>
      <c r="H180" s="14">
        <v>0.21818902966329601</v>
      </c>
      <c r="I180" s="14">
        <v>0.182486764266718</v>
      </c>
      <c r="J180" s="14">
        <v>0.13161826708125601</v>
      </c>
      <c r="K180" s="14">
        <v>0.12886073983615401</v>
      </c>
      <c r="L180" s="14">
        <v>0.12660545481847199</v>
      </c>
      <c r="M180" s="14"/>
      <c r="N180" s="14">
        <v>0.121939946838815</v>
      </c>
      <c r="O180" s="14">
        <v>0.12164479700840999</v>
      </c>
      <c r="P180" s="14">
        <v>0.18697031718007401</v>
      </c>
      <c r="Q180" s="14">
        <v>0.217428372400361</v>
      </c>
      <c r="R180" s="14"/>
      <c r="S180" s="14">
        <v>0.14561241553888499</v>
      </c>
      <c r="T180" s="14">
        <v>0.18214519751388999</v>
      </c>
      <c r="U180" s="14">
        <v>0.17616669378292399</v>
      </c>
      <c r="V180" s="14">
        <v>0.15041233537451401</v>
      </c>
      <c r="W180" s="14">
        <v>0.14001484232261499</v>
      </c>
      <c r="X180" s="14">
        <v>0.196812360498371</v>
      </c>
      <c r="Y180" s="14">
        <v>0.13010692243101299</v>
      </c>
      <c r="Z180" s="14">
        <v>0.17682748774940499</v>
      </c>
      <c r="AA180" s="14">
        <v>0.17994138901227699</v>
      </c>
      <c r="AB180" s="14">
        <v>0.12673344790023</v>
      </c>
      <c r="AC180" s="14">
        <v>0.15309659123584901</v>
      </c>
      <c r="AD180" s="14">
        <v>0.16369577598468099</v>
      </c>
      <c r="AE180" s="14"/>
      <c r="AF180" s="14">
        <v>0.18998203960357801</v>
      </c>
      <c r="AG180" s="14">
        <v>0.13530307488951501</v>
      </c>
      <c r="AH180" s="14">
        <v>0.174301126021187</v>
      </c>
      <c r="AI180" s="14"/>
      <c r="AJ180" s="14">
        <v>0.140197638949422</v>
      </c>
      <c r="AK180" s="14">
        <v>0.18046708996741501</v>
      </c>
      <c r="AL180" s="14">
        <v>0.13267883906497799</v>
      </c>
      <c r="AM180" s="14">
        <v>0.21411091899663301</v>
      </c>
      <c r="AN180" s="14">
        <v>0.20937447044732199</v>
      </c>
      <c r="AO180" s="14"/>
      <c r="AP180" s="14">
        <v>0.15279028048130999</v>
      </c>
      <c r="AQ180" s="14">
        <v>0.155317688169225</v>
      </c>
      <c r="AR180" s="14">
        <v>0.173050093305333</v>
      </c>
      <c r="AS180" s="14"/>
      <c r="AT180" s="14">
        <v>0.22868199997218</v>
      </c>
      <c r="AU180" s="14">
        <v>0.15707849819460401</v>
      </c>
      <c r="AV180" s="14">
        <v>0.13751809828245901</v>
      </c>
      <c r="AW180" s="14">
        <v>9.1815351458981898E-2</v>
      </c>
      <c r="AX180" s="14">
        <v>9.5697602484695596E-2</v>
      </c>
      <c r="AY180" s="14"/>
      <c r="AZ180" s="14">
        <v>0.170574962540535</v>
      </c>
      <c r="BA180" s="14">
        <v>0.12104076871717601</v>
      </c>
      <c r="BB180" s="14">
        <v>0.223667205430397</v>
      </c>
      <c r="BC180" s="14">
        <v>0.148708182395734</v>
      </c>
      <c r="BD180" s="14">
        <v>0.168784215796457</v>
      </c>
      <c r="BE180" s="14">
        <v>0.196445339843314</v>
      </c>
    </row>
    <row r="181" spans="2:57" x14ac:dyDescent="0.25">
      <c r="B181" t="s">
        <v>88</v>
      </c>
      <c r="C181" s="14">
        <v>0.71794199754909604</v>
      </c>
      <c r="D181" s="14">
        <v>0.67043019591493802</v>
      </c>
      <c r="E181" s="14">
        <v>0.76270873259400196</v>
      </c>
      <c r="F181" s="14"/>
      <c r="G181" s="14">
        <v>0.69175201716274204</v>
      </c>
      <c r="H181" s="14">
        <v>0.64167183414101303</v>
      </c>
      <c r="I181" s="14">
        <v>0.70793009821244401</v>
      </c>
      <c r="J181" s="14">
        <v>0.76452981971774703</v>
      </c>
      <c r="K181" s="14">
        <v>0.76623600864119301</v>
      </c>
      <c r="L181" s="14">
        <v>0.735637662197274</v>
      </c>
      <c r="M181" s="14"/>
      <c r="N181" s="14">
        <v>0.78366043653468098</v>
      </c>
      <c r="O181" s="14">
        <v>0.77097398964722097</v>
      </c>
      <c r="P181" s="14">
        <v>0.677195232937854</v>
      </c>
      <c r="Q181" s="14">
        <v>0.63125384535167395</v>
      </c>
      <c r="R181" s="14"/>
      <c r="S181" s="14">
        <v>0.70201897728104301</v>
      </c>
      <c r="T181" s="14">
        <v>0.68681223175376704</v>
      </c>
      <c r="U181" s="14">
        <v>0.71043920191506904</v>
      </c>
      <c r="V181" s="14">
        <v>0.71976006751966304</v>
      </c>
      <c r="W181" s="14">
        <v>0.77063682696584002</v>
      </c>
      <c r="X181" s="14">
        <v>0.68731392963940097</v>
      </c>
      <c r="Y181" s="14">
        <v>0.778258554848134</v>
      </c>
      <c r="Z181" s="14">
        <v>0.69614402802783804</v>
      </c>
      <c r="AA181" s="14">
        <v>0.67552917464079498</v>
      </c>
      <c r="AB181" s="14">
        <v>0.75926924705889998</v>
      </c>
      <c r="AC181" s="14">
        <v>0.78872559178806101</v>
      </c>
      <c r="AD181" s="14">
        <v>0.69199274817933798</v>
      </c>
      <c r="AE181" s="14"/>
      <c r="AF181" s="14">
        <v>0.67221894265358695</v>
      </c>
      <c r="AG181" s="14">
        <v>0.76417865393373496</v>
      </c>
      <c r="AH181" s="14">
        <v>0.69558756793584997</v>
      </c>
      <c r="AI181" s="14"/>
      <c r="AJ181" s="14">
        <v>0.71815438444548396</v>
      </c>
      <c r="AK181" s="14">
        <v>0.70951867637575705</v>
      </c>
      <c r="AL181" s="14">
        <v>0.741714591990422</v>
      </c>
      <c r="AM181" s="14">
        <v>0.67827113112353798</v>
      </c>
      <c r="AN181" s="14">
        <v>0.68452453048471495</v>
      </c>
      <c r="AO181" s="14"/>
      <c r="AP181" s="14">
        <v>0.70521224338281696</v>
      </c>
      <c r="AQ181" s="14">
        <v>0.72891955152754495</v>
      </c>
      <c r="AR181" s="14">
        <v>0.75038527741042604</v>
      </c>
      <c r="AS181" s="14"/>
      <c r="AT181" s="14">
        <v>0.62333278504179701</v>
      </c>
      <c r="AU181" s="14">
        <v>0.72239775552983798</v>
      </c>
      <c r="AV181" s="14">
        <v>0.76045302031405904</v>
      </c>
      <c r="AW181" s="14">
        <v>0.802387569982695</v>
      </c>
      <c r="AX181" s="14">
        <v>0.80209130423723596</v>
      </c>
      <c r="AY181" s="14"/>
      <c r="AZ181" s="14">
        <v>0.69553151809658298</v>
      </c>
      <c r="BA181" s="14">
        <v>0.76348773038945805</v>
      </c>
      <c r="BB181" s="14">
        <v>0.654046935151951</v>
      </c>
      <c r="BC181" s="14">
        <v>0.72274127444208702</v>
      </c>
      <c r="BD181" s="14">
        <v>0.729434950645377</v>
      </c>
      <c r="BE181" s="14">
        <v>0.68837981257990699</v>
      </c>
    </row>
    <row r="182" spans="2:57" x14ac:dyDescent="0.25">
      <c r="B182" t="s">
        <v>89</v>
      </c>
      <c r="C182" s="14">
        <v>-0.55748470837977004</v>
      </c>
      <c r="D182" s="14">
        <v>-0.47270385661326503</v>
      </c>
      <c r="E182" s="14">
        <v>-0.63772678572767005</v>
      </c>
      <c r="F182" s="14"/>
      <c r="G182" s="14">
        <v>-0.51125553138451496</v>
      </c>
      <c r="H182" s="14">
        <v>-0.42348280447771702</v>
      </c>
      <c r="I182" s="14">
        <v>-0.52544333394572595</v>
      </c>
      <c r="J182" s="14">
        <v>-0.63291155263649101</v>
      </c>
      <c r="K182" s="14">
        <v>-0.63737526880503903</v>
      </c>
      <c r="L182" s="14">
        <v>-0.60903220737880204</v>
      </c>
      <c r="M182" s="14"/>
      <c r="N182" s="14">
        <v>-0.66172048969586605</v>
      </c>
      <c r="O182" s="14">
        <v>-0.64932919263881095</v>
      </c>
      <c r="P182" s="14">
        <v>-0.49022491575777999</v>
      </c>
      <c r="Q182" s="14">
        <v>-0.413825472951313</v>
      </c>
      <c r="R182" s="14"/>
      <c r="S182" s="14">
        <v>-0.55640656174215797</v>
      </c>
      <c r="T182" s="14">
        <v>-0.50466703423987702</v>
      </c>
      <c r="U182" s="14">
        <v>-0.534272508132144</v>
      </c>
      <c r="V182" s="14">
        <v>-0.56934773214515</v>
      </c>
      <c r="W182" s="14">
        <v>-0.63062198464322505</v>
      </c>
      <c r="X182" s="14">
        <v>-0.49050156914103099</v>
      </c>
      <c r="Y182" s="14">
        <v>-0.64815163241712104</v>
      </c>
      <c r="Z182" s="14">
        <v>-0.51931654027843399</v>
      </c>
      <c r="AA182" s="14">
        <v>-0.49558778562851702</v>
      </c>
      <c r="AB182" s="14">
        <v>-0.63253579915866898</v>
      </c>
      <c r="AC182" s="14">
        <v>-0.63562900055221205</v>
      </c>
      <c r="AD182" s="14">
        <v>-0.52829697219465799</v>
      </c>
      <c r="AE182" s="14"/>
      <c r="AF182" s="14">
        <v>-0.48223690305000899</v>
      </c>
      <c r="AG182" s="14">
        <v>-0.62887557904421998</v>
      </c>
      <c r="AH182" s="14">
        <v>-0.521286441914663</v>
      </c>
      <c r="AI182" s="14"/>
      <c r="AJ182" s="14">
        <v>-0.57795674549606202</v>
      </c>
      <c r="AK182" s="14">
        <v>-0.52905158640834304</v>
      </c>
      <c r="AL182" s="14">
        <v>-0.60903575292544498</v>
      </c>
      <c r="AM182" s="14">
        <v>-0.464160212126905</v>
      </c>
      <c r="AN182" s="14">
        <v>-0.47515006003739302</v>
      </c>
      <c r="AO182" s="14"/>
      <c r="AP182" s="14">
        <v>-0.55242196290150702</v>
      </c>
      <c r="AQ182" s="14">
        <v>-0.57360186335831997</v>
      </c>
      <c r="AR182" s="14">
        <v>-0.57733518410509299</v>
      </c>
      <c r="AS182" s="14"/>
      <c r="AT182" s="14">
        <v>-0.39465078506961698</v>
      </c>
      <c r="AU182" s="14">
        <v>-0.56531925733523503</v>
      </c>
      <c r="AV182" s="14">
        <v>-0.62293492203160095</v>
      </c>
      <c r="AW182" s="14">
        <v>-0.710572218523713</v>
      </c>
      <c r="AX182" s="14">
        <v>-0.70639370175254002</v>
      </c>
      <c r="AY182" s="14"/>
      <c r="AZ182" s="14">
        <v>-0.52495655555604903</v>
      </c>
      <c r="BA182" s="14">
        <v>-0.64244696167228299</v>
      </c>
      <c r="BB182" s="14">
        <v>-0.43037972972155297</v>
      </c>
      <c r="BC182" s="14">
        <v>-0.574033092046354</v>
      </c>
      <c r="BD182" s="14">
        <v>-0.56065073484891903</v>
      </c>
      <c r="BE182" s="14">
        <v>-0.49193447273659202</v>
      </c>
    </row>
    <row r="183" spans="2:57" x14ac:dyDescent="0.25"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</row>
    <row r="184" spans="2:57" x14ac:dyDescent="0.25">
      <c r="B184" s="6" t="s">
        <v>117</v>
      </c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</row>
    <row r="185" spans="2:57" x14ac:dyDescent="0.25">
      <c r="B185" s="24" t="s">
        <v>93</v>
      </c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</row>
    <row r="186" spans="2:57" x14ac:dyDescent="0.25">
      <c r="B186" t="s">
        <v>81</v>
      </c>
      <c r="C186" s="14">
        <v>7.8180114757698399E-2</v>
      </c>
      <c r="D186" s="14">
        <v>5.4461894013195102E-2</v>
      </c>
      <c r="E186" s="14">
        <v>9.7840355499210094E-2</v>
      </c>
      <c r="F186" s="14"/>
      <c r="G186" s="14">
        <v>0.13645036890003301</v>
      </c>
      <c r="H186" s="14">
        <v>0.15263516079959299</v>
      </c>
      <c r="I186" s="14">
        <v>8.2095019987760406E-2</v>
      </c>
      <c r="J186" s="14">
        <v>5.7810798880107803E-2</v>
      </c>
      <c r="K186" s="14">
        <v>3.2087694403568401E-2</v>
      </c>
      <c r="L186" s="14">
        <v>2.2679680571429401E-2</v>
      </c>
      <c r="M186" s="14"/>
      <c r="N186" s="14">
        <v>6.1679856344027603E-2</v>
      </c>
      <c r="O186" s="14">
        <v>7.2108466509268193E-2</v>
      </c>
      <c r="P186" s="14">
        <v>7.8466335548352306E-2</v>
      </c>
      <c r="Q186" s="14">
        <v>0.10134037340205999</v>
      </c>
      <c r="R186" s="14"/>
      <c r="S186" s="14">
        <v>0.11535647910241</v>
      </c>
      <c r="T186" s="14">
        <v>7.57325696009373E-2</v>
      </c>
      <c r="U186" s="14">
        <v>7.8216734563315696E-2</v>
      </c>
      <c r="V186" s="14">
        <v>5.5198434465133499E-2</v>
      </c>
      <c r="W186" s="14">
        <v>6.8433203115935495E-2</v>
      </c>
      <c r="X186" s="14">
        <v>0.10183886679158601</v>
      </c>
      <c r="Y186" s="14">
        <v>6.2865727589619794E-2</v>
      </c>
      <c r="Z186" s="14">
        <v>4.9053437580471398E-2</v>
      </c>
      <c r="AA186" s="14">
        <v>7.16823856061201E-2</v>
      </c>
      <c r="AB186" s="14">
        <v>2.94712228534964E-2</v>
      </c>
      <c r="AC186" s="14">
        <v>0.15080440042176599</v>
      </c>
      <c r="AD186" s="14">
        <v>6.3979622367971098E-2</v>
      </c>
      <c r="AE186" s="14"/>
      <c r="AF186" s="14">
        <v>6.7217167914260495E-2</v>
      </c>
      <c r="AG186" s="14">
        <v>6.6825482877657105E-2</v>
      </c>
      <c r="AH186" s="14">
        <v>8.4562686082468405E-2</v>
      </c>
      <c r="AI186" s="14"/>
      <c r="AJ186" s="14">
        <v>6.3624386694363197E-2</v>
      </c>
      <c r="AK186" s="14">
        <v>8.4625087004159105E-2</v>
      </c>
      <c r="AL186" s="14">
        <v>5.1857690274873802E-2</v>
      </c>
      <c r="AM186" s="14">
        <v>0.19893382900225601</v>
      </c>
      <c r="AN186" s="14">
        <v>9.0814492779651104E-2</v>
      </c>
      <c r="AO186" s="14"/>
      <c r="AP186" s="14">
        <v>5.9881424336176402E-2</v>
      </c>
      <c r="AQ186" s="14">
        <v>8.5496780479261306E-2</v>
      </c>
      <c r="AR186" s="14">
        <v>4.1487661480289699E-2</v>
      </c>
      <c r="AS186" s="14"/>
      <c r="AT186" s="14">
        <v>6.5645222815644694E-2</v>
      </c>
      <c r="AU186" s="14">
        <v>8.0821129179250106E-2</v>
      </c>
      <c r="AV186" s="14">
        <v>7.1329348355269995E-2</v>
      </c>
      <c r="AW186" s="14">
        <v>0.10310800141090699</v>
      </c>
      <c r="AX186" s="14">
        <v>6.2602529307522206E-2</v>
      </c>
      <c r="AY186" s="14"/>
      <c r="AZ186" s="14">
        <v>0.12069357349190001</v>
      </c>
      <c r="BA186" s="14">
        <v>5.8725121087076497E-2</v>
      </c>
      <c r="BB186" s="14">
        <v>5.8128415327952897E-2</v>
      </c>
      <c r="BC186" s="14">
        <v>5.9681264046082698E-2</v>
      </c>
      <c r="BD186" s="14">
        <v>8.01666033484289E-2</v>
      </c>
      <c r="BE186" s="14">
        <v>9.6243791360630201E-2</v>
      </c>
    </row>
    <row r="187" spans="2:57" x14ac:dyDescent="0.25">
      <c r="B187" t="s">
        <v>82</v>
      </c>
      <c r="C187" s="14">
        <v>0.16981297769241999</v>
      </c>
      <c r="D187" s="14">
        <v>0.12531493628144699</v>
      </c>
      <c r="E187" s="14">
        <v>0.21430687603923501</v>
      </c>
      <c r="F187" s="14"/>
      <c r="G187" s="14">
        <v>0.24489180840535499</v>
      </c>
      <c r="H187" s="14">
        <v>0.230022501678043</v>
      </c>
      <c r="I187" s="14">
        <v>0.19943800692684999</v>
      </c>
      <c r="J187" s="14">
        <v>0.132915050738001</v>
      </c>
      <c r="K187" s="14">
        <v>0.14023684035905801</v>
      </c>
      <c r="L187" s="14">
        <v>9.6154637525404499E-2</v>
      </c>
      <c r="M187" s="14"/>
      <c r="N187" s="14">
        <v>0.146828547648542</v>
      </c>
      <c r="O187" s="14">
        <v>0.156642587302701</v>
      </c>
      <c r="P187" s="14">
        <v>0.180346438115772</v>
      </c>
      <c r="Q187" s="14">
        <v>0.197961092738726</v>
      </c>
      <c r="R187" s="14"/>
      <c r="S187" s="14">
        <v>0.16006258327265499</v>
      </c>
      <c r="T187" s="14">
        <v>0.184923620945707</v>
      </c>
      <c r="U187" s="14">
        <v>0.16122466747672301</v>
      </c>
      <c r="V187" s="14">
        <v>0.21897829722841</v>
      </c>
      <c r="W187" s="14">
        <v>0.198283866143487</v>
      </c>
      <c r="X187" s="14">
        <v>0.12529774284096901</v>
      </c>
      <c r="Y187" s="14">
        <v>0.13757294430150499</v>
      </c>
      <c r="Z187" s="14">
        <v>0.197877915723042</v>
      </c>
      <c r="AA187" s="14">
        <v>0.209653996266874</v>
      </c>
      <c r="AB187" s="14">
        <v>0.135300843011984</v>
      </c>
      <c r="AC187" s="14">
        <v>0.11277136189428</v>
      </c>
      <c r="AD187" s="14">
        <v>0.19369599891091299</v>
      </c>
      <c r="AE187" s="14"/>
      <c r="AF187" s="14">
        <v>0.16536509298431201</v>
      </c>
      <c r="AG187" s="14">
        <v>0.166638868844174</v>
      </c>
      <c r="AH187" s="14">
        <v>0.14390506077954901</v>
      </c>
      <c r="AI187" s="14"/>
      <c r="AJ187" s="14">
        <v>0.14752173881224501</v>
      </c>
      <c r="AK187" s="14">
        <v>0.21008551713257401</v>
      </c>
      <c r="AL187" s="14">
        <v>0.12551886268729501</v>
      </c>
      <c r="AM187" s="14">
        <v>0.105143049075121</v>
      </c>
      <c r="AN187" s="14">
        <v>0.17247468661013701</v>
      </c>
      <c r="AO187" s="14"/>
      <c r="AP187" s="14">
        <v>0.154237463295267</v>
      </c>
      <c r="AQ187" s="14">
        <v>0.193647562773621</v>
      </c>
      <c r="AR187" s="14">
        <v>0.188516117134474</v>
      </c>
      <c r="AS187" s="14"/>
      <c r="AT187" s="14">
        <v>0.187371328729006</v>
      </c>
      <c r="AU187" s="14">
        <v>0.16189815736992799</v>
      </c>
      <c r="AV187" s="14">
        <v>0.165534097484206</v>
      </c>
      <c r="AW187" s="14">
        <v>0.15657487022785399</v>
      </c>
      <c r="AX187" s="14">
        <v>0.10921250703037</v>
      </c>
      <c r="AY187" s="14"/>
      <c r="AZ187" s="14">
        <v>0.19269949209241599</v>
      </c>
      <c r="BA187" s="14">
        <v>0.16964708925830399</v>
      </c>
      <c r="BB187" s="14">
        <v>0.14868030026217599</v>
      </c>
      <c r="BC187" s="14">
        <v>0.183363775494776</v>
      </c>
      <c r="BD187" s="14">
        <v>0.134602091064424</v>
      </c>
      <c r="BE187" s="14">
        <v>0.146205535653925</v>
      </c>
    </row>
    <row r="188" spans="2:57" x14ac:dyDescent="0.25">
      <c r="B188" t="s">
        <v>83</v>
      </c>
      <c r="C188" s="14">
        <v>0.18627083132761801</v>
      </c>
      <c r="D188" s="14">
        <v>0.16751561405854901</v>
      </c>
      <c r="E188" s="14">
        <v>0.205702687041698</v>
      </c>
      <c r="F188" s="14"/>
      <c r="G188" s="14">
        <v>0.17507383562840501</v>
      </c>
      <c r="H188" s="14">
        <v>0.20164026046434499</v>
      </c>
      <c r="I188" s="14">
        <v>0.180028610846975</v>
      </c>
      <c r="J188" s="14">
        <v>0.23296113566644</v>
      </c>
      <c r="K188" s="14">
        <v>0.16270985009626601</v>
      </c>
      <c r="L188" s="14">
        <v>0.16413473788653299</v>
      </c>
      <c r="M188" s="14"/>
      <c r="N188" s="14">
        <v>0.13538246367913601</v>
      </c>
      <c r="O188" s="14">
        <v>0.19120232936179099</v>
      </c>
      <c r="P188" s="14">
        <v>0.22175173600120901</v>
      </c>
      <c r="Q188" s="14">
        <v>0.20632845029647301</v>
      </c>
      <c r="R188" s="14"/>
      <c r="S188" s="14">
        <v>0.20936126577802699</v>
      </c>
      <c r="T188" s="14">
        <v>0.163184728266701</v>
      </c>
      <c r="U188" s="14">
        <v>0.158798723190889</v>
      </c>
      <c r="V188" s="14">
        <v>0.166231716214088</v>
      </c>
      <c r="W188" s="14">
        <v>0.23903266133532899</v>
      </c>
      <c r="X188" s="14">
        <v>0.24292017913879599</v>
      </c>
      <c r="Y188" s="14">
        <v>0.16804364008323899</v>
      </c>
      <c r="Z188" s="14">
        <v>0.24144226689884801</v>
      </c>
      <c r="AA188" s="14">
        <v>0.171866898793955</v>
      </c>
      <c r="AB188" s="14">
        <v>0.16083005308969101</v>
      </c>
      <c r="AC188" s="14">
        <v>0.162863591223398</v>
      </c>
      <c r="AD188" s="14">
        <v>0.16143634393975601</v>
      </c>
      <c r="AE188" s="14"/>
      <c r="AF188" s="14">
        <v>0.17778623600098101</v>
      </c>
      <c r="AG188" s="14">
        <v>0.178519241675406</v>
      </c>
      <c r="AH188" s="14">
        <v>0.22613304864574599</v>
      </c>
      <c r="AI188" s="14"/>
      <c r="AJ188" s="14">
        <v>0.176918258566545</v>
      </c>
      <c r="AK188" s="14">
        <v>0.20254227337960601</v>
      </c>
      <c r="AL188" s="14">
        <v>0.146452712851975</v>
      </c>
      <c r="AM188" s="14">
        <v>0.205227271525459</v>
      </c>
      <c r="AN188" s="14">
        <v>0.18752972434641299</v>
      </c>
      <c r="AO188" s="14"/>
      <c r="AP188" s="14">
        <v>0.17471791484243199</v>
      </c>
      <c r="AQ188" s="14">
        <v>0.17828949855391499</v>
      </c>
      <c r="AR188" s="14">
        <v>0.20282327054312799</v>
      </c>
      <c r="AS188" s="14"/>
      <c r="AT188" s="14">
        <v>0.235077455388882</v>
      </c>
      <c r="AU188" s="14">
        <v>0.17507632279770499</v>
      </c>
      <c r="AV188" s="14">
        <v>0.16723788077492199</v>
      </c>
      <c r="AW188" s="14">
        <v>0.18532827945542499</v>
      </c>
      <c r="AX188" s="14">
        <v>0.19244512128037899</v>
      </c>
      <c r="AY188" s="14"/>
      <c r="AZ188" s="14">
        <v>0.181008835714322</v>
      </c>
      <c r="BA188" s="14">
        <v>0.19894619529230401</v>
      </c>
      <c r="BB188" s="14">
        <v>0.212109636804585</v>
      </c>
      <c r="BC188" s="14">
        <v>0.158835023094411</v>
      </c>
      <c r="BD188" s="14">
        <v>0.139649108568205</v>
      </c>
      <c r="BE188" s="14">
        <v>0.26154824555463402</v>
      </c>
    </row>
    <row r="189" spans="2:57" x14ac:dyDescent="0.25">
      <c r="B189" t="s">
        <v>84</v>
      </c>
      <c r="C189" s="14">
        <v>0.31467383403385601</v>
      </c>
      <c r="D189" s="14">
        <v>0.32628164345597899</v>
      </c>
      <c r="E189" s="14">
        <v>0.30519026431720703</v>
      </c>
      <c r="F189" s="14"/>
      <c r="G189" s="14">
        <v>0.30670205641019199</v>
      </c>
      <c r="H189" s="14">
        <v>0.266993903284451</v>
      </c>
      <c r="I189" s="14">
        <v>0.30047510274766298</v>
      </c>
      <c r="J189" s="14">
        <v>0.32603518612441401</v>
      </c>
      <c r="K189" s="14">
        <v>0.323703208899774</v>
      </c>
      <c r="L189" s="14">
        <v>0.355255949960183</v>
      </c>
      <c r="M189" s="14"/>
      <c r="N189" s="14">
        <v>0.30700192052375203</v>
      </c>
      <c r="O189" s="14">
        <v>0.32694211692224301</v>
      </c>
      <c r="P189" s="14">
        <v>0.31687270953507202</v>
      </c>
      <c r="Q189" s="14">
        <v>0.31204092476689299</v>
      </c>
      <c r="R189" s="14"/>
      <c r="S189" s="14">
        <v>0.289100061950544</v>
      </c>
      <c r="T189" s="14">
        <v>0.33385623259904501</v>
      </c>
      <c r="U189" s="14">
        <v>0.30869232575172201</v>
      </c>
      <c r="V189" s="14">
        <v>0.304338269145493</v>
      </c>
      <c r="W189" s="14">
        <v>0.30092828768409902</v>
      </c>
      <c r="X189" s="14">
        <v>0.28409952133968303</v>
      </c>
      <c r="Y189" s="14">
        <v>0.32228606616440503</v>
      </c>
      <c r="Z189" s="14">
        <v>0.27135996322853001</v>
      </c>
      <c r="AA189" s="14">
        <v>0.29443980151417198</v>
      </c>
      <c r="AB189" s="14">
        <v>0.39335350356559901</v>
      </c>
      <c r="AC189" s="14">
        <v>0.358064879804256</v>
      </c>
      <c r="AD189" s="14">
        <v>0.32513046315042399</v>
      </c>
      <c r="AE189" s="14"/>
      <c r="AF189" s="14">
        <v>0.31959721492742199</v>
      </c>
      <c r="AG189" s="14">
        <v>0.31005669889534099</v>
      </c>
      <c r="AH189" s="14">
        <v>0.32603580443353197</v>
      </c>
      <c r="AI189" s="14"/>
      <c r="AJ189" s="14">
        <v>0.336483126943732</v>
      </c>
      <c r="AK189" s="14">
        <v>0.27500179180011097</v>
      </c>
      <c r="AL189" s="14">
        <v>0.32321251373614401</v>
      </c>
      <c r="AM189" s="14">
        <v>0.174406823939591</v>
      </c>
      <c r="AN189" s="14">
        <v>0.33103938338954703</v>
      </c>
      <c r="AO189" s="14"/>
      <c r="AP189" s="14">
        <v>0.34181833591931399</v>
      </c>
      <c r="AQ189" s="14">
        <v>0.298622664562949</v>
      </c>
      <c r="AR189" s="14">
        <v>0.29519037539898801</v>
      </c>
      <c r="AS189" s="14"/>
      <c r="AT189" s="14">
        <v>0.32459490006075697</v>
      </c>
      <c r="AU189" s="14">
        <v>0.32780133023220998</v>
      </c>
      <c r="AV189" s="14">
        <v>0.302149871741204</v>
      </c>
      <c r="AW189" s="14">
        <v>0.29791874932789703</v>
      </c>
      <c r="AX189" s="14">
        <v>0.29758485235402299</v>
      </c>
      <c r="AY189" s="14"/>
      <c r="AZ189" s="14">
        <v>0.30993174038377502</v>
      </c>
      <c r="BA189" s="14">
        <v>0.31750853172140497</v>
      </c>
      <c r="BB189" s="14">
        <v>0.29693235471472601</v>
      </c>
      <c r="BC189" s="14">
        <v>0.33642909304470803</v>
      </c>
      <c r="BD189" s="14">
        <v>0.33882045383109699</v>
      </c>
      <c r="BE189" s="14">
        <v>0.24673387679480199</v>
      </c>
    </row>
    <row r="190" spans="2:57" x14ac:dyDescent="0.25">
      <c r="B190" t="s">
        <v>86</v>
      </c>
      <c r="C190" s="14">
        <v>0.251062242188408</v>
      </c>
      <c r="D190" s="14">
        <v>0.326425912190831</v>
      </c>
      <c r="E190" s="14">
        <v>0.17695981710264999</v>
      </c>
      <c r="F190" s="14"/>
      <c r="G190" s="14">
        <v>0.13688193065601501</v>
      </c>
      <c r="H190" s="14">
        <v>0.14870817377356901</v>
      </c>
      <c r="I190" s="14">
        <v>0.237963259490752</v>
      </c>
      <c r="J190" s="14">
        <v>0.25027782859103798</v>
      </c>
      <c r="K190" s="14">
        <v>0.34126240624133303</v>
      </c>
      <c r="L190" s="14">
        <v>0.36177499405645003</v>
      </c>
      <c r="M190" s="14"/>
      <c r="N190" s="14">
        <v>0.34910721180454102</v>
      </c>
      <c r="O190" s="14">
        <v>0.25310449990399703</v>
      </c>
      <c r="P190" s="14">
        <v>0.202562780799595</v>
      </c>
      <c r="Q190" s="14">
        <v>0.18232915879584699</v>
      </c>
      <c r="R190" s="14"/>
      <c r="S190" s="14">
        <v>0.22611960989636401</v>
      </c>
      <c r="T190" s="14">
        <v>0.24230284858761</v>
      </c>
      <c r="U190" s="14">
        <v>0.29306754901735099</v>
      </c>
      <c r="V190" s="14">
        <v>0.25525328294687599</v>
      </c>
      <c r="W190" s="14">
        <v>0.19332198172114801</v>
      </c>
      <c r="X190" s="14">
        <v>0.24584368988896599</v>
      </c>
      <c r="Y190" s="14">
        <v>0.30923162186123199</v>
      </c>
      <c r="Z190" s="14">
        <v>0.24026641656910899</v>
      </c>
      <c r="AA190" s="14">
        <v>0.25235691781887898</v>
      </c>
      <c r="AB190" s="14">
        <v>0.281044377479229</v>
      </c>
      <c r="AC190" s="14">
        <v>0.21549576665629999</v>
      </c>
      <c r="AD190" s="14">
        <v>0.25575757163093599</v>
      </c>
      <c r="AE190" s="14"/>
      <c r="AF190" s="14">
        <v>0.270034288173024</v>
      </c>
      <c r="AG190" s="14">
        <v>0.27795970770742201</v>
      </c>
      <c r="AH190" s="14">
        <v>0.219363400058705</v>
      </c>
      <c r="AI190" s="14"/>
      <c r="AJ190" s="14">
        <v>0.27545248898311497</v>
      </c>
      <c r="AK190" s="14">
        <v>0.22774533068354899</v>
      </c>
      <c r="AL190" s="14">
        <v>0.35295822044971198</v>
      </c>
      <c r="AM190" s="14">
        <v>0.31628902645757301</v>
      </c>
      <c r="AN190" s="14">
        <v>0.21814171287425099</v>
      </c>
      <c r="AO190" s="14"/>
      <c r="AP190" s="14">
        <v>0.26934486160680998</v>
      </c>
      <c r="AQ190" s="14">
        <v>0.243943493630254</v>
      </c>
      <c r="AR190" s="14">
        <v>0.27198257544311999</v>
      </c>
      <c r="AS190" s="14"/>
      <c r="AT190" s="14">
        <v>0.18731109300571</v>
      </c>
      <c r="AU190" s="14">
        <v>0.25440306042090599</v>
      </c>
      <c r="AV190" s="14">
        <v>0.29374880164439798</v>
      </c>
      <c r="AW190" s="14">
        <v>0.25707009957791699</v>
      </c>
      <c r="AX190" s="14">
        <v>0.33815499002770599</v>
      </c>
      <c r="AY190" s="14"/>
      <c r="AZ190" s="14">
        <v>0.195666358317587</v>
      </c>
      <c r="BA190" s="14">
        <v>0.255173062640911</v>
      </c>
      <c r="BB190" s="14">
        <v>0.28414929289055901</v>
      </c>
      <c r="BC190" s="14">
        <v>0.26169084432002099</v>
      </c>
      <c r="BD190" s="14">
        <v>0.30676174318784499</v>
      </c>
      <c r="BE190" s="14">
        <v>0.249268550636009</v>
      </c>
    </row>
    <row r="191" spans="2:57" x14ac:dyDescent="0.25">
      <c r="B191" t="s">
        <v>112</v>
      </c>
      <c r="C191" s="14">
        <v>0.247993092450118</v>
      </c>
      <c r="D191" s="14">
        <v>0.179776830294642</v>
      </c>
      <c r="E191" s="14">
        <v>0.31214723153844498</v>
      </c>
      <c r="F191" s="14"/>
      <c r="G191" s="14">
        <v>0.381342177305388</v>
      </c>
      <c r="H191" s="14">
        <v>0.382657662477636</v>
      </c>
      <c r="I191" s="14">
        <v>0.28153302691461102</v>
      </c>
      <c r="J191" s="14">
        <v>0.19072584961810801</v>
      </c>
      <c r="K191" s="14">
        <v>0.17232453476262599</v>
      </c>
      <c r="L191" s="14">
        <v>0.11883431809683399</v>
      </c>
      <c r="M191" s="14"/>
      <c r="N191" s="14">
        <v>0.20850840399257001</v>
      </c>
      <c r="O191" s="14">
        <v>0.228751053811969</v>
      </c>
      <c r="P191" s="14">
        <v>0.25881277366412397</v>
      </c>
      <c r="Q191" s="14">
        <v>0.29930146614078601</v>
      </c>
      <c r="R191" s="14"/>
      <c r="S191" s="14">
        <v>0.27541906237506503</v>
      </c>
      <c r="T191" s="14">
        <v>0.26065619054664402</v>
      </c>
      <c r="U191" s="14">
        <v>0.239441402040039</v>
      </c>
      <c r="V191" s="14">
        <v>0.27417673169354301</v>
      </c>
      <c r="W191" s="14">
        <v>0.26671706925942301</v>
      </c>
      <c r="X191" s="14">
        <v>0.227136609632555</v>
      </c>
      <c r="Y191" s="14">
        <v>0.20043867189112499</v>
      </c>
      <c r="Z191" s="14">
        <v>0.24693135330351301</v>
      </c>
      <c r="AA191" s="14">
        <v>0.28133638187299398</v>
      </c>
      <c r="AB191" s="14">
        <v>0.16477206586547999</v>
      </c>
      <c r="AC191" s="14">
        <v>0.26357576231604601</v>
      </c>
      <c r="AD191" s="14">
        <v>0.25767562127888399</v>
      </c>
      <c r="AE191" s="14"/>
      <c r="AF191" s="14">
        <v>0.23258226089857301</v>
      </c>
      <c r="AG191" s="14">
        <v>0.233464351721831</v>
      </c>
      <c r="AH191" s="14">
        <v>0.22846774686201701</v>
      </c>
      <c r="AI191" s="14"/>
      <c r="AJ191" s="14">
        <v>0.211146125506608</v>
      </c>
      <c r="AK191" s="14">
        <v>0.294710604136733</v>
      </c>
      <c r="AL191" s="14">
        <v>0.177376552962169</v>
      </c>
      <c r="AM191" s="14">
        <v>0.30407687807737699</v>
      </c>
      <c r="AN191" s="14">
        <v>0.26328917938978802</v>
      </c>
      <c r="AO191" s="14"/>
      <c r="AP191" s="14">
        <v>0.21411888763144399</v>
      </c>
      <c r="AQ191" s="14">
        <v>0.27914434325288201</v>
      </c>
      <c r="AR191" s="14">
        <v>0.23000377861476401</v>
      </c>
      <c r="AS191" s="14"/>
      <c r="AT191" s="14">
        <v>0.25301655154465102</v>
      </c>
      <c r="AU191" s="14">
        <v>0.24271928654917799</v>
      </c>
      <c r="AV191" s="14">
        <v>0.23686344583947599</v>
      </c>
      <c r="AW191" s="14">
        <v>0.25968287163876103</v>
      </c>
      <c r="AX191" s="14">
        <v>0.171815036337892</v>
      </c>
      <c r="AY191" s="14"/>
      <c r="AZ191" s="14">
        <v>0.31339306558431601</v>
      </c>
      <c r="BA191" s="14">
        <v>0.22837221034537999</v>
      </c>
      <c r="BB191" s="14">
        <v>0.20680871559012901</v>
      </c>
      <c r="BC191" s="14">
        <v>0.24304503954085899</v>
      </c>
      <c r="BD191" s="14">
        <v>0.21476869441285301</v>
      </c>
      <c r="BE191" s="14">
        <v>0.24244932701455499</v>
      </c>
    </row>
    <row r="192" spans="2:57" x14ac:dyDescent="0.25">
      <c r="B192" t="s">
        <v>88</v>
      </c>
      <c r="C192" s="14">
        <v>0.56573607622226396</v>
      </c>
      <c r="D192" s="14">
        <v>0.65270755564680905</v>
      </c>
      <c r="E192" s="14">
        <v>0.48215008141985699</v>
      </c>
      <c r="F192" s="14"/>
      <c r="G192" s="14">
        <v>0.443583987066207</v>
      </c>
      <c r="H192" s="14">
        <v>0.41570207705801898</v>
      </c>
      <c r="I192" s="14">
        <v>0.53843836223841401</v>
      </c>
      <c r="J192" s="14">
        <v>0.57631301471545204</v>
      </c>
      <c r="K192" s="14">
        <v>0.66496561514110697</v>
      </c>
      <c r="L192" s="14">
        <v>0.71703094401663303</v>
      </c>
      <c r="M192" s="14"/>
      <c r="N192" s="14">
        <v>0.65610913232829404</v>
      </c>
      <c r="O192" s="14">
        <v>0.58004661682624004</v>
      </c>
      <c r="P192" s="14">
        <v>0.51943549033466596</v>
      </c>
      <c r="Q192" s="14">
        <v>0.49437008356274098</v>
      </c>
      <c r="R192" s="14"/>
      <c r="S192" s="14">
        <v>0.51521967184690798</v>
      </c>
      <c r="T192" s="14">
        <v>0.57615908118665504</v>
      </c>
      <c r="U192" s="14">
        <v>0.601759874769072</v>
      </c>
      <c r="V192" s="14">
        <v>0.55959155209236899</v>
      </c>
      <c r="W192" s="14">
        <v>0.49425026940524802</v>
      </c>
      <c r="X192" s="14">
        <v>0.52994321122864896</v>
      </c>
      <c r="Y192" s="14">
        <v>0.63151768802563601</v>
      </c>
      <c r="Z192" s="14">
        <v>0.51162637979763903</v>
      </c>
      <c r="AA192" s="14">
        <v>0.54679671933305096</v>
      </c>
      <c r="AB192" s="14">
        <v>0.67439788104482901</v>
      </c>
      <c r="AC192" s="14">
        <v>0.57356064646055605</v>
      </c>
      <c r="AD192" s="14">
        <v>0.58088803478135997</v>
      </c>
      <c r="AE192" s="14"/>
      <c r="AF192" s="14">
        <v>0.58963150310044599</v>
      </c>
      <c r="AG192" s="14">
        <v>0.588016406602763</v>
      </c>
      <c r="AH192" s="14">
        <v>0.545399204492237</v>
      </c>
      <c r="AI192" s="14"/>
      <c r="AJ192" s="14">
        <v>0.61193561592684698</v>
      </c>
      <c r="AK192" s="14">
        <v>0.50274712248366005</v>
      </c>
      <c r="AL192" s="14">
        <v>0.67617073418585605</v>
      </c>
      <c r="AM192" s="14">
        <v>0.49069585039716401</v>
      </c>
      <c r="AN192" s="14">
        <v>0.54918109626379896</v>
      </c>
      <c r="AO192" s="14"/>
      <c r="AP192" s="14">
        <v>0.61116319752612402</v>
      </c>
      <c r="AQ192" s="14">
        <v>0.54256615819320297</v>
      </c>
      <c r="AR192" s="14">
        <v>0.56717295084210795</v>
      </c>
      <c r="AS192" s="14"/>
      <c r="AT192" s="14">
        <v>0.511905993066467</v>
      </c>
      <c r="AU192" s="14">
        <v>0.58220439065311602</v>
      </c>
      <c r="AV192" s="14">
        <v>0.59589867338560198</v>
      </c>
      <c r="AW192" s="14">
        <v>0.55498884890581401</v>
      </c>
      <c r="AX192" s="14">
        <v>0.63573984238172898</v>
      </c>
      <c r="AY192" s="14"/>
      <c r="AZ192" s="14">
        <v>0.50559809870136196</v>
      </c>
      <c r="BA192" s="14">
        <v>0.57268159436231603</v>
      </c>
      <c r="BB192" s="14">
        <v>0.58108164760528602</v>
      </c>
      <c r="BC192" s="14">
        <v>0.59811993736473001</v>
      </c>
      <c r="BD192" s="14">
        <v>0.64558219701894204</v>
      </c>
      <c r="BE192" s="14">
        <v>0.49600242743081102</v>
      </c>
    </row>
    <row r="193" spans="2:57" x14ac:dyDescent="0.25">
      <c r="B193" t="s">
        <v>89</v>
      </c>
      <c r="C193" s="14">
        <v>-0.31774298377214599</v>
      </c>
      <c r="D193" s="14">
        <v>-0.47293072535216701</v>
      </c>
      <c r="E193" s="14">
        <v>-0.17000284988141201</v>
      </c>
      <c r="F193" s="14"/>
      <c r="G193" s="14">
        <v>-6.2241809760819097E-2</v>
      </c>
      <c r="H193" s="14">
        <v>-3.3044414580383701E-2</v>
      </c>
      <c r="I193" s="14">
        <v>-0.256905335323804</v>
      </c>
      <c r="J193" s="14">
        <v>-0.38558716509734298</v>
      </c>
      <c r="K193" s="14">
        <v>-0.49264108037848098</v>
      </c>
      <c r="L193" s="14">
        <v>-0.59819662591979905</v>
      </c>
      <c r="M193" s="14"/>
      <c r="N193" s="14">
        <v>-0.44760072833572401</v>
      </c>
      <c r="O193" s="14">
        <v>-0.35129556301427001</v>
      </c>
      <c r="P193" s="14">
        <v>-0.26062271667054199</v>
      </c>
      <c r="Q193" s="14">
        <v>-0.195068617421955</v>
      </c>
      <c r="R193" s="14"/>
      <c r="S193" s="14">
        <v>-0.23980060947184301</v>
      </c>
      <c r="T193" s="14">
        <v>-0.31550289064001102</v>
      </c>
      <c r="U193" s="14">
        <v>-0.362318472729033</v>
      </c>
      <c r="V193" s="14">
        <v>-0.28541482039882499</v>
      </c>
      <c r="W193" s="14">
        <v>-0.22753320014582501</v>
      </c>
      <c r="X193" s="14">
        <v>-0.30280660159609402</v>
      </c>
      <c r="Y193" s="14">
        <v>-0.43107901613451199</v>
      </c>
      <c r="Z193" s="14">
        <v>-0.26469502649412602</v>
      </c>
      <c r="AA193" s="14">
        <v>-0.26546033746005798</v>
      </c>
      <c r="AB193" s="14">
        <v>-0.50962581517934802</v>
      </c>
      <c r="AC193" s="14">
        <v>-0.30998488414451097</v>
      </c>
      <c r="AD193" s="14">
        <v>-0.32321241350247598</v>
      </c>
      <c r="AE193" s="14"/>
      <c r="AF193" s="14">
        <v>-0.35704924220187301</v>
      </c>
      <c r="AG193" s="14">
        <v>-0.354552054880932</v>
      </c>
      <c r="AH193" s="14">
        <v>-0.31693145763021902</v>
      </c>
      <c r="AI193" s="14"/>
      <c r="AJ193" s="14">
        <v>-0.40078949042023798</v>
      </c>
      <c r="AK193" s="14">
        <v>-0.20803651834692699</v>
      </c>
      <c r="AL193" s="14">
        <v>-0.49879418122368702</v>
      </c>
      <c r="AM193" s="14">
        <v>-0.186618972319787</v>
      </c>
      <c r="AN193" s="14">
        <v>-0.285891916874011</v>
      </c>
      <c r="AO193" s="14"/>
      <c r="AP193" s="14">
        <v>-0.39704430989467998</v>
      </c>
      <c r="AQ193" s="14">
        <v>-0.26342181494032002</v>
      </c>
      <c r="AR193" s="14">
        <v>-0.33716917222734499</v>
      </c>
      <c r="AS193" s="14"/>
      <c r="AT193" s="14">
        <v>-0.25888944152181598</v>
      </c>
      <c r="AU193" s="14">
        <v>-0.33948510410393801</v>
      </c>
      <c r="AV193" s="14">
        <v>-0.35903522754612599</v>
      </c>
      <c r="AW193" s="14">
        <v>-0.29530597726705299</v>
      </c>
      <c r="AX193" s="14">
        <v>-0.46392480604383701</v>
      </c>
      <c r="AY193" s="14"/>
      <c r="AZ193" s="14">
        <v>-0.19220503311704601</v>
      </c>
      <c r="BA193" s="14">
        <v>-0.34430938401693501</v>
      </c>
      <c r="BB193" s="14">
        <v>-0.37427293201515599</v>
      </c>
      <c r="BC193" s="14">
        <v>-0.35507489782387103</v>
      </c>
      <c r="BD193" s="14">
        <v>-0.43081350260608903</v>
      </c>
      <c r="BE193" s="14">
        <v>-0.25355310041625601</v>
      </c>
    </row>
    <row r="194" spans="2:57" x14ac:dyDescent="0.25"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</row>
    <row r="195" spans="2:57" x14ac:dyDescent="0.25">
      <c r="B195" s="6" t="s">
        <v>118</v>
      </c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</row>
    <row r="196" spans="2:57" x14ac:dyDescent="0.25">
      <c r="B196" s="24" t="s">
        <v>93</v>
      </c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</row>
    <row r="197" spans="2:57" x14ac:dyDescent="0.25">
      <c r="B197" t="s">
        <v>81</v>
      </c>
      <c r="C197" s="14">
        <v>0.32156711268961202</v>
      </c>
      <c r="D197" s="14">
        <v>0.34120326134358098</v>
      </c>
      <c r="E197" s="14">
        <v>0.30315447877729801</v>
      </c>
      <c r="F197" s="14"/>
      <c r="G197" s="14">
        <v>0.23873910800825701</v>
      </c>
      <c r="H197" s="14">
        <v>0.31632138366543799</v>
      </c>
      <c r="I197" s="14">
        <v>0.31015914909916997</v>
      </c>
      <c r="J197" s="14">
        <v>0.29070023949516499</v>
      </c>
      <c r="K197" s="14">
        <v>0.394752588290122</v>
      </c>
      <c r="L197" s="14">
        <v>0.36638676656359898</v>
      </c>
      <c r="M197" s="14"/>
      <c r="N197" s="14">
        <v>0.39466999656752499</v>
      </c>
      <c r="O197" s="14">
        <v>0.30112699022619999</v>
      </c>
      <c r="P197" s="14">
        <v>0.30891349678895502</v>
      </c>
      <c r="Q197" s="14">
        <v>0.27354136788759298</v>
      </c>
      <c r="R197" s="14"/>
      <c r="S197" s="14">
        <v>0.32349115607257001</v>
      </c>
      <c r="T197" s="14">
        <v>0.32744963080945999</v>
      </c>
      <c r="U197" s="14">
        <v>0.36351494832285702</v>
      </c>
      <c r="V197" s="14">
        <v>0.32307514894330103</v>
      </c>
      <c r="W197" s="14">
        <v>0.249963162161848</v>
      </c>
      <c r="X197" s="14">
        <v>0.36301478946558202</v>
      </c>
      <c r="Y197" s="14">
        <v>0.32423382648349103</v>
      </c>
      <c r="Z197" s="14">
        <v>0.33086287934714498</v>
      </c>
      <c r="AA197" s="14">
        <v>0.36826172230422</v>
      </c>
      <c r="AB197" s="14">
        <v>0.28215973367387698</v>
      </c>
      <c r="AC197" s="14">
        <v>0.24446352762701801</v>
      </c>
      <c r="AD197" s="14">
        <v>0.26983787588983998</v>
      </c>
      <c r="AE197" s="14"/>
      <c r="AF197" s="14">
        <v>0.33941906295934798</v>
      </c>
      <c r="AG197" s="14">
        <v>0.347321389165412</v>
      </c>
      <c r="AH197" s="14">
        <v>0.263763632025932</v>
      </c>
      <c r="AI197" s="14"/>
      <c r="AJ197" s="14">
        <v>0.35563622444300302</v>
      </c>
      <c r="AK197" s="14">
        <v>0.321005986892128</v>
      </c>
      <c r="AL197" s="14">
        <v>0.387272756741872</v>
      </c>
      <c r="AM197" s="14">
        <v>0.32247628890144803</v>
      </c>
      <c r="AN197" s="14">
        <v>0.24961110526529701</v>
      </c>
      <c r="AO197" s="14"/>
      <c r="AP197" s="14">
        <v>0.36296807196782999</v>
      </c>
      <c r="AQ197" s="14">
        <v>0.32271686446520498</v>
      </c>
      <c r="AR197" s="14">
        <v>0.39687141948445798</v>
      </c>
      <c r="AS197" s="14"/>
      <c r="AT197" s="14">
        <v>0.27494494704095401</v>
      </c>
      <c r="AU197" s="14">
        <v>0.26454313052801198</v>
      </c>
      <c r="AV197" s="14">
        <v>0.374096863566795</v>
      </c>
      <c r="AW197" s="14">
        <v>0.362840172392285</v>
      </c>
      <c r="AX197" s="14">
        <v>0.356976243269364</v>
      </c>
      <c r="AY197" s="14"/>
      <c r="AZ197" s="14">
        <v>0.35945850187943901</v>
      </c>
      <c r="BA197" s="14">
        <v>0.31142145717692599</v>
      </c>
      <c r="BB197" s="14">
        <v>0.29034292239965498</v>
      </c>
      <c r="BC197" s="14">
        <v>0.32142618742956502</v>
      </c>
      <c r="BD197" s="14">
        <v>0.33367412342556002</v>
      </c>
      <c r="BE197" s="14">
        <v>0.262549330820398</v>
      </c>
    </row>
    <row r="198" spans="2:57" x14ac:dyDescent="0.25">
      <c r="B198" t="s">
        <v>82</v>
      </c>
      <c r="C198" s="14">
        <v>0.435794245216513</v>
      </c>
      <c r="D198" s="14">
        <v>0.43712626822830902</v>
      </c>
      <c r="E198" s="14">
        <v>0.43507594964449903</v>
      </c>
      <c r="F198" s="14"/>
      <c r="G198" s="14">
        <v>0.39888103084117299</v>
      </c>
      <c r="H198" s="14">
        <v>0.41574097912840202</v>
      </c>
      <c r="I198" s="14">
        <v>0.45722436056954602</v>
      </c>
      <c r="J198" s="14">
        <v>0.49291547824398302</v>
      </c>
      <c r="K198" s="14">
        <v>0.41639013209022202</v>
      </c>
      <c r="L198" s="14">
        <v>0.42605279672248503</v>
      </c>
      <c r="M198" s="14"/>
      <c r="N198" s="14">
        <v>0.42316933494860698</v>
      </c>
      <c r="O198" s="14">
        <v>0.43821735750434299</v>
      </c>
      <c r="P198" s="14">
        <v>0.43051874278881802</v>
      </c>
      <c r="Q198" s="14">
        <v>0.45729913160403801</v>
      </c>
      <c r="R198" s="14"/>
      <c r="S198" s="14">
        <v>0.38526309236971601</v>
      </c>
      <c r="T198" s="14">
        <v>0.42912181590102999</v>
      </c>
      <c r="U198" s="14">
        <v>0.42132306363644101</v>
      </c>
      <c r="V198" s="14">
        <v>0.42681146210709497</v>
      </c>
      <c r="W198" s="14">
        <v>0.48713606226247602</v>
      </c>
      <c r="X198" s="14">
        <v>0.41815493140201399</v>
      </c>
      <c r="Y198" s="14">
        <v>0.43372200058966598</v>
      </c>
      <c r="Z198" s="14">
        <v>0.53685942289522004</v>
      </c>
      <c r="AA198" s="14">
        <v>0.41189928754697702</v>
      </c>
      <c r="AB198" s="14">
        <v>0.473240539922204</v>
      </c>
      <c r="AC198" s="14">
        <v>0.48937846075592201</v>
      </c>
      <c r="AD198" s="14">
        <v>0.45490163527787197</v>
      </c>
      <c r="AE198" s="14"/>
      <c r="AF198" s="14">
        <v>0.43005799611385898</v>
      </c>
      <c r="AG198" s="14">
        <v>0.45010685313737497</v>
      </c>
      <c r="AH198" s="14">
        <v>0.45771087677949601</v>
      </c>
      <c r="AI198" s="14"/>
      <c r="AJ198" s="14">
        <v>0.44515264753684503</v>
      </c>
      <c r="AK198" s="14">
        <v>0.41774734790315099</v>
      </c>
      <c r="AL198" s="14">
        <v>0.42931000521082402</v>
      </c>
      <c r="AM198" s="14">
        <v>0.415106247522463</v>
      </c>
      <c r="AN198" s="14">
        <v>0.462442642011135</v>
      </c>
      <c r="AO198" s="14"/>
      <c r="AP198" s="14">
        <v>0.440213262473934</v>
      </c>
      <c r="AQ198" s="14">
        <v>0.42703344731172999</v>
      </c>
      <c r="AR198" s="14">
        <v>0.39481289552211002</v>
      </c>
      <c r="AS198" s="14"/>
      <c r="AT198" s="14">
        <v>0.44188410108881099</v>
      </c>
      <c r="AU198" s="14">
        <v>0.45618877878756298</v>
      </c>
      <c r="AV198" s="14">
        <v>0.42957210000153301</v>
      </c>
      <c r="AW198" s="14">
        <v>0.42423754356033799</v>
      </c>
      <c r="AX198" s="14">
        <v>0.38603574654363498</v>
      </c>
      <c r="AY198" s="14"/>
      <c r="AZ198" s="14">
        <v>0.422069363885195</v>
      </c>
      <c r="BA198" s="14">
        <v>0.44384908069095602</v>
      </c>
      <c r="BB198" s="14">
        <v>0.44749670448064499</v>
      </c>
      <c r="BC198" s="14">
        <v>0.42212672973228998</v>
      </c>
      <c r="BD198" s="14">
        <v>0.40898817467188697</v>
      </c>
      <c r="BE198" s="14">
        <v>0.51821985910952995</v>
      </c>
    </row>
    <row r="199" spans="2:57" x14ac:dyDescent="0.25">
      <c r="B199" t="s">
        <v>83</v>
      </c>
      <c r="C199" s="14">
        <v>0.14344536493485999</v>
      </c>
      <c r="D199" s="14">
        <v>0.13407195947488201</v>
      </c>
      <c r="E199" s="14">
        <v>0.15152110892485199</v>
      </c>
      <c r="F199" s="14"/>
      <c r="G199" s="14">
        <v>0.20629538030789399</v>
      </c>
      <c r="H199" s="14">
        <v>0.163736533741281</v>
      </c>
      <c r="I199" s="14">
        <v>0.121556878298952</v>
      </c>
      <c r="J199" s="14">
        <v>0.130338168348132</v>
      </c>
      <c r="K199" s="14">
        <v>0.12234503393730101</v>
      </c>
      <c r="L199" s="14">
        <v>0.127476641359732</v>
      </c>
      <c r="M199" s="14"/>
      <c r="N199" s="14">
        <v>0.101621976123847</v>
      </c>
      <c r="O199" s="14">
        <v>0.141686597938942</v>
      </c>
      <c r="P199" s="14">
        <v>0.155735375999035</v>
      </c>
      <c r="Q199" s="14">
        <v>0.17356932981475601</v>
      </c>
      <c r="R199" s="14"/>
      <c r="S199" s="14">
        <v>0.18685732901296501</v>
      </c>
      <c r="T199" s="14">
        <v>0.13272264103688999</v>
      </c>
      <c r="U199" s="14">
        <v>0.14051860786249101</v>
      </c>
      <c r="V199" s="14">
        <v>0.169117536274834</v>
      </c>
      <c r="W199" s="14">
        <v>0.15546468534192001</v>
      </c>
      <c r="X199" s="14">
        <v>0.14408526711966699</v>
      </c>
      <c r="Y199" s="14">
        <v>0.13427022941734201</v>
      </c>
      <c r="Z199" s="14">
        <v>7.0773583072998705E-2</v>
      </c>
      <c r="AA199" s="14">
        <v>0.14571199879201099</v>
      </c>
      <c r="AB199" s="14">
        <v>0.125898215240592</v>
      </c>
      <c r="AC199" s="14">
        <v>0.10719262683945099</v>
      </c>
      <c r="AD199" s="14">
        <v>0.114800371414281</v>
      </c>
      <c r="AE199" s="14"/>
      <c r="AF199" s="14">
        <v>0.145459871481671</v>
      </c>
      <c r="AG199" s="14">
        <v>0.107413774054352</v>
      </c>
      <c r="AH199" s="14">
        <v>0.18988423245525199</v>
      </c>
      <c r="AI199" s="14"/>
      <c r="AJ199" s="14">
        <v>0.11960755137843</v>
      </c>
      <c r="AK199" s="14">
        <v>0.158488440782975</v>
      </c>
      <c r="AL199" s="14">
        <v>0.121759734901409</v>
      </c>
      <c r="AM199" s="14">
        <v>7.6193119018192298E-2</v>
      </c>
      <c r="AN199" s="14">
        <v>0.200410779475057</v>
      </c>
      <c r="AO199" s="14"/>
      <c r="AP199" s="14">
        <v>0.122629491368435</v>
      </c>
      <c r="AQ199" s="14">
        <v>0.15434913073968301</v>
      </c>
      <c r="AR199" s="14">
        <v>0.13395866289807201</v>
      </c>
      <c r="AS199" s="14"/>
      <c r="AT199" s="14">
        <v>0.17936661205729501</v>
      </c>
      <c r="AU199" s="14">
        <v>0.16898491958272999</v>
      </c>
      <c r="AV199" s="14">
        <v>0.11384963913800999</v>
      </c>
      <c r="AW199" s="14">
        <v>9.6001495191902597E-2</v>
      </c>
      <c r="AX199" s="14">
        <v>0.16371500888052301</v>
      </c>
      <c r="AY199" s="14"/>
      <c r="AZ199" s="14">
        <v>0.131685638134626</v>
      </c>
      <c r="BA199" s="14">
        <v>0.136676349551903</v>
      </c>
      <c r="BB199" s="14">
        <v>0.13121799368402001</v>
      </c>
      <c r="BC199" s="14">
        <v>0.15372419963950401</v>
      </c>
      <c r="BD199" s="14">
        <v>0.176637841709301</v>
      </c>
      <c r="BE199" s="14">
        <v>0.15630388653980101</v>
      </c>
    </row>
    <row r="200" spans="2:57" x14ac:dyDescent="0.25">
      <c r="B200" t="s">
        <v>84</v>
      </c>
      <c r="C200" s="14">
        <v>7.5416571018322401E-2</v>
      </c>
      <c r="D200" s="14">
        <v>6.7293532945062906E-2</v>
      </c>
      <c r="E200" s="14">
        <v>8.3801562941442406E-2</v>
      </c>
      <c r="F200" s="14"/>
      <c r="G200" s="14">
        <v>0.119324986745418</v>
      </c>
      <c r="H200" s="14">
        <v>8.1040305919406905E-2</v>
      </c>
      <c r="I200" s="14">
        <v>7.7583199741785305E-2</v>
      </c>
      <c r="J200" s="14">
        <v>6.5935140333030801E-2</v>
      </c>
      <c r="K200" s="14">
        <v>5.0001875482507299E-2</v>
      </c>
      <c r="L200" s="14">
        <v>6.4502878305481098E-2</v>
      </c>
      <c r="M200" s="14"/>
      <c r="N200" s="14">
        <v>6.3109971807996296E-2</v>
      </c>
      <c r="O200" s="14">
        <v>9.9413839787370895E-2</v>
      </c>
      <c r="P200" s="14">
        <v>7.3162916075951906E-2</v>
      </c>
      <c r="Q200" s="14">
        <v>6.7089034317449198E-2</v>
      </c>
      <c r="R200" s="14"/>
      <c r="S200" s="14">
        <v>8.9733776538128696E-2</v>
      </c>
      <c r="T200" s="14">
        <v>8.4666841353414596E-2</v>
      </c>
      <c r="U200" s="14">
        <v>4.9898163070774097E-2</v>
      </c>
      <c r="V200" s="14">
        <v>6.9405368071562001E-2</v>
      </c>
      <c r="W200" s="14">
        <v>7.1457521495019202E-2</v>
      </c>
      <c r="X200" s="14">
        <v>4.5243806589975899E-2</v>
      </c>
      <c r="Y200" s="14">
        <v>6.3138516350342302E-2</v>
      </c>
      <c r="Z200" s="14">
        <v>6.1504114684635701E-2</v>
      </c>
      <c r="AA200" s="14">
        <v>6.3833252802607196E-2</v>
      </c>
      <c r="AB200" s="14">
        <v>8.4850225157242401E-2</v>
      </c>
      <c r="AC200" s="14">
        <v>0.13035549806032601</v>
      </c>
      <c r="AD200" s="14">
        <v>0.12817536883900299</v>
      </c>
      <c r="AE200" s="14"/>
      <c r="AF200" s="14">
        <v>6.1434545374892298E-2</v>
      </c>
      <c r="AG200" s="14">
        <v>7.8140706548915195E-2</v>
      </c>
      <c r="AH200" s="14">
        <v>5.83212419396794E-2</v>
      </c>
      <c r="AI200" s="14"/>
      <c r="AJ200" s="14">
        <v>6.49086683663221E-2</v>
      </c>
      <c r="AK200" s="14">
        <v>8.6413259267904094E-2</v>
      </c>
      <c r="AL200" s="14">
        <v>4.1349438622853799E-2</v>
      </c>
      <c r="AM200" s="14">
        <v>0.150767545870163</v>
      </c>
      <c r="AN200" s="14">
        <v>5.0424695041218E-2</v>
      </c>
      <c r="AO200" s="14"/>
      <c r="AP200" s="14">
        <v>5.8143368199444101E-2</v>
      </c>
      <c r="AQ200" s="14">
        <v>8.3499797728032496E-2</v>
      </c>
      <c r="AR200" s="14">
        <v>4.6644329423611901E-2</v>
      </c>
      <c r="AS200" s="14"/>
      <c r="AT200" s="14">
        <v>7.0362576106783703E-2</v>
      </c>
      <c r="AU200" s="14">
        <v>8.3505580785488698E-2</v>
      </c>
      <c r="AV200" s="14">
        <v>6.8911648618473001E-2</v>
      </c>
      <c r="AW200" s="14">
        <v>7.6760771068662997E-2</v>
      </c>
      <c r="AX200" s="14">
        <v>9.3273001306478406E-2</v>
      </c>
      <c r="AY200" s="14"/>
      <c r="AZ200" s="14">
        <v>7.0413598362962501E-2</v>
      </c>
      <c r="BA200" s="14">
        <v>8.94732775121823E-2</v>
      </c>
      <c r="BB200" s="14">
        <v>8.3066463233211596E-2</v>
      </c>
      <c r="BC200" s="14">
        <v>7.1498567048997805E-2</v>
      </c>
      <c r="BD200" s="14">
        <v>6.3220918146893498E-2</v>
      </c>
      <c r="BE200" s="14">
        <v>4.6589112826115803E-2</v>
      </c>
    </row>
    <row r="201" spans="2:57" x14ac:dyDescent="0.25">
      <c r="B201" t="s">
        <v>86</v>
      </c>
      <c r="C201" s="14">
        <v>2.3776706140692602E-2</v>
      </c>
      <c r="D201" s="14">
        <v>2.0304978008165699E-2</v>
      </c>
      <c r="E201" s="14">
        <v>2.64468997119079E-2</v>
      </c>
      <c r="F201" s="14"/>
      <c r="G201" s="14">
        <v>3.6759494097257497E-2</v>
      </c>
      <c r="H201" s="14">
        <v>2.3160797545472501E-2</v>
      </c>
      <c r="I201" s="14">
        <v>3.3476412290547701E-2</v>
      </c>
      <c r="J201" s="14">
        <v>2.0110973579688499E-2</v>
      </c>
      <c r="K201" s="14">
        <v>1.65103701998475E-2</v>
      </c>
      <c r="L201" s="14">
        <v>1.55809170487031E-2</v>
      </c>
      <c r="M201" s="14"/>
      <c r="N201" s="14">
        <v>1.74287205520238E-2</v>
      </c>
      <c r="O201" s="14">
        <v>1.95552145431446E-2</v>
      </c>
      <c r="P201" s="14">
        <v>3.1669468347240597E-2</v>
      </c>
      <c r="Q201" s="14">
        <v>2.8501136376163499E-2</v>
      </c>
      <c r="R201" s="14"/>
      <c r="S201" s="14">
        <v>1.46546460066203E-2</v>
      </c>
      <c r="T201" s="14">
        <v>2.60390708992057E-2</v>
      </c>
      <c r="U201" s="14">
        <v>2.4745217107437E-2</v>
      </c>
      <c r="V201" s="14">
        <v>1.15904846032073E-2</v>
      </c>
      <c r="W201" s="14">
        <v>3.59785687387362E-2</v>
      </c>
      <c r="X201" s="14">
        <v>2.9501205422760701E-2</v>
      </c>
      <c r="Y201" s="14">
        <v>4.4635427159158803E-2</v>
      </c>
      <c r="Z201" s="14">
        <v>0</v>
      </c>
      <c r="AA201" s="14">
        <v>1.02937385541844E-2</v>
      </c>
      <c r="AB201" s="14">
        <v>3.3851286006084703E-2</v>
      </c>
      <c r="AC201" s="14">
        <v>2.8609886717283501E-2</v>
      </c>
      <c r="AD201" s="14">
        <v>3.2284748579004097E-2</v>
      </c>
      <c r="AE201" s="14"/>
      <c r="AF201" s="14">
        <v>2.3628524070230399E-2</v>
      </c>
      <c r="AG201" s="14">
        <v>1.7017277093946199E-2</v>
      </c>
      <c r="AH201" s="14">
        <v>3.0320016799640699E-2</v>
      </c>
      <c r="AI201" s="14"/>
      <c r="AJ201" s="14">
        <v>1.4694908275400299E-2</v>
      </c>
      <c r="AK201" s="14">
        <v>1.6344965153842199E-2</v>
      </c>
      <c r="AL201" s="14">
        <v>2.03080645230416E-2</v>
      </c>
      <c r="AM201" s="14">
        <v>3.54567986877347E-2</v>
      </c>
      <c r="AN201" s="14">
        <v>3.7110778207293603E-2</v>
      </c>
      <c r="AO201" s="14"/>
      <c r="AP201" s="14">
        <v>1.6045805990356599E-2</v>
      </c>
      <c r="AQ201" s="14">
        <v>1.2400759755348699E-2</v>
      </c>
      <c r="AR201" s="14">
        <v>2.7712692671747301E-2</v>
      </c>
      <c r="AS201" s="14"/>
      <c r="AT201" s="14">
        <v>3.3441763706156397E-2</v>
      </c>
      <c r="AU201" s="14">
        <v>2.67775903162056E-2</v>
      </c>
      <c r="AV201" s="14">
        <v>1.3569748675189499E-2</v>
      </c>
      <c r="AW201" s="14">
        <v>4.0160017786811102E-2</v>
      </c>
      <c r="AX201" s="14">
        <v>0</v>
      </c>
      <c r="AY201" s="14"/>
      <c r="AZ201" s="14">
        <v>1.63728977377776E-2</v>
      </c>
      <c r="BA201" s="14">
        <v>1.8579835068033498E-2</v>
      </c>
      <c r="BB201" s="14">
        <v>4.7875916202469199E-2</v>
      </c>
      <c r="BC201" s="14">
        <v>3.12243161496428E-2</v>
      </c>
      <c r="BD201" s="14">
        <v>1.7478942046358699E-2</v>
      </c>
      <c r="BE201" s="14">
        <v>1.6337810704155801E-2</v>
      </c>
    </row>
    <row r="202" spans="2:57" x14ac:dyDescent="0.25">
      <c r="B202" t="s">
        <v>112</v>
      </c>
      <c r="C202" s="14">
        <v>0.75736135790612502</v>
      </c>
      <c r="D202" s="14">
        <v>0.77832952957188895</v>
      </c>
      <c r="E202" s="14">
        <v>0.73823042842179698</v>
      </c>
      <c r="F202" s="14"/>
      <c r="G202" s="14">
        <v>0.63762013884943003</v>
      </c>
      <c r="H202" s="14">
        <v>0.73206236279383996</v>
      </c>
      <c r="I202" s="14">
        <v>0.76738350966871505</v>
      </c>
      <c r="J202" s="14">
        <v>0.78361571773914795</v>
      </c>
      <c r="K202" s="14">
        <v>0.81114272038034396</v>
      </c>
      <c r="L202" s="14">
        <v>0.792439563286084</v>
      </c>
      <c r="M202" s="14"/>
      <c r="N202" s="14">
        <v>0.81783933151613197</v>
      </c>
      <c r="O202" s="14">
        <v>0.73934434773054303</v>
      </c>
      <c r="P202" s="14">
        <v>0.73943223957777204</v>
      </c>
      <c r="Q202" s="14">
        <v>0.73084049949163099</v>
      </c>
      <c r="R202" s="14"/>
      <c r="S202" s="14">
        <v>0.70875424844228596</v>
      </c>
      <c r="T202" s="14">
        <v>0.75657144671049004</v>
      </c>
      <c r="U202" s="14">
        <v>0.78483801195929803</v>
      </c>
      <c r="V202" s="14">
        <v>0.749886611050396</v>
      </c>
      <c r="W202" s="14">
        <v>0.73709922442432496</v>
      </c>
      <c r="X202" s="14">
        <v>0.78116972086759595</v>
      </c>
      <c r="Y202" s="14">
        <v>0.75795582707315701</v>
      </c>
      <c r="Z202" s="14">
        <v>0.86772230224236602</v>
      </c>
      <c r="AA202" s="14">
        <v>0.78016100985119796</v>
      </c>
      <c r="AB202" s="14">
        <v>0.75540027359608097</v>
      </c>
      <c r="AC202" s="14">
        <v>0.73384198838294001</v>
      </c>
      <c r="AD202" s="14">
        <v>0.72473951116771196</v>
      </c>
      <c r="AE202" s="14"/>
      <c r="AF202" s="14">
        <v>0.76947705907320696</v>
      </c>
      <c r="AG202" s="14">
        <v>0.79742824230278697</v>
      </c>
      <c r="AH202" s="14">
        <v>0.72147450880542796</v>
      </c>
      <c r="AI202" s="14"/>
      <c r="AJ202" s="14">
        <v>0.80078887197984805</v>
      </c>
      <c r="AK202" s="14">
        <v>0.73875333479527905</v>
      </c>
      <c r="AL202" s="14">
        <v>0.81658276195269597</v>
      </c>
      <c r="AM202" s="14">
        <v>0.73758253642391003</v>
      </c>
      <c r="AN202" s="14">
        <v>0.712053747276432</v>
      </c>
      <c r="AO202" s="14"/>
      <c r="AP202" s="14">
        <v>0.80318133444176498</v>
      </c>
      <c r="AQ202" s="14">
        <v>0.74975031177693596</v>
      </c>
      <c r="AR202" s="14">
        <v>0.791684315006568</v>
      </c>
      <c r="AS202" s="14"/>
      <c r="AT202" s="14">
        <v>0.716829048129765</v>
      </c>
      <c r="AU202" s="14">
        <v>0.72073190931557596</v>
      </c>
      <c r="AV202" s="14">
        <v>0.80366896356832795</v>
      </c>
      <c r="AW202" s="14">
        <v>0.78707771595262299</v>
      </c>
      <c r="AX202" s="14">
        <v>0.74301198981299899</v>
      </c>
      <c r="AY202" s="14"/>
      <c r="AZ202" s="14">
        <v>0.78152786576463296</v>
      </c>
      <c r="BA202" s="14">
        <v>0.75527053786788101</v>
      </c>
      <c r="BB202" s="14">
        <v>0.73783962688030003</v>
      </c>
      <c r="BC202" s="14">
        <v>0.74355291716185501</v>
      </c>
      <c r="BD202" s="14">
        <v>0.74266229809744699</v>
      </c>
      <c r="BE202" s="14">
        <v>0.78076918992992805</v>
      </c>
    </row>
    <row r="203" spans="2:57" x14ac:dyDescent="0.25">
      <c r="B203" t="s">
        <v>88</v>
      </c>
      <c r="C203" s="14">
        <v>9.9193277159015103E-2</v>
      </c>
      <c r="D203" s="14">
        <v>8.7598510953228695E-2</v>
      </c>
      <c r="E203" s="14">
        <v>0.11024846265335</v>
      </c>
      <c r="F203" s="14"/>
      <c r="G203" s="14">
        <v>0.15608448084267501</v>
      </c>
      <c r="H203" s="14">
        <v>0.104201103464879</v>
      </c>
      <c r="I203" s="14">
        <v>0.111059612032333</v>
      </c>
      <c r="J203" s="14">
        <v>8.6046113912719394E-2</v>
      </c>
      <c r="K203" s="14">
        <v>6.6512245682354795E-2</v>
      </c>
      <c r="L203" s="14">
        <v>8.0083795354184098E-2</v>
      </c>
      <c r="M203" s="14"/>
      <c r="N203" s="14">
        <v>8.0538692360020203E-2</v>
      </c>
      <c r="O203" s="14">
        <v>0.118969054330515</v>
      </c>
      <c r="P203" s="14">
        <v>0.104832384423192</v>
      </c>
      <c r="Q203" s="14">
        <v>9.5590170693612794E-2</v>
      </c>
      <c r="R203" s="14"/>
      <c r="S203" s="14">
        <v>0.104388422544749</v>
      </c>
      <c r="T203" s="14">
        <v>0.11070591225262</v>
      </c>
      <c r="U203" s="14">
        <v>7.4643380178210997E-2</v>
      </c>
      <c r="V203" s="14">
        <v>8.0995852674769303E-2</v>
      </c>
      <c r="W203" s="14">
        <v>0.107436090233755</v>
      </c>
      <c r="X203" s="14">
        <v>7.4745012012736506E-2</v>
      </c>
      <c r="Y203" s="14">
        <v>0.10777394350950099</v>
      </c>
      <c r="Z203" s="14">
        <v>6.1504114684635701E-2</v>
      </c>
      <c r="AA203" s="14">
        <v>7.4126991356791599E-2</v>
      </c>
      <c r="AB203" s="14">
        <v>0.118701511163327</v>
      </c>
      <c r="AC203" s="14">
        <v>0.15896538477760899</v>
      </c>
      <c r="AD203" s="14">
        <v>0.160460117418007</v>
      </c>
      <c r="AE203" s="14"/>
      <c r="AF203" s="14">
        <v>8.5063069445122694E-2</v>
      </c>
      <c r="AG203" s="14">
        <v>9.5157983642861405E-2</v>
      </c>
      <c r="AH203" s="14">
        <v>8.8641258739320106E-2</v>
      </c>
      <c r="AI203" s="14"/>
      <c r="AJ203" s="14">
        <v>7.9603576641722407E-2</v>
      </c>
      <c r="AK203" s="14">
        <v>0.10275822442174599</v>
      </c>
      <c r="AL203" s="14">
        <v>6.1657503145895402E-2</v>
      </c>
      <c r="AM203" s="14">
        <v>0.18622434455789799</v>
      </c>
      <c r="AN203" s="14">
        <v>8.7535473248511603E-2</v>
      </c>
      <c r="AO203" s="14"/>
      <c r="AP203" s="14">
        <v>7.41891741898007E-2</v>
      </c>
      <c r="AQ203" s="14">
        <v>9.5900557483381096E-2</v>
      </c>
      <c r="AR203" s="14">
        <v>7.4357022095359201E-2</v>
      </c>
      <c r="AS203" s="14"/>
      <c r="AT203" s="14">
        <v>0.10380433981294</v>
      </c>
      <c r="AU203" s="14">
        <v>0.110283171101694</v>
      </c>
      <c r="AV203" s="14">
        <v>8.2481397293662398E-2</v>
      </c>
      <c r="AW203" s="14">
        <v>0.11692078885547399</v>
      </c>
      <c r="AX203" s="14">
        <v>9.3273001306478406E-2</v>
      </c>
      <c r="AY203" s="14"/>
      <c r="AZ203" s="14">
        <v>8.6786496100740101E-2</v>
      </c>
      <c r="BA203" s="14">
        <v>0.10805311258021599</v>
      </c>
      <c r="BB203" s="14">
        <v>0.13094237943568099</v>
      </c>
      <c r="BC203" s="14">
        <v>0.10272288319864099</v>
      </c>
      <c r="BD203" s="14">
        <v>8.0699860193252204E-2</v>
      </c>
      <c r="BE203" s="14">
        <v>6.29269235302716E-2</v>
      </c>
    </row>
    <row r="204" spans="2:57" x14ac:dyDescent="0.25">
      <c r="B204" t="s">
        <v>89</v>
      </c>
      <c r="C204" s="14">
        <v>0.65816808074710997</v>
      </c>
      <c r="D204" s="14">
        <v>0.69073101861866104</v>
      </c>
      <c r="E204" s="14">
        <v>0.627981965768447</v>
      </c>
      <c r="F204" s="14"/>
      <c r="G204" s="14">
        <v>0.48153565800675502</v>
      </c>
      <c r="H204" s="14">
        <v>0.62786125932895998</v>
      </c>
      <c r="I204" s="14">
        <v>0.65632389763638199</v>
      </c>
      <c r="J204" s="14">
        <v>0.69756960382642896</v>
      </c>
      <c r="K204" s="14">
        <v>0.74463047469798904</v>
      </c>
      <c r="L204" s="14">
        <v>0.71235576793190003</v>
      </c>
      <c r="M204" s="14"/>
      <c r="N204" s="14">
        <v>0.73730063915611199</v>
      </c>
      <c r="O204" s="14">
        <v>0.62037529340002795</v>
      </c>
      <c r="P204" s="14">
        <v>0.63459985515457995</v>
      </c>
      <c r="Q204" s="14">
        <v>0.63525032879801802</v>
      </c>
      <c r="R204" s="14"/>
      <c r="S204" s="14">
        <v>0.60436582589753696</v>
      </c>
      <c r="T204" s="14">
        <v>0.64586553445786998</v>
      </c>
      <c r="U204" s="14">
        <v>0.71019463178108699</v>
      </c>
      <c r="V204" s="14">
        <v>0.66889075837562695</v>
      </c>
      <c r="W204" s="14">
        <v>0.62966313419056896</v>
      </c>
      <c r="X204" s="14">
        <v>0.70642470885485997</v>
      </c>
      <c r="Y204" s="14">
        <v>0.65018188356365503</v>
      </c>
      <c r="Z204" s="14">
        <v>0.80621818755773</v>
      </c>
      <c r="AA204" s="14">
        <v>0.70603401849440595</v>
      </c>
      <c r="AB204" s="14">
        <v>0.63669876243275403</v>
      </c>
      <c r="AC204" s="14">
        <v>0.57487660360532999</v>
      </c>
      <c r="AD204" s="14">
        <v>0.56427939374970504</v>
      </c>
      <c r="AE204" s="14"/>
      <c r="AF204" s="14">
        <v>0.68441398962808397</v>
      </c>
      <c r="AG204" s="14">
        <v>0.70227025865992498</v>
      </c>
      <c r="AH204" s="14">
        <v>0.63283325006610702</v>
      </c>
      <c r="AI204" s="14"/>
      <c r="AJ204" s="14">
        <v>0.72118529533812603</v>
      </c>
      <c r="AK204" s="14">
        <v>0.63599511037353296</v>
      </c>
      <c r="AL204" s="14">
        <v>0.75492525880680095</v>
      </c>
      <c r="AM204" s="14">
        <v>0.55135819186601198</v>
      </c>
      <c r="AN204" s="14">
        <v>0.62451827402792004</v>
      </c>
      <c r="AO204" s="14"/>
      <c r="AP204" s="14">
        <v>0.72899216025196401</v>
      </c>
      <c r="AQ204" s="14">
        <v>0.65384975429355496</v>
      </c>
      <c r="AR204" s="14">
        <v>0.717327292911209</v>
      </c>
      <c r="AS204" s="14"/>
      <c r="AT204" s="14">
        <v>0.61302470831682498</v>
      </c>
      <c r="AU204" s="14">
        <v>0.61044873821388101</v>
      </c>
      <c r="AV204" s="14">
        <v>0.72118756627466596</v>
      </c>
      <c r="AW204" s="14">
        <v>0.67015692709714902</v>
      </c>
      <c r="AX204" s="14">
        <v>0.64973898850652001</v>
      </c>
      <c r="AY204" s="14"/>
      <c r="AZ204" s="14">
        <v>0.69474136966389299</v>
      </c>
      <c r="BA204" s="14">
        <v>0.64721742528766502</v>
      </c>
      <c r="BB204" s="14">
        <v>0.60689724744461904</v>
      </c>
      <c r="BC204" s="14">
        <v>0.64083003396321503</v>
      </c>
      <c r="BD204" s="14">
        <v>0.66196243790419496</v>
      </c>
      <c r="BE204" s="14">
        <v>0.71784226639965598</v>
      </c>
    </row>
    <row r="205" spans="2:57" x14ac:dyDescent="0.25"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</row>
    <row r="206" spans="2:57" x14ac:dyDescent="0.25">
      <c r="B206" s="6" t="s">
        <v>119</v>
      </c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</row>
    <row r="207" spans="2:57" x14ac:dyDescent="0.25">
      <c r="B207" s="24" t="s">
        <v>93</v>
      </c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</row>
    <row r="208" spans="2:57" x14ac:dyDescent="0.25">
      <c r="B208" t="s">
        <v>81</v>
      </c>
      <c r="C208" s="14">
        <v>3.78148780482854E-2</v>
      </c>
      <c r="D208" s="14">
        <v>3.6511558155838598E-2</v>
      </c>
      <c r="E208" s="14">
        <v>3.8448838259179503E-2</v>
      </c>
      <c r="F208" s="14"/>
      <c r="G208" s="14">
        <v>9.8182731045923996E-2</v>
      </c>
      <c r="H208" s="14">
        <v>6.3504128571311394E-2</v>
      </c>
      <c r="I208" s="14">
        <v>2.69163903782683E-2</v>
      </c>
      <c r="J208" s="14">
        <v>2.4459854015423301E-2</v>
      </c>
      <c r="K208" s="14">
        <v>1.87608923342822E-2</v>
      </c>
      <c r="L208" s="14">
        <v>8.9751323150007705E-3</v>
      </c>
      <c r="M208" s="14"/>
      <c r="N208" s="14">
        <v>3.5153283674775403E-2</v>
      </c>
      <c r="O208" s="14">
        <v>2.6160929490452199E-2</v>
      </c>
      <c r="P208" s="14">
        <v>4.2246254183273199E-2</v>
      </c>
      <c r="Q208" s="14">
        <v>4.9586787792007897E-2</v>
      </c>
      <c r="R208" s="14"/>
      <c r="S208" s="14">
        <v>6.8549260824491601E-2</v>
      </c>
      <c r="T208" s="14">
        <v>2.6387603560911001E-2</v>
      </c>
      <c r="U208" s="14">
        <v>3.1381848020676603E-2</v>
      </c>
      <c r="V208" s="14">
        <v>2.8961266897115201E-2</v>
      </c>
      <c r="W208" s="14">
        <v>6.5642057696723405E-2</v>
      </c>
      <c r="X208" s="14">
        <v>4.4943111816332398E-2</v>
      </c>
      <c r="Y208" s="14">
        <v>1.7177590121493402E-2</v>
      </c>
      <c r="Z208" s="14">
        <v>4.0296767926129497E-2</v>
      </c>
      <c r="AA208" s="14">
        <v>2.9120586261768701E-2</v>
      </c>
      <c r="AB208" s="14">
        <v>1.10574251636329E-2</v>
      </c>
      <c r="AC208" s="14">
        <v>5.9129501116493101E-2</v>
      </c>
      <c r="AD208" s="14">
        <v>2.9236656224826699E-2</v>
      </c>
      <c r="AE208" s="14"/>
      <c r="AF208" s="14">
        <v>3.0711675962030501E-2</v>
      </c>
      <c r="AG208" s="14">
        <v>3.3503858038430298E-2</v>
      </c>
      <c r="AH208" s="14">
        <v>2.7705364617324001E-2</v>
      </c>
      <c r="AI208" s="14"/>
      <c r="AJ208" s="14">
        <v>3.1557624127490698E-2</v>
      </c>
      <c r="AK208" s="14">
        <v>3.3897257686603899E-2</v>
      </c>
      <c r="AL208" s="14">
        <v>3.5255364184963299E-2</v>
      </c>
      <c r="AM208" s="14">
        <v>4.59992348289152E-2</v>
      </c>
      <c r="AN208" s="14">
        <v>3.5716498102216401E-2</v>
      </c>
      <c r="AO208" s="14"/>
      <c r="AP208" s="14">
        <v>3.9879042951807303E-2</v>
      </c>
      <c r="AQ208" s="14">
        <v>4.0208088110329998E-2</v>
      </c>
      <c r="AR208" s="14">
        <v>2.87987492528659E-2</v>
      </c>
      <c r="AS208" s="14"/>
      <c r="AT208" s="14">
        <v>3.45222490564411E-2</v>
      </c>
      <c r="AU208" s="14">
        <v>4.9576964302846797E-2</v>
      </c>
      <c r="AV208" s="14">
        <v>2.4799429432240401E-2</v>
      </c>
      <c r="AW208" s="14">
        <v>4.32978499622114E-2</v>
      </c>
      <c r="AX208" s="14">
        <v>0.10578577963585099</v>
      </c>
      <c r="AY208" s="14"/>
      <c r="AZ208" s="14">
        <v>6.66884244074466E-2</v>
      </c>
      <c r="BA208" s="14">
        <v>2.06894324114958E-2</v>
      </c>
      <c r="BB208" s="14">
        <v>4.1403807444815303E-2</v>
      </c>
      <c r="BC208" s="14">
        <v>2.75277297654044E-2</v>
      </c>
      <c r="BD208" s="14">
        <v>4.2597117131555097E-2</v>
      </c>
      <c r="BE208" s="14">
        <v>1.95326816668977E-2</v>
      </c>
    </row>
    <row r="209" spans="2:57" x14ac:dyDescent="0.25">
      <c r="B209" t="s">
        <v>82</v>
      </c>
      <c r="C209" s="14">
        <v>0.140992750600128</v>
      </c>
      <c r="D209" s="14">
        <v>0.123838206720659</v>
      </c>
      <c r="E209" s="14">
        <v>0.15746895930309601</v>
      </c>
      <c r="F209" s="14"/>
      <c r="G209" s="14">
        <v>0.210979375011838</v>
      </c>
      <c r="H209" s="14">
        <v>0.20922217220235201</v>
      </c>
      <c r="I209" s="14">
        <v>0.196319213094345</v>
      </c>
      <c r="J209" s="14">
        <v>0.11151607003387499</v>
      </c>
      <c r="K209" s="14">
        <v>7.2315964899022894E-2</v>
      </c>
      <c r="L209" s="14">
        <v>6.3537637935551602E-2</v>
      </c>
      <c r="M209" s="14"/>
      <c r="N209" s="14">
        <v>0.124724318452214</v>
      </c>
      <c r="O209" s="14">
        <v>0.11989532630124899</v>
      </c>
      <c r="P209" s="14">
        <v>0.17057546886095001</v>
      </c>
      <c r="Q209" s="14">
        <v>0.156992622564433</v>
      </c>
      <c r="R209" s="14"/>
      <c r="S209" s="14">
        <v>0.167702440305246</v>
      </c>
      <c r="T209" s="14">
        <v>0.162967565594138</v>
      </c>
      <c r="U209" s="14">
        <v>0.105664752295147</v>
      </c>
      <c r="V209" s="14">
        <v>0.16812619429013601</v>
      </c>
      <c r="W209" s="14">
        <v>6.9384647189217094E-2</v>
      </c>
      <c r="X209" s="14">
        <v>0.111730200992142</v>
      </c>
      <c r="Y209" s="14">
        <v>0.118022526269806</v>
      </c>
      <c r="Z209" s="14">
        <v>0.16762036854735901</v>
      </c>
      <c r="AA209" s="14">
        <v>0.16133488018466899</v>
      </c>
      <c r="AB209" s="14">
        <v>0.101937290035422</v>
      </c>
      <c r="AC209" s="14">
        <v>0.169286578709683</v>
      </c>
      <c r="AD209" s="14">
        <v>0.209929627054464</v>
      </c>
      <c r="AE209" s="14"/>
      <c r="AF209" s="14">
        <v>0.11516969360349399</v>
      </c>
      <c r="AG209" s="14">
        <v>0.14431961544138699</v>
      </c>
      <c r="AH209" s="14">
        <v>0.14937355498718399</v>
      </c>
      <c r="AI209" s="14"/>
      <c r="AJ209" s="14">
        <v>0.108110782231558</v>
      </c>
      <c r="AK209" s="14">
        <v>0.18202514890631499</v>
      </c>
      <c r="AL209" s="14">
        <v>0.11916029433633001</v>
      </c>
      <c r="AM209" s="14">
        <v>0.18532480124539499</v>
      </c>
      <c r="AN209" s="14">
        <v>0.14447375570537299</v>
      </c>
      <c r="AO209" s="14"/>
      <c r="AP209" s="14">
        <v>0.10557437894657699</v>
      </c>
      <c r="AQ209" s="14">
        <v>0.17451854683712101</v>
      </c>
      <c r="AR209" s="14">
        <v>0.15042175503830499</v>
      </c>
      <c r="AS209" s="14"/>
      <c r="AT209" s="14">
        <v>0.14433787290036801</v>
      </c>
      <c r="AU209" s="14">
        <v>0.13414142993073999</v>
      </c>
      <c r="AV209" s="14">
        <v>0.14512974316610799</v>
      </c>
      <c r="AW209" s="14">
        <v>0.127908311015073</v>
      </c>
      <c r="AX209" s="14">
        <v>9.8652525647043604E-2</v>
      </c>
      <c r="AY209" s="14"/>
      <c r="AZ209" s="14">
        <v>0.17529104849529101</v>
      </c>
      <c r="BA209" s="14">
        <v>0.12841320525480701</v>
      </c>
      <c r="BB209" s="14">
        <v>0.14064836608605799</v>
      </c>
      <c r="BC209" s="14">
        <v>0.13411357884854999</v>
      </c>
      <c r="BD209" s="14">
        <v>9.5162687795197806E-2</v>
      </c>
      <c r="BE209" s="14">
        <v>0.16932611949415899</v>
      </c>
    </row>
    <row r="210" spans="2:57" x14ac:dyDescent="0.25">
      <c r="B210" t="s">
        <v>83</v>
      </c>
      <c r="C210" s="14">
        <v>0.18525559089263499</v>
      </c>
      <c r="D210" s="14">
        <v>0.16766708959684801</v>
      </c>
      <c r="E210" s="14">
        <v>0.20158988778590201</v>
      </c>
      <c r="F210" s="14"/>
      <c r="G210" s="14">
        <v>0.20564879120207799</v>
      </c>
      <c r="H210" s="14">
        <v>0.22507648214237699</v>
      </c>
      <c r="I210" s="14">
        <v>0.179171674285656</v>
      </c>
      <c r="J210" s="14">
        <v>0.17771453780287799</v>
      </c>
      <c r="K210" s="14">
        <v>0.171454503900413</v>
      </c>
      <c r="L210" s="14">
        <v>0.159399303741903</v>
      </c>
      <c r="M210" s="14"/>
      <c r="N210" s="14">
        <v>0.15536201222694099</v>
      </c>
      <c r="O210" s="14">
        <v>0.16879595533568001</v>
      </c>
      <c r="P210" s="14">
        <v>0.18981056930939899</v>
      </c>
      <c r="Q210" s="14">
        <v>0.22962549586251099</v>
      </c>
      <c r="R210" s="14"/>
      <c r="S210" s="14">
        <v>0.15657170397995299</v>
      </c>
      <c r="T210" s="14">
        <v>0.14989599826219199</v>
      </c>
      <c r="U210" s="14">
        <v>0.21059785844790299</v>
      </c>
      <c r="V210" s="14">
        <v>0.167525628554518</v>
      </c>
      <c r="W210" s="14">
        <v>0.23365789191949199</v>
      </c>
      <c r="X210" s="14">
        <v>0.23287039848397001</v>
      </c>
      <c r="Y210" s="14">
        <v>0.168628103736263</v>
      </c>
      <c r="Z210" s="14">
        <v>0.194999669382317</v>
      </c>
      <c r="AA210" s="14">
        <v>0.16231556081493301</v>
      </c>
      <c r="AB210" s="14">
        <v>0.216106429215672</v>
      </c>
      <c r="AC210" s="14">
        <v>0.208059272280818</v>
      </c>
      <c r="AD210" s="14">
        <v>0.187093405021349</v>
      </c>
      <c r="AE210" s="14"/>
      <c r="AF210" s="14">
        <v>0.19462855058474099</v>
      </c>
      <c r="AG210" s="14">
        <v>0.16578801308729499</v>
      </c>
      <c r="AH210" s="14">
        <v>0.19664334323177099</v>
      </c>
      <c r="AI210" s="14"/>
      <c r="AJ210" s="14">
        <v>0.18240428373821399</v>
      </c>
      <c r="AK210" s="14">
        <v>0.20496162106379301</v>
      </c>
      <c r="AL210" s="14">
        <v>0.128365090234839</v>
      </c>
      <c r="AM210" s="14">
        <v>0.31149286446173502</v>
      </c>
      <c r="AN210" s="14">
        <v>0.186788260636989</v>
      </c>
      <c r="AO210" s="14"/>
      <c r="AP210" s="14">
        <v>0.18541570823877901</v>
      </c>
      <c r="AQ210" s="14">
        <v>0.17797271846656801</v>
      </c>
      <c r="AR210" s="14">
        <v>0.15266919698082301</v>
      </c>
      <c r="AS210" s="14"/>
      <c r="AT210" s="14">
        <v>0.237979101646695</v>
      </c>
      <c r="AU210" s="14">
        <v>0.179913100585474</v>
      </c>
      <c r="AV210" s="14">
        <v>0.15841037650088</v>
      </c>
      <c r="AW210" s="14">
        <v>0.156385128606671</v>
      </c>
      <c r="AX210" s="14">
        <v>0.12560259933062601</v>
      </c>
      <c r="AY210" s="14"/>
      <c r="AZ210" s="14">
        <v>0.189577939677709</v>
      </c>
      <c r="BA210" s="14">
        <v>0.187421171768896</v>
      </c>
      <c r="BB210" s="14">
        <v>0.17247989613954001</v>
      </c>
      <c r="BC210" s="14">
        <v>0.18670472954817499</v>
      </c>
      <c r="BD210" s="14">
        <v>0.19165048670254201</v>
      </c>
      <c r="BE210" s="14">
        <v>0.16836285140471999</v>
      </c>
    </row>
    <row r="211" spans="2:57" x14ac:dyDescent="0.25">
      <c r="B211" t="s">
        <v>84</v>
      </c>
      <c r="C211" s="14">
        <v>0.39261258772512903</v>
      </c>
      <c r="D211" s="14">
        <v>0.383093647733383</v>
      </c>
      <c r="E211" s="14">
        <v>0.402261569705883</v>
      </c>
      <c r="F211" s="14"/>
      <c r="G211" s="14">
        <v>0.35543393331373602</v>
      </c>
      <c r="H211" s="14">
        <v>0.36509107834953702</v>
      </c>
      <c r="I211" s="14">
        <v>0.37017045973658003</v>
      </c>
      <c r="J211" s="14">
        <v>0.40001031131159798</v>
      </c>
      <c r="K211" s="14">
        <v>0.41735437487306398</v>
      </c>
      <c r="L211" s="14">
        <v>0.43558377616298199</v>
      </c>
      <c r="M211" s="14"/>
      <c r="N211" s="14">
        <v>0.35814779201390701</v>
      </c>
      <c r="O211" s="14">
        <v>0.431506088982826</v>
      </c>
      <c r="P211" s="14">
        <v>0.39224993795446</v>
      </c>
      <c r="Q211" s="14">
        <v>0.388469370232575</v>
      </c>
      <c r="R211" s="14"/>
      <c r="S211" s="14">
        <v>0.37441657538041401</v>
      </c>
      <c r="T211" s="14">
        <v>0.44007439627535799</v>
      </c>
      <c r="U211" s="14">
        <v>0.376759273214055</v>
      </c>
      <c r="V211" s="14">
        <v>0.39548109470822601</v>
      </c>
      <c r="W211" s="14">
        <v>0.40030231425310597</v>
      </c>
      <c r="X211" s="14">
        <v>0.35377438606464501</v>
      </c>
      <c r="Y211" s="14">
        <v>0.40124705903650898</v>
      </c>
      <c r="Z211" s="14">
        <v>0.38465439228264697</v>
      </c>
      <c r="AA211" s="14">
        <v>0.44136229716708297</v>
      </c>
      <c r="AB211" s="14">
        <v>0.38491019531853099</v>
      </c>
      <c r="AC211" s="14">
        <v>0.34413430716943699</v>
      </c>
      <c r="AD211" s="14">
        <v>0.31666680274696501</v>
      </c>
      <c r="AE211" s="14"/>
      <c r="AF211" s="14">
        <v>0.40353606743083098</v>
      </c>
      <c r="AG211" s="14">
        <v>0.38519814850338402</v>
      </c>
      <c r="AH211" s="14">
        <v>0.43241607737412802</v>
      </c>
      <c r="AI211" s="14"/>
      <c r="AJ211" s="14">
        <v>0.41264110301776602</v>
      </c>
      <c r="AK211" s="14">
        <v>0.35679909604344001</v>
      </c>
      <c r="AL211" s="14">
        <v>0.38227512299138</v>
      </c>
      <c r="AM211" s="14">
        <v>0.22462281462368</v>
      </c>
      <c r="AN211" s="14">
        <v>0.42110832849729302</v>
      </c>
      <c r="AO211" s="14"/>
      <c r="AP211" s="14">
        <v>0.39870515814831597</v>
      </c>
      <c r="AQ211" s="14">
        <v>0.362224283090541</v>
      </c>
      <c r="AR211" s="14">
        <v>0.393470727236297</v>
      </c>
      <c r="AS211" s="14"/>
      <c r="AT211" s="14">
        <v>0.39643104651296002</v>
      </c>
      <c r="AU211" s="14">
        <v>0.40617549928289398</v>
      </c>
      <c r="AV211" s="14">
        <v>0.38988326212568702</v>
      </c>
      <c r="AW211" s="14">
        <v>0.40740678264972102</v>
      </c>
      <c r="AX211" s="14">
        <v>0.38471348523441601</v>
      </c>
      <c r="AY211" s="14"/>
      <c r="AZ211" s="14">
        <v>0.368994873241003</v>
      </c>
      <c r="BA211" s="14">
        <v>0.389755586384057</v>
      </c>
      <c r="BB211" s="14">
        <v>0.38103363782034499</v>
      </c>
      <c r="BC211" s="14">
        <v>0.405614695323393</v>
      </c>
      <c r="BD211" s="14">
        <v>0.42503807258556298</v>
      </c>
      <c r="BE211" s="14">
        <v>0.42581739755932702</v>
      </c>
    </row>
    <row r="212" spans="2:57" x14ac:dyDescent="0.25">
      <c r="B212" t="s">
        <v>86</v>
      </c>
      <c r="C212" s="14">
        <v>0.243324192733823</v>
      </c>
      <c r="D212" s="14">
        <v>0.288889497793271</v>
      </c>
      <c r="E212" s="14">
        <v>0.20023074494593901</v>
      </c>
      <c r="F212" s="14"/>
      <c r="G212" s="14">
        <v>0.12975516942642401</v>
      </c>
      <c r="H212" s="14">
        <v>0.13710613873442301</v>
      </c>
      <c r="I212" s="14">
        <v>0.22742226250515099</v>
      </c>
      <c r="J212" s="14">
        <v>0.286299226836225</v>
      </c>
      <c r="K212" s="14">
        <v>0.32011426399321802</v>
      </c>
      <c r="L212" s="14">
        <v>0.332504149844563</v>
      </c>
      <c r="M212" s="14"/>
      <c r="N212" s="14">
        <v>0.326612593632162</v>
      </c>
      <c r="O212" s="14">
        <v>0.25364169988979302</v>
      </c>
      <c r="P212" s="14">
        <v>0.205117769691918</v>
      </c>
      <c r="Q212" s="14">
        <v>0.17532572354847201</v>
      </c>
      <c r="R212" s="14"/>
      <c r="S212" s="14">
        <v>0.232760019509895</v>
      </c>
      <c r="T212" s="14">
        <v>0.220674436307401</v>
      </c>
      <c r="U212" s="14">
        <v>0.27559626802221898</v>
      </c>
      <c r="V212" s="14">
        <v>0.23990581555000501</v>
      </c>
      <c r="W212" s="14">
        <v>0.231013088941461</v>
      </c>
      <c r="X212" s="14">
        <v>0.25668190264291002</v>
      </c>
      <c r="Y212" s="14">
        <v>0.29492472083592902</v>
      </c>
      <c r="Z212" s="14">
        <v>0.212428801861548</v>
      </c>
      <c r="AA212" s="14">
        <v>0.205866675571546</v>
      </c>
      <c r="AB212" s="14">
        <v>0.28598866026674202</v>
      </c>
      <c r="AC212" s="14">
        <v>0.219390340723569</v>
      </c>
      <c r="AD212" s="14">
        <v>0.257073508952396</v>
      </c>
      <c r="AE212" s="14"/>
      <c r="AF212" s="14">
        <v>0.25595401241890398</v>
      </c>
      <c r="AG212" s="14">
        <v>0.27119036492950399</v>
      </c>
      <c r="AH212" s="14">
        <v>0.19386165978959299</v>
      </c>
      <c r="AI212" s="14"/>
      <c r="AJ212" s="14">
        <v>0.26528620688497101</v>
      </c>
      <c r="AK212" s="14">
        <v>0.222316876299849</v>
      </c>
      <c r="AL212" s="14">
        <v>0.33494412825248898</v>
      </c>
      <c r="AM212" s="14">
        <v>0.23256028484027499</v>
      </c>
      <c r="AN212" s="14">
        <v>0.21191315705812899</v>
      </c>
      <c r="AO212" s="14"/>
      <c r="AP212" s="14">
        <v>0.27042571171452101</v>
      </c>
      <c r="AQ212" s="14">
        <v>0.24507636349544101</v>
      </c>
      <c r="AR212" s="14">
        <v>0.27463957149170898</v>
      </c>
      <c r="AS212" s="14"/>
      <c r="AT212" s="14">
        <v>0.18672972988353501</v>
      </c>
      <c r="AU212" s="14">
        <v>0.23019300589804501</v>
      </c>
      <c r="AV212" s="14">
        <v>0.28177718877508501</v>
      </c>
      <c r="AW212" s="14">
        <v>0.26500192776632298</v>
      </c>
      <c r="AX212" s="14">
        <v>0.28524561015206301</v>
      </c>
      <c r="AY212" s="14"/>
      <c r="AZ212" s="14">
        <v>0.19944771417855101</v>
      </c>
      <c r="BA212" s="14">
        <v>0.27372060418074401</v>
      </c>
      <c r="BB212" s="14">
        <v>0.264434292509242</v>
      </c>
      <c r="BC212" s="14">
        <v>0.24603926651447799</v>
      </c>
      <c r="BD212" s="14">
        <v>0.245551635785142</v>
      </c>
      <c r="BE212" s="14">
        <v>0.216960949874897</v>
      </c>
    </row>
    <row r="213" spans="2:57" x14ac:dyDescent="0.25">
      <c r="B213" t="s">
        <v>112</v>
      </c>
      <c r="C213" s="14">
        <v>0.17880762864841401</v>
      </c>
      <c r="D213" s="14">
        <v>0.16034976487649699</v>
      </c>
      <c r="E213" s="14">
        <v>0.19591779756227601</v>
      </c>
      <c r="F213" s="14"/>
      <c r="G213" s="14">
        <v>0.30916210605776201</v>
      </c>
      <c r="H213" s="14">
        <v>0.272726300773663</v>
      </c>
      <c r="I213" s="14">
        <v>0.22323560347261301</v>
      </c>
      <c r="J213" s="14">
        <v>0.13597592404929901</v>
      </c>
      <c r="K213" s="14">
        <v>9.1076857233305095E-2</v>
      </c>
      <c r="L213" s="14">
        <v>7.2512770250552402E-2</v>
      </c>
      <c r="M213" s="14"/>
      <c r="N213" s="14">
        <v>0.15987760212698901</v>
      </c>
      <c r="O213" s="14">
        <v>0.14605625579170101</v>
      </c>
      <c r="P213" s="14">
        <v>0.212821723044223</v>
      </c>
      <c r="Q213" s="14">
        <v>0.20657941035644101</v>
      </c>
      <c r="R213" s="14"/>
      <c r="S213" s="14">
        <v>0.23625170112973801</v>
      </c>
      <c r="T213" s="14">
        <v>0.18935516915504899</v>
      </c>
      <c r="U213" s="14">
        <v>0.137046600315823</v>
      </c>
      <c r="V213" s="14">
        <v>0.19708746118725101</v>
      </c>
      <c r="W213" s="14">
        <v>0.13502670488594001</v>
      </c>
      <c r="X213" s="14">
        <v>0.15667331280847399</v>
      </c>
      <c r="Y213" s="14">
        <v>0.135200116391299</v>
      </c>
      <c r="Z213" s="14">
        <v>0.207917136473488</v>
      </c>
      <c r="AA213" s="14">
        <v>0.19045546644643799</v>
      </c>
      <c r="AB213" s="14">
        <v>0.112994715199055</v>
      </c>
      <c r="AC213" s="14">
        <v>0.22841607982617601</v>
      </c>
      <c r="AD213" s="14">
        <v>0.23916628327929099</v>
      </c>
      <c r="AE213" s="14"/>
      <c r="AF213" s="14">
        <v>0.145881369565524</v>
      </c>
      <c r="AG213" s="14">
        <v>0.177823473479817</v>
      </c>
      <c r="AH213" s="14">
        <v>0.177078919604508</v>
      </c>
      <c r="AI213" s="14"/>
      <c r="AJ213" s="14">
        <v>0.13966840635904901</v>
      </c>
      <c r="AK213" s="14">
        <v>0.215922406592919</v>
      </c>
      <c r="AL213" s="14">
        <v>0.15441565852129299</v>
      </c>
      <c r="AM213" s="14">
        <v>0.23132403607431001</v>
      </c>
      <c r="AN213" s="14">
        <v>0.18019025380758899</v>
      </c>
      <c r="AO213" s="14"/>
      <c r="AP213" s="14">
        <v>0.14545342189838401</v>
      </c>
      <c r="AQ213" s="14">
        <v>0.21472663494745101</v>
      </c>
      <c r="AR213" s="14">
        <v>0.17922050429117101</v>
      </c>
      <c r="AS213" s="14"/>
      <c r="AT213" s="14">
        <v>0.178860121956809</v>
      </c>
      <c r="AU213" s="14">
        <v>0.18371839423358699</v>
      </c>
      <c r="AV213" s="14">
        <v>0.169929172598348</v>
      </c>
      <c r="AW213" s="14">
        <v>0.171206160977285</v>
      </c>
      <c r="AX213" s="14">
        <v>0.204438305282894</v>
      </c>
      <c r="AY213" s="14"/>
      <c r="AZ213" s="14">
        <v>0.241979472902737</v>
      </c>
      <c r="BA213" s="14">
        <v>0.149102637666303</v>
      </c>
      <c r="BB213" s="14">
        <v>0.182052173530873</v>
      </c>
      <c r="BC213" s="14">
        <v>0.16164130861395401</v>
      </c>
      <c r="BD213" s="14">
        <v>0.13775980492675299</v>
      </c>
      <c r="BE213" s="14">
        <v>0.18885880116105599</v>
      </c>
    </row>
    <row r="214" spans="2:57" x14ac:dyDescent="0.25">
      <c r="B214" t="s">
        <v>88</v>
      </c>
      <c r="C214" s="14">
        <v>0.63593678045895097</v>
      </c>
      <c r="D214" s="14">
        <v>0.67198314552665395</v>
      </c>
      <c r="E214" s="14">
        <v>0.60249231465182296</v>
      </c>
      <c r="F214" s="14"/>
      <c r="G214" s="14">
        <v>0.48518910274016003</v>
      </c>
      <c r="H214" s="14">
        <v>0.50219721708396003</v>
      </c>
      <c r="I214" s="14">
        <v>0.59759272224173099</v>
      </c>
      <c r="J214" s="14">
        <v>0.68630953814782303</v>
      </c>
      <c r="K214" s="14">
        <v>0.737468638866281</v>
      </c>
      <c r="L214" s="14">
        <v>0.76808792600754505</v>
      </c>
      <c r="M214" s="14"/>
      <c r="N214" s="14">
        <v>0.68476038564607</v>
      </c>
      <c r="O214" s="14">
        <v>0.68514778887261896</v>
      </c>
      <c r="P214" s="14">
        <v>0.59736770764637803</v>
      </c>
      <c r="Q214" s="14">
        <v>0.56379509378104797</v>
      </c>
      <c r="R214" s="14"/>
      <c r="S214" s="14">
        <v>0.60717659489030895</v>
      </c>
      <c r="T214" s="14">
        <v>0.66074883258275896</v>
      </c>
      <c r="U214" s="14">
        <v>0.65235554123627404</v>
      </c>
      <c r="V214" s="14">
        <v>0.63538691025823102</v>
      </c>
      <c r="W214" s="14">
        <v>0.63131540319456703</v>
      </c>
      <c r="X214" s="14">
        <v>0.61045628870755497</v>
      </c>
      <c r="Y214" s="14">
        <v>0.69617177987243795</v>
      </c>
      <c r="Z214" s="14">
        <v>0.59708319414419497</v>
      </c>
      <c r="AA214" s="14">
        <v>0.647228972738629</v>
      </c>
      <c r="AB214" s="14">
        <v>0.67089885558527296</v>
      </c>
      <c r="AC214" s="14">
        <v>0.56352464789300605</v>
      </c>
      <c r="AD214" s="14">
        <v>0.57374031169936002</v>
      </c>
      <c r="AE214" s="14"/>
      <c r="AF214" s="14">
        <v>0.65949007984973496</v>
      </c>
      <c r="AG214" s="14">
        <v>0.65638851343288795</v>
      </c>
      <c r="AH214" s="14">
        <v>0.62627773716372104</v>
      </c>
      <c r="AI214" s="14"/>
      <c r="AJ214" s="14">
        <v>0.67792730990273697</v>
      </c>
      <c r="AK214" s="14">
        <v>0.57911597234328804</v>
      </c>
      <c r="AL214" s="14">
        <v>0.71721925124386798</v>
      </c>
      <c r="AM214" s="14">
        <v>0.45718309946395502</v>
      </c>
      <c r="AN214" s="14">
        <v>0.63302148555542204</v>
      </c>
      <c r="AO214" s="14"/>
      <c r="AP214" s="14">
        <v>0.66913086986283699</v>
      </c>
      <c r="AQ214" s="14">
        <v>0.60730064658598204</v>
      </c>
      <c r="AR214" s="14">
        <v>0.66811029872800698</v>
      </c>
      <c r="AS214" s="14"/>
      <c r="AT214" s="14">
        <v>0.58316077639649599</v>
      </c>
      <c r="AU214" s="14">
        <v>0.63636850518093901</v>
      </c>
      <c r="AV214" s="14">
        <v>0.67166045090077198</v>
      </c>
      <c r="AW214" s="14">
        <v>0.672408710416044</v>
      </c>
      <c r="AX214" s="14">
        <v>0.66995909538648002</v>
      </c>
      <c r="AY214" s="14"/>
      <c r="AZ214" s="14">
        <v>0.568442587419554</v>
      </c>
      <c r="BA214" s="14">
        <v>0.663476190564801</v>
      </c>
      <c r="BB214" s="14">
        <v>0.64546793032958705</v>
      </c>
      <c r="BC214" s="14">
        <v>0.65165396183787105</v>
      </c>
      <c r="BD214" s="14">
        <v>0.67058970837070497</v>
      </c>
      <c r="BE214" s="14">
        <v>0.64277834743422402</v>
      </c>
    </row>
    <row r="215" spans="2:57" x14ac:dyDescent="0.25">
      <c r="B215" t="s">
        <v>89</v>
      </c>
      <c r="C215" s="14">
        <v>-0.45712915181053798</v>
      </c>
      <c r="D215" s="14">
        <v>-0.51163338065015695</v>
      </c>
      <c r="E215" s="14">
        <v>-0.40657451708954701</v>
      </c>
      <c r="F215" s="14"/>
      <c r="G215" s="14">
        <v>-0.17602699668239799</v>
      </c>
      <c r="H215" s="14">
        <v>-0.22947091631029601</v>
      </c>
      <c r="I215" s="14">
        <v>-0.37435711876911798</v>
      </c>
      <c r="J215" s="14">
        <v>-0.55033361409852399</v>
      </c>
      <c r="K215" s="14">
        <v>-0.64639178163297595</v>
      </c>
      <c r="L215" s="14">
        <v>-0.69557515575699203</v>
      </c>
      <c r="M215" s="14"/>
      <c r="N215" s="14">
        <v>-0.52488278351908102</v>
      </c>
      <c r="O215" s="14">
        <v>-0.53909153308091895</v>
      </c>
      <c r="P215" s="14">
        <v>-0.384545984602155</v>
      </c>
      <c r="Q215" s="14">
        <v>-0.35721568342460702</v>
      </c>
      <c r="R215" s="14"/>
      <c r="S215" s="14">
        <v>-0.37092489376057203</v>
      </c>
      <c r="T215" s="14">
        <v>-0.47139366342771</v>
      </c>
      <c r="U215" s="14">
        <v>-0.51530894092044999</v>
      </c>
      <c r="V215" s="14">
        <v>-0.43829944907098001</v>
      </c>
      <c r="W215" s="14">
        <v>-0.49628869830862699</v>
      </c>
      <c r="X215" s="14">
        <v>-0.45378297589908101</v>
      </c>
      <c r="Y215" s="14">
        <v>-0.56097166348113903</v>
      </c>
      <c r="Z215" s="14">
        <v>-0.389166057670706</v>
      </c>
      <c r="AA215" s="14">
        <v>-0.45677350629219099</v>
      </c>
      <c r="AB215" s="14">
        <v>-0.55790414038621805</v>
      </c>
      <c r="AC215" s="14">
        <v>-0.33510856806682998</v>
      </c>
      <c r="AD215" s="14">
        <v>-0.334574028420069</v>
      </c>
      <c r="AE215" s="14"/>
      <c r="AF215" s="14">
        <v>-0.51360871028421096</v>
      </c>
      <c r="AG215" s="14">
        <v>-0.47856503995307098</v>
      </c>
      <c r="AH215" s="14">
        <v>-0.44919881755921398</v>
      </c>
      <c r="AI215" s="14"/>
      <c r="AJ215" s="14">
        <v>-0.53825890354368799</v>
      </c>
      <c r="AK215" s="14">
        <v>-0.36319356575036899</v>
      </c>
      <c r="AL215" s="14">
        <v>-0.56280359272257496</v>
      </c>
      <c r="AM215" s="14">
        <v>-0.22585906338964401</v>
      </c>
      <c r="AN215" s="14">
        <v>-0.45283123174783302</v>
      </c>
      <c r="AO215" s="14"/>
      <c r="AP215" s="14">
        <v>-0.52367744796445304</v>
      </c>
      <c r="AQ215" s="14">
        <v>-0.39257401163853101</v>
      </c>
      <c r="AR215" s="14">
        <v>-0.488889794436836</v>
      </c>
      <c r="AS215" s="14"/>
      <c r="AT215" s="14">
        <v>-0.40430065443968699</v>
      </c>
      <c r="AU215" s="14">
        <v>-0.45265011094735202</v>
      </c>
      <c r="AV215" s="14">
        <v>-0.50173127830242403</v>
      </c>
      <c r="AW215" s="14">
        <v>-0.50120254943875897</v>
      </c>
      <c r="AX215" s="14">
        <v>-0.46552079010358499</v>
      </c>
      <c r="AY215" s="14"/>
      <c r="AZ215" s="14">
        <v>-0.32646311451681598</v>
      </c>
      <c r="BA215" s="14">
        <v>-0.51437355289849696</v>
      </c>
      <c r="BB215" s="14">
        <v>-0.463415756798714</v>
      </c>
      <c r="BC215" s="14">
        <v>-0.49001265322391702</v>
      </c>
      <c r="BD215" s="14">
        <v>-0.53282990344395198</v>
      </c>
      <c r="BE215" s="14">
        <v>-0.453919546273168</v>
      </c>
    </row>
    <row r="216" spans="2:57" x14ac:dyDescent="0.25"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</row>
    <row r="217" spans="2:57" x14ac:dyDescent="0.25">
      <c r="B217" s="6" t="s">
        <v>120</v>
      </c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</row>
    <row r="218" spans="2:57" x14ac:dyDescent="0.25">
      <c r="B218" s="24" t="s">
        <v>93</v>
      </c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</row>
    <row r="219" spans="2:57" x14ac:dyDescent="0.25">
      <c r="B219" t="s">
        <v>81</v>
      </c>
      <c r="C219" s="14">
        <v>2.7040902071644699E-2</v>
      </c>
      <c r="D219" s="14">
        <v>3.3443244781327798E-2</v>
      </c>
      <c r="E219" s="14">
        <v>2.0080119004785998E-2</v>
      </c>
      <c r="F219" s="14"/>
      <c r="G219" s="14">
        <v>5.9153938422056102E-2</v>
      </c>
      <c r="H219" s="14">
        <v>3.8262476682338703E-2</v>
      </c>
      <c r="I219" s="14">
        <v>3.31552012671791E-2</v>
      </c>
      <c r="J219" s="14">
        <v>1.9588106956840799E-2</v>
      </c>
      <c r="K219" s="14">
        <v>3.8066008142016699E-3</v>
      </c>
      <c r="L219" s="14">
        <v>1.31051017614688E-2</v>
      </c>
      <c r="M219" s="14"/>
      <c r="N219" s="14">
        <v>2.40258028072656E-2</v>
      </c>
      <c r="O219" s="14">
        <v>3.9969422594915698E-2</v>
      </c>
      <c r="P219" s="14">
        <v>2.6649230020223499E-2</v>
      </c>
      <c r="Q219" s="14">
        <v>1.7682628623992998E-2</v>
      </c>
      <c r="R219" s="14"/>
      <c r="S219" s="14">
        <v>4.0930013095759901E-2</v>
      </c>
      <c r="T219" s="14">
        <v>2.83613168406638E-2</v>
      </c>
      <c r="U219" s="14">
        <v>2.9932915023648698E-2</v>
      </c>
      <c r="V219" s="14">
        <v>2.93746436153744E-2</v>
      </c>
      <c r="W219" s="14">
        <v>2.2646641940368101E-2</v>
      </c>
      <c r="X219" s="14">
        <v>2.97787201704806E-2</v>
      </c>
      <c r="Y219" s="14">
        <v>3.6381787138687102E-2</v>
      </c>
      <c r="Z219" s="14">
        <v>3.82154411859408E-2</v>
      </c>
      <c r="AA219" s="14">
        <v>2.6323898630300699E-2</v>
      </c>
      <c r="AB219" s="14">
        <v>0</v>
      </c>
      <c r="AC219" s="14">
        <v>1.9505748640625799E-2</v>
      </c>
      <c r="AD219" s="14">
        <v>0</v>
      </c>
      <c r="AE219" s="14"/>
      <c r="AF219" s="14">
        <v>2.6100501577082501E-2</v>
      </c>
      <c r="AG219" s="14">
        <v>3.22571954546617E-2</v>
      </c>
      <c r="AH219" s="14">
        <v>7.71994595546886E-3</v>
      </c>
      <c r="AI219" s="14"/>
      <c r="AJ219" s="14">
        <v>2.1853561907272601E-2</v>
      </c>
      <c r="AK219" s="14">
        <v>3.7917423306673297E-2</v>
      </c>
      <c r="AL219" s="14">
        <v>3.2101775667322897E-2</v>
      </c>
      <c r="AM219" s="14">
        <v>0.122453459788681</v>
      </c>
      <c r="AN219" s="14">
        <v>7.5455905480994899E-3</v>
      </c>
      <c r="AO219" s="14"/>
      <c r="AP219" s="14">
        <v>3.6359205931604202E-2</v>
      </c>
      <c r="AQ219" s="14">
        <v>3.3660275028392202E-2</v>
      </c>
      <c r="AR219" s="14">
        <v>3.3591810472736502E-2</v>
      </c>
      <c r="AS219" s="14"/>
      <c r="AT219" s="14">
        <v>1.33776102700524E-2</v>
      </c>
      <c r="AU219" s="14">
        <v>3.5046510389401202E-2</v>
      </c>
      <c r="AV219" s="14">
        <v>2.7447524144615501E-2</v>
      </c>
      <c r="AW219" s="14">
        <v>3.67375867319761E-2</v>
      </c>
      <c r="AX219" s="14">
        <v>3.2783626676940299E-2</v>
      </c>
      <c r="AY219" s="14"/>
      <c r="AZ219" s="14">
        <v>4.5158189040491098E-2</v>
      </c>
      <c r="BA219" s="14">
        <v>8.6311054603152408E-3</v>
      </c>
      <c r="BB219" s="14">
        <v>4.1243392737487297E-2</v>
      </c>
      <c r="BC219" s="14">
        <v>2.25060148939315E-2</v>
      </c>
      <c r="BD219" s="14">
        <v>2.25498223665739E-2</v>
      </c>
      <c r="BE219" s="14">
        <v>3.4840515941634898E-2</v>
      </c>
    </row>
    <row r="220" spans="2:57" x14ac:dyDescent="0.25">
      <c r="B220" t="s">
        <v>82</v>
      </c>
      <c r="C220" s="14">
        <v>0.124063919355329</v>
      </c>
      <c r="D220" s="14">
        <v>0.148899678543672</v>
      </c>
      <c r="E220" s="14">
        <v>9.9401374979991894E-2</v>
      </c>
      <c r="F220" s="14"/>
      <c r="G220" s="14">
        <v>0.21383948942140399</v>
      </c>
      <c r="H220" s="14">
        <v>0.19646342851999901</v>
      </c>
      <c r="I220" s="14">
        <v>0.16110789298217101</v>
      </c>
      <c r="J220" s="14">
        <v>8.8989916341833897E-2</v>
      </c>
      <c r="K220" s="14">
        <v>5.4252872537796502E-2</v>
      </c>
      <c r="L220" s="14">
        <v>5.0150685698252602E-2</v>
      </c>
      <c r="M220" s="14"/>
      <c r="N220" s="14">
        <v>0.12739587027416699</v>
      </c>
      <c r="O220" s="14">
        <v>0.11762388621363599</v>
      </c>
      <c r="P220" s="14">
        <v>0.13502465028505201</v>
      </c>
      <c r="Q220" s="14">
        <v>0.11974368932323599</v>
      </c>
      <c r="R220" s="14"/>
      <c r="S220" s="14">
        <v>0.16738478057866801</v>
      </c>
      <c r="T220" s="14">
        <v>0.12787650196691699</v>
      </c>
      <c r="U220" s="14">
        <v>9.2336300338512006E-2</v>
      </c>
      <c r="V220" s="14">
        <v>0.117633832679374</v>
      </c>
      <c r="W220" s="14">
        <v>8.4299650533891907E-2</v>
      </c>
      <c r="X220" s="14">
        <v>0.20278844115934899</v>
      </c>
      <c r="Y220" s="14">
        <v>8.1184791184556002E-2</v>
      </c>
      <c r="Z220" s="14">
        <v>0.12978365652111601</v>
      </c>
      <c r="AA220" s="14">
        <v>0.12282877584552999</v>
      </c>
      <c r="AB220" s="14">
        <v>0.101563257120237</v>
      </c>
      <c r="AC220" s="14">
        <v>9.9691393303837098E-2</v>
      </c>
      <c r="AD220" s="14">
        <v>8.5042026351831904E-2</v>
      </c>
      <c r="AE220" s="14"/>
      <c r="AF220" s="14">
        <v>0.113971914274233</v>
      </c>
      <c r="AG220" s="14">
        <v>0.104192208366368</v>
      </c>
      <c r="AH220" s="14">
        <v>0.12903584122657599</v>
      </c>
      <c r="AI220" s="14"/>
      <c r="AJ220" s="14">
        <v>0.10518221820294101</v>
      </c>
      <c r="AK220" s="14">
        <v>0.14344165716062199</v>
      </c>
      <c r="AL220" s="14">
        <v>0.131072097660418</v>
      </c>
      <c r="AM220" s="14">
        <v>0.111623681753776</v>
      </c>
      <c r="AN220" s="14">
        <v>0.11029103470281899</v>
      </c>
      <c r="AO220" s="14"/>
      <c r="AP220" s="14">
        <v>0.121852477572677</v>
      </c>
      <c r="AQ220" s="14">
        <v>0.15511743606905901</v>
      </c>
      <c r="AR220" s="14">
        <v>0.148224671415146</v>
      </c>
      <c r="AS220" s="14"/>
      <c r="AT220" s="14">
        <v>0.10359295770853599</v>
      </c>
      <c r="AU220" s="14">
        <v>0.11567466979390501</v>
      </c>
      <c r="AV220" s="14">
        <v>0.14795047074965401</v>
      </c>
      <c r="AW220" s="14">
        <v>0.16333139507490199</v>
      </c>
      <c r="AX220" s="14">
        <v>3.8872082139568498E-2</v>
      </c>
      <c r="AY220" s="14"/>
      <c r="AZ220" s="14">
        <v>0.182456475272401</v>
      </c>
      <c r="BA220" s="14">
        <v>0.111802444051425</v>
      </c>
      <c r="BB220" s="14">
        <v>0.11431076267459001</v>
      </c>
      <c r="BC220" s="14">
        <v>9.9544677878736901E-2</v>
      </c>
      <c r="BD220" s="14">
        <v>9.1745477035534803E-2</v>
      </c>
      <c r="BE220" s="14">
        <v>0.103868561808629</v>
      </c>
    </row>
    <row r="221" spans="2:57" x14ac:dyDescent="0.25">
      <c r="B221" t="s">
        <v>83</v>
      </c>
      <c r="C221" s="14">
        <v>0.33541932430966898</v>
      </c>
      <c r="D221" s="14">
        <v>0.36130830726365598</v>
      </c>
      <c r="E221" s="14">
        <v>0.31210095292538897</v>
      </c>
      <c r="F221" s="14"/>
      <c r="G221" s="14">
        <v>0.38115487184214403</v>
      </c>
      <c r="H221" s="14">
        <v>0.33337542223854799</v>
      </c>
      <c r="I221" s="14">
        <v>0.31294281696293103</v>
      </c>
      <c r="J221" s="14">
        <v>0.31312694697723997</v>
      </c>
      <c r="K221" s="14">
        <v>0.337693406990562</v>
      </c>
      <c r="L221" s="14">
        <v>0.341395051965034</v>
      </c>
      <c r="M221" s="14"/>
      <c r="N221" s="14">
        <v>0.30526751555546</v>
      </c>
      <c r="O221" s="14">
        <v>0.32443214415209998</v>
      </c>
      <c r="P221" s="14">
        <v>0.352333194180456</v>
      </c>
      <c r="Q221" s="14">
        <v>0.36038220274699501</v>
      </c>
      <c r="R221" s="14"/>
      <c r="S221" s="14">
        <v>0.27972670038646102</v>
      </c>
      <c r="T221" s="14">
        <v>0.32791887330604302</v>
      </c>
      <c r="U221" s="14">
        <v>0.37727766773381499</v>
      </c>
      <c r="V221" s="14">
        <v>0.33928124516443903</v>
      </c>
      <c r="W221" s="14">
        <v>0.36139538770710899</v>
      </c>
      <c r="X221" s="14">
        <v>0.31204148027232798</v>
      </c>
      <c r="Y221" s="14">
        <v>0.37172488353802002</v>
      </c>
      <c r="Z221" s="14">
        <v>0.29950247106010403</v>
      </c>
      <c r="AA221" s="14">
        <v>0.38539861521754698</v>
      </c>
      <c r="AB221" s="14">
        <v>0.26797608233346998</v>
      </c>
      <c r="AC221" s="14">
        <v>0.39386905532022498</v>
      </c>
      <c r="AD221" s="14">
        <v>0.387481969809855</v>
      </c>
      <c r="AE221" s="14"/>
      <c r="AF221" s="14">
        <v>0.33947280963918097</v>
      </c>
      <c r="AG221" s="14">
        <v>0.29749404136979801</v>
      </c>
      <c r="AH221" s="14">
        <v>0.41763765307023698</v>
      </c>
      <c r="AI221" s="14"/>
      <c r="AJ221" s="14">
        <v>0.32460102375391903</v>
      </c>
      <c r="AK221" s="14">
        <v>0.29913626092761703</v>
      </c>
      <c r="AL221" s="14">
        <v>0.278516489774919</v>
      </c>
      <c r="AM221" s="14">
        <v>0.42044153942411</v>
      </c>
      <c r="AN221" s="14">
        <v>0.45183280767962197</v>
      </c>
      <c r="AO221" s="14"/>
      <c r="AP221" s="14">
        <v>0.32828189718683398</v>
      </c>
      <c r="AQ221" s="14">
        <v>0.30024799951083703</v>
      </c>
      <c r="AR221" s="14">
        <v>0.33409987741823599</v>
      </c>
      <c r="AS221" s="14"/>
      <c r="AT221" s="14">
        <v>0.40494948779038298</v>
      </c>
      <c r="AU221" s="14">
        <v>0.362698915640571</v>
      </c>
      <c r="AV221" s="14">
        <v>0.28472690464035999</v>
      </c>
      <c r="AW221" s="14">
        <v>0.27284297869387097</v>
      </c>
      <c r="AX221" s="14">
        <v>0.33334166326412901</v>
      </c>
      <c r="AY221" s="14"/>
      <c r="AZ221" s="14">
        <v>0.29504817054274102</v>
      </c>
      <c r="BA221" s="14">
        <v>0.33013942075302199</v>
      </c>
      <c r="BB221" s="14">
        <v>0.36390214005329902</v>
      </c>
      <c r="BC221" s="14">
        <v>0.35836854326023598</v>
      </c>
      <c r="BD221" s="14">
        <v>0.347145146102946</v>
      </c>
      <c r="BE221" s="14">
        <v>0.37042583488214198</v>
      </c>
    </row>
    <row r="222" spans="2:57" x14ac:dyDescent="0.25">
      <c r="B222" t="s">
        <v>84</v>
      </c>
      <c r="C222" s="14">
        <v>0.34518448656564699</v>
      </c>
      <c r="D222" s="14">
        <v>0.29619940481336599</v>
      </c>
      <c r="E222" s="14">
        <v>0.39208143876575702</v>
      </c>
      <c r="F222" s="14"/>
      <c r="G222" s="14">
        <v>0.249220904834173</v>
      </c>
      <c r="H222" s="14">
        <v>0.32565497057545301</v>
      </c>
      <c r="I222" s="14">
        <v>0.30968456249590698</v>
      </c>
      <c r="J222" s="14">
        <v>0.40842501382601099</v>
      </c>
      <c r="K222" s="14">
        <v>0.37541461715653701</v>
      </c>
      <c r="L222" s="14">
        <v>0.38243202797718401</v>
      </c>
      <c r="M222" s="14"/>
      <c r="N222" s="14">
        <v>0.34852574649124701</v>
      </c>
      <c r="O222" s="14">
        <v>0.33148055873805299</v>
      </c>
      <c r="P222" s="14">
        <v>0.34896969486131701</v>
      </c>
      <c r="Q222" s="14">
        <v>0.35469597139488701</v>
      </c>
      <c r="R222" s="14"/>
      <c r="S222" s="14">
        <v>0.33894071382638202</v>
      </c>
      <c r="T222" s="14">
        <v>0.33121970561012298</v>
      </c>
      <c r="U222" s="14">
        <v>0.33588521586876602</v>
      </c>
      <c r="V222" s="14">
        <v>0.334025910072826</v>
      </c>
      <c r="W222" s="14">
        <v>0.40484317082138699</v>
      </c>
      <c r="X222" s="14">
        <v>0.272187693335465</v>
      </c>
      <c r="Y222" s="14">
        <v>0.35675576936084602</v>
      </c>
      <c r="Z222" s="14">
        <v>0.362157209491833</v>
      </c>
      <c r="AA222" s="14">
        <v>0.31451928983114302</v>
      </c>
      <c r="AB222" s="14">
        <v>0.431393019022834</v>
      </c>
      <c r="AC222" s="14">
        <v>0.34786897445939302</v>
      </c>
      <c r="AD222" s="14">
        <v>0.36860720260048402</v>
      </c>
      <c r="AE222" s="14"/>
      <c r="AF222" s="14">
        <v>0.33631605772952999</v>
      </c>
      <c r="AG222" s="14">
        <v>0.383051390436491</v>
      </c>
      <c r="AH222" s="14">
        <v>0.32523180730965201</v>
      </c>
      <c r="AI222" s="14"/>
      <c r="AJ222" s="14">
        <v>0.35358360873335898</v>
      </c>
      <c r="AK222" s="14">
        <v>0.36283992034524498</v>
      </c>
      <c r="AL222" s="14">
        <v>0.385253571199487</v>
      </c>
      <c r="AM222" s="14">
        <v>0.18697531729856101</v>
      </c>
      <c r="AN222" s="14">
        <v>0.304746810477316</v>
      </c>
      <c r="AO222" s="14"/>
      <c r="AP222" s="14">
        <v>0.318330704300815</v>
      </c>
      <c r="AQ222" s="14">
        <v>0.34151134778986603</v>
      </c>
      <c r="AR222" s="14">
        <v>0.37773175512024199</v>
      </c>
      <c r="AS222" s="14"/>
      <c r="AT222" s="14">
        <v>0.33704562495041102</v>
      </c>
      <c r="AU222" s="14">
        <v>0.34223949058988901</v>
      </c>
      <c r="AV222" s="14">
        <v>0.36357557642766603</v>
      </c>
      <c r="AW222" s="14">
        <v>0.32953701516509898</v>
      </c>
      <c r="AX222" s="14">
        <v>0.296035320436349</v>
      </c>
      <c r="AY222" s="14"/>
      <c r="AZ222" s="14">
        <v>0.31240274527871398</v>
      </c>
      <c r="BA222" s="14">
        <v>0.36716725994277599</v>
      </c>
      <c r="BB222" s="14">
        <v>0.315272585031734</v>
      </c>
      <c r="BC222" s="14">
        <v>0.3666695079026</v>
      </c>
      <c r="BD222" s="14">
        <v>0.38114995064170598</v>
      </c>
      <c r="BE222" s="14">
        <v>0.30258418671498699</v>
      </c>
    </row>
    <row r="223" spans="2:57" x14ac:dyDescent="0.25">
      <c r="B223" t="s">
        <v>86</v>
      </c>
      <c r="C223" s="14">
        <v>0.168291367697711</v>
      </c>
      <c r="D223" s="14">
        <v>0.16014936459797799</v>
      </c>
      <c r="E223" s="14">
        <v>0.176336114324076</v>
      </c>
      <c r="F223" s="14"/>
      <c r="G223" s="14">
        <v>9.6630795480223297E-2</v>
      </c>
      <c r="H223" s="14">
        <v>0.10624370198366</v>
      </c>
      <c r="I223" s="14">
        <v>0.18310952629181201</v>
      </c>
      <c r="J223" s="14">
        <v>0.16987001589807399</v>
      </c>
      <c r="K223" s="14">
        <v>0.22883250250090301</v>
      </c>
      <c r="L223" s="14">
        <v>0.212917132598061</v>
      </c>
      <c r="M223" s="14"/>
      <c r="N223" s="14">
        <v>0.19478506487186001</v>
      </c>
      <c r="O223" s="14">
        <v>0.18649398830129599</v>
      </c>
      <c r="P223" s="14">
        <v>0.13702323065295199</v>
      </c>
      <c r="Q223" s="14">
        <v>0.147495507910889</v>
      </c>
      <c r="R223" s="14"/>
      <c r="S223" s="14">
        <v>0.173017792112729</v>
      </c>
      <c r="T223" s="14">
        <v>0.18462360227625299</v>
      </c>
      <c r="U223" s="14">
        <v>0.16456790103525901</v>
      </c>
      <c r="V223" s="14">
        <v>0.17968436846798599</v>
      </c>
      <c r="W223" s="14">
        <v>0.126815148997244</v>
      </c>
      <c r="X223" s="14">
        <v>0.18320366506237701</v>
      </c>
      <c r="Y223" s="14">
        <v>0.15395276877788999</v>
      </c>
      <c r="Z223" s="14">
        <v>0.17034122174100699</v>
      </c>
      <c r="AA223" s="14">
        <v>0.150929420475479</v>
      </c>
      <c r="AB223" s="14">
        <v>0.19906764152345899</v>
      </c>
      <c r="AC223" s="14">
        <v>0.13906482827591901</v>
      </c>
      <c r="AD223" s="14">
        <v>0.15886880123782901</v>
      </c>
      <c r="AE223" s="14"/>
      <c r="AF223" s="14">
        <v>0.18413871677997301</v>
      </c>
      <c r="AG223" s="14">
        <v>0.183005164372681</v>
      </c>
      <c r="AH223" s="14">
        <v>0.120374752438066</v>
      </c>
      <c r="AI223" s="14"/>
      <c r="AJ223" s="14">
        <v>0.194779587402508</v>
      </c>
      <c r="AK223" s="14">
        <v>0.15666473825984301</v>
      </c>
      <c r="AL223" s="14">
        <v>0.17305606569785401</v>
      </c>
      <c r="AM223" s="14">
        <v>0.158506001734872</v>
      </c>
      <c r="AN223" s="14">
        <v>0.12558375659214399</v>
      </c>
      <c r="AO223" s="14"/>
      <c r="AP223" s="14">
        <v>0.19517571500807099</v>
      </c>
      <c r="AQ223" s="14">
        <v>0.169462941601846</v>
      </c>
      <c r="AR223" s="14">
        <v>0.10635188557364</v>
      </c>
      <c r="AS223" s="14"/>
      <c r="AT223" s="14">
        <v>0.14103431928061699</v>
      </c>
      <c r="AU223" s="14">
        <v>0.14434041358623301</v>
      </c>
      <c r="AV223" s="14">
        <v>0.17629952403770299</v>
      </c>
      <c r="AW223" s="14">
        <v>0.197551024334151</v>
      </c>
      <c r="AX223" s="14">
        <v>0.29896730748301298</v>
      </c>
      <c r="AY223" s="14"/>
      <c r="AZ223" s="14">
        <v>0.16493441986565299</v>
      </c>
      <c r="BA223" s="14">
        <v>0.182259769792462</v>
      </c>
      <c r="BB223" s="14">
        <v>0.16527111950289</v>
      </c>
      <c r="BC223" s="14">
        <v>0.15291125606449599</v>
      </c>
      <c r="BD223" s="14">
        <v>0.15740960385323899</v>
      </c>
      <c r="BE223" s="14">
        <v>0.188280900652607</v>
      </c>
    </row>
    <row r="224" spans="2:57" x14ac:dyDescent="0.25">
      <c r="B224" t="s">
        <v>112</v>
      </c>
      <c r="C224" s="14">
        <v>0.15110482142697401</v>
      </c>
      <c r="D224" s="14">
        <v>0.18234292332499999</v>
      </c>
      <c r="E224" s="14">
        <v>0.119481493984778</v>
      </c>
      <c r="F224" s="14"/>
      <c r="G224" s="14">
        <v>0.27299342784345998</v>
      </c>
      <c r="H224" s="14">
        <v>0.23472590520233799</v>
      </c>
      <c r="I224" s="14">
        <v>0.19426309424935001</v>
      </c>
      <c r="J224" s="14">
        <v>0.108578023298675</v>
      </c>
      <c r="K224" s="14">
        <v>5.8059473351998202E-2</v>
      </c>
      <c r="L224" s="14">
        <v>6.3255787459721394E-2</v>
      </c>
      <c r="M224" s="14"/>
      <c r="N224" s="14">
        <v>0.15142167308143301</v>
      </c>
      <c r="O224" s="14">
        <v>0.15759330880855199</v>
      </c>
      <c r="P224" s="14">
        <v>0.16167388030527499</v>
      </c>
      <c r="Q224" s="14">
        <v>0.13742631794722901</v>
      </c>
      <c r="R224" s="14"/>
      <c r="S224" s="14">
        <v>0.20831479367442801</v>
      </c>
      <c r="T224" s="14">
        <v>0.156237818807581</v>
      </c>
      <c r="U224" s="14">
        <v>0.122269215362161</v>
      </c>
      <c r="V224" s="14">
        <v>0.147008476294748</v>
      </c>
      <c r="W224" s="14">
        <v>0.10694629247426</v>
      </c>
      <c r="X224" s="14">
        <v>0.23256716132982899</v>
      </c>
      <c r="Y224" s="14">
        <v>0.11756657832324301</v>
      </c>
      <c r="Z224" s="14">
        <v>0.16799909770705601</v>
      </c>
      <c r="AA224" s="14">
        <v>0.149152674475831</v>
      </c>
      <c r="AB224" s="14">
        <v>0.101563257120237</v>
      </c>
      <c r="AC224" s="14">
        <v>0.119197141944463</v>
      </c>
      <c r="AD224" s="14">
        <v>8.5042026351831904E-2</v>
      </c>
      <c r="AE224" s="14"/>
      <c r="AF224" s="14">
        <v>0.140072415851315</v>
      </c>
      <c r="AG224" s="14">
        <v>0.13644940382102999</v>
      </c>
      <c r="AH224" s="14">
        <v>0.13675578718204501</v>
      </c>
      <c r="AI224" s="14"/>
      <c r="AJ224" s="14">
        <v>0.12703578011021299</v>
      </c>
      <c r="AK224" s="14">
        <v>0.18135908046729499</v>
      </c>
      <c r="AL224" s="14">
        <v>0.163173873327741</v>
      </c>
      <c r="AM224" s="14">
        <v>0.23407714154245701</v>
      </c>
      <c r="AN224" s="14">
        <v>0.117836625250918</v>
      </c>
      <c r="AO224" s="14"/>
      <c r="AP224" s="14">
        <v>0.158211683504281</v>
      </c>
      <c r="AQ224" s="14">
        <v>0.18877771109745101</v>
      </c>
      <c r="AR224" s="14">
        <v>0.18181648188788199</v>
      </c>
      <c r="AS224" s="14"/>
      <c r="AT224" s="14">
        <v>0.116970567978588</v>
      </c>
      <c r="AU224" s="14">
        <v>0.15072118018330699</v>
      </c>
      <c r="AV224" s="14">
        <v>0.17539799489426999</v>
      </c>
      <c r="AW224" s="14">
        <v>0.20006898180687799</v>
      </c>
      <c r="AX224" s="14">
        <v>7.1655708816508804E-2</v>
      </c>
      <c r="AY224" s="14"/>
      <c r="AZ224" s="14">
        <v>0.22761466431289201</v>
      </c>
      <c r="BA224" s="14">
        <v>0.12043354951174</v>
      </c>
      <c r="BB224" s="14">
        <v>0.15555415541207701</v>
      </c>
      <c r="BC224" s="14">
        <v>0.122050692772668</v>
      </c>
      <c r="BD224" s="14">
        <v>0.114295299402109</v>
      </c>
      <c r="BE224" s="14">
        <v>0.138709077750264</v>
      </c>
    </row>
    <row r="225" spans="2:57" x14ac:dyDescent="0.25">
      <c r="B225" t="s">
        <v>88</v>
      </c>
      <c r="C225" s="14">
        <v>0.51347585426335796</v>
      </c>
      <c r="D225" s="14">
        <v>0.456348769411345</v>
      </c>
      <c r="E225" s="14">
        <v>0.56841755308983299</v>
      </c>
      <c r="F225" s="14"/>
      <c r="G225" s="14">
        <v>0.34585170031439599</v>
      </c>
      <c r="H225" s="14">
        <v>0.43189867255911402</v>
      </c>
      <c r="I225" s="14">
        <v>0.49279408878771902</v>
      </c>
      <c r="J225" s="14">
        <v>0.57829502972408497</v>
      </c>
      <c r="K225" s="14">
        <v>0.60424711965744005</v>
      </c>
      <c r="L225" s="14">
        <v>0.59534916057524501</v>
      </c>
      <c r="M225" s="14"/>
      <c r="N225" s="14">
        <v>0.54331081136310699</v>
      </c>
      <c r="O225" s="14">
        <v>0.51797454703934898</v>
      </c>
      <c r="P225" s="14">
        <v>0.48599292551426898</v>
      </c>
      <c r="Q225" s="14">
        <v>0.50219147930577601</v>
      </c>
      <c r="R225" s="14"/>
      <c r="S225" s="14">
        <v>0.51195850593911096</v>
      </c>
      <c r="T225" s="14">
        <v>0.515843307886376</v>
      </c>
      <c r="U225" s="14">
        <v>0.50045311690402505</v>
      </c>
      <c r="V225" s="14">
        <v>0.51371027854081297</v>
      </c>
      <c r="W225" s="14">
        <v>0.53165831981863099</v>
      </c>
      <c r="X225" s="14">
        <v>0.45539135839784201</v>
      </c>
      <c r="Y225" s="14">
        <v>0.51070853813873696</v>
      </c>
      <c r="Z225" s="14">
        <v>0.53249843123284002</v>
      </c>
      <c r="AA225" s="14">
        <v>0.46544871030662199</v>
      </c>
      <c r="AB225" s="14">
        <v>0.63046066054629302</v>
      </c>
      <c r="AC225" s="14">
        <v>0.486933802735312</v>
      </c>
      <c r="AD225" s="14">
        <v>0.52747600383831295</v>
      </c>
      <c r="AE225" s="14"/>
      <c r="AF225" s="14">
        <v>0.52045477450950395</v>
      </c>
      <c r="AG225" s="14">
        <v>0.56605655480917205</v>
      </c>
      <c r="AH225" s="14">
        <v>0.44560655974771801</v>
      </c>
      <c r="AI225" s="14"/>
      <c r="AJ225" s="14">
        <v>0.54836319613586704</v>
      </c>
      <c r="AK225" s="14">
        <v>0.51950465860508799</v>
      </c>
      <c r="AL225" s="14">
        <v>0.55830963689734103</v>
      </c>
      <c r="AM225" s="14">
        <v>0.34548131903343299</v>
      </c>
      <c r="AN225" s="14">
        <v>0.43033056706945999</v>
      </c>
      <c r="AO225" s="14"/>
      <c r="AP225" s="14">
        <v>0.51350641930888596</v>
      </c>
      <c r="AQ225" s="14">
        <v>0.51097428939171197</v>
      </c>
      <c r="AR225" s="14">
        <v>0.48408364069388199</v>
      </c>
      <c r="AS225" s="14"/>
      <c r="AT225" s="14">
        <v>0.47807994423102901</v>
      </c>
      <c r="AU225" s="14">
        <v>0.48657990417612201</v>
      </c>
      <c r="AV225" s="14">
        <v>0.53987510046537002</v>
      </c>
      <c r="AW225" s="14">
        <v>0.52708803949924998</v>
      </c>
      <c r="AX225" s="14">
        <v>0.59500262791936198</v>
      </c>
      <c r="AY225" s="14"/>
      <c r="AZ225" s="14">
        <v>0.47733716514436703</v>
      </c>
      <c r="BA225" s="14">
        <v>0.54942702973523805</v>
      </c>
      <c r="BB225" s="14">
        <v>0.48054370453462403</v>
      </c>
      <c r="BC225" s="14">
        <v>0.51958076396709596</v>
      </c>
      <c r="BD225" s="14">
        <v>0.53855955449494497</v>
      </c>
      <c r="BE225" s="14">
        <v>0.49086508736759299</v>
      </c>
    </row>
    <row r="226" spans="2:57" x14ac:dyDescent="0.25">
      <c r="B226" t="s">
        <v>89</v>
      </c>
      <c r="C226" s="14">
        <v>-0.362371032836384</v>
      </c>
      <c r="D226" s="14">
        <v>-0.27400584608634498</v>
      </c>
      <c r="E226" s="14">
        <v>-0.44893605910505502</v>
      </c>
      <c r="F226" s="14"/>
      <c r="G226" s="14">
        <v>-7.28582724709365E-2</v>
      </c>
      <c r="H226" s="14">
        <v>-0.197172767356775</v>
      </c>
      <c r="I226" s="14">
        <v>-0.29853099453836901</v>
      </c>
      <c r="J226" s="14">
        <v>-0.46971700642540998</v>
      </c>
      <c r="K226" s="14">
        <v>-0.54618764630544103</v>
      </c>
      <c r="L226" s="14">
        <v>-0.53209337311552396</v>
      </c>
      <c r="M226" s="14"/>
      <c r="N226" s="14">
        <v>-0.39188913828167399</v>
      </c>
      <c r="O226" s="14">
        <v>-0.36038123823079699</v>
      </c>
      <c r="P226" s="14">
        <v>-0.32431904520899402</v>
      </c>
      <c r="Q226" s="14">
        <v>-0.36476516135854797</v>
      </c>
      <c r="R226" s="14"/>
      <c r="S226" s="14">
        <v>-0.30364371226468301</v>
      </c>
      <c r="T226" s="14">
        <v>-0.35960548907879503</v>
      </c>
      <c r="U226" s="14">
        <v>-0.37818390154186399</v>
      </c>
      <c r="V226" s="14">
        <v>-0.36670180224606502</v>
      </c>
      <c r="W226" s="14">
        <v>-0.42471202734437102</v>
      </c>
      <c r="X226" s="14">
        <v>-0.22282419706801301</v>
      </c>
      <c r="Y226" s="14">
        <v>-0.39314195981549399</v>
      </c>
      <c r="Z226" s="14">
        <v>-0.36449933352578301</v>
      </c>
      <c r="AA226" s="14">
        <v>-0.31629603583079102</v>
      </c>
      <c r="AB226" s="14">
        <v>-0.52889740342605596</v>
      </c>
      <c r="AC226" s="14">
        <v>-0.36773666079084899</v>
      </c>
      <c r="AD226" s="14">
        <v>-0.442433977486481</v>
      </c>
      <c r="AE226" s="14"/>
      <c r="AF226" s="14">
        <v>-0.38038235865818798</v>
      </c>
      <c r="AG226" s="14">
        <v>-0.42960715098814201</v>
      </c>
      <c r="AH226" s="14">
        <v>-0.308850772565674</v>
      </c>
      <c r="AI226" s="14"/>
      <c r="AJ226" s="14">
        <v>-0.42132741602565399</v>
      </c>
      <c r="AK226" s="14">
        <v>-0.338145578137792</v>
      </c>
      <c r="AL226" s="14">
        <v>-0.39513576356960001</v>
      </c>
      <c r="AM226" s="14">
        <v>-0.111404177490976</v>
      </c>
      <c r="AN226" s="14">
        <v>-0.31249394181854101</v>
      </c>
      <c r="AO226" s="14"/>
      <c r="AP226" s="14">
        <v>-0.35529473580460502</v>
      </c>
      <c r="AQ226" s="14">
        <v>-0.32219657829426102</v>
      </c>
      <c r="AR226" s="14">
        <v>-0.30226715880600002</v>
      </c>
      <c r="AS226" s="14"/>
      <c r="AT226" s="14">
        <v>-0.36110937625244</v>
      </c>
      <c r="AU226" s="14">
        <v>-0.33585872399281502</v>
      </c>
      <c r="AV226" s="14">
        <v>-0.36447710557110002</v>
      </c>
      <c r="AW226" s="14">
        <v>-0.32701905769237199</v>
      </c>
      <c r="AX226" s="14">
        <v>-0.52334691910285303</v>
      </c>
      <c r="AY226" s="14"/>
      <c r="AZ226" s="14">
        <v>-0.24972250083147501</v>
      </c>
      <c r="BA226" s="14">
        <v>-0.42899348022349798</v>
      </c>
      <c r="BB226" s="14">
        <v>-0.32498954912254702</v>
      </c>
      <c r="BC226" s="14">
        <v>-0.39753007119442701</v>
      </c>
      <c r="BD226" s="14">
        <v>-0.424264255092836</v>
      </c>
      <c r="BE226" s="14">
        <v>-0.35215600961732901</v>
      </c>
    </row>
    <row r="227" spans="2:57" x14ac:dyDescent="0.25"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</row>
    <row r="228" spans="2:57" x14ac:dyDescent="0.25">
      <c r="B228" s="6" t="s">
        <v>121</v>
      </c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</row>
    <row r="229" spans="2:57" x14ac:dyDescent="0.25">
      <c r="B229" s="24" t="s">
        <v>93</v>
      </c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</row>
    <row r="230" spans="2:57" x14ac:dyDescent="0.25">
      <c r="B230" t="s">
        <v>81</v>
      </c>
      <c r="C230" s="14">
        <v>0.28284718957986599</v>
      </c>
      <c r="D230" s="14">
        <v>0.31318606508695201</v>
      </c>
      <c r="E230" s="14">
        <v>0.25267712996165198</v>
      </c>
      <c r="F230" s="14"/>
      <c r="G230" s="14">
        <v>0.29006890647761002</v>
      </c>
      <c r="H230" s="14">
        <v>0.27495195999988598</v>
      </c>
      <c r="I230" s="14">
        <v>0.30646253598019901</v>
      </c>
      <c r="J230" s="14">
        <v>0.238508627152447</v>
      </c>
      <c r="K230" s="14">
        <v>0.29634624233486101</v>
      </c>
      <c r="L230" s="14">
        <v>0.29225037650427399</v>
      </c>
      <c r="M230" s="14"/>
      <c r="N230" s="14">
        <v>0.31098867740619701</v>
      </c>
      <c r="O230" s="14">
        <v>0.227942494579293</v>
      </c>
      <c r="P230" s="14">
        <v>0.311428167818743</v>
      </c>
      <c r="Q230" s="14">
        <v>0.28307049991305</v>
      </c>
      <c r="R230" s="14"/>
      <c r="S230" s="14">
        <v>0.28049649976595198</v>
      </c>
      <c r="T230" s="14">
        <v>0.28533459047373799</v>
      </c>
      <c r="U230" s="14">
        <v>0.27924686354797501</v>
      </c>
      <c r="V230" s="14">
        <v>0.262211064943279</v>
      </c>
      <c r="W230" s="14">
        <v>0.21851700991348599</v>
      </c>
      <c r="X230" s="14">
        <v>0.33879222103053303</v>
      </c>
      <c r="Y230" s="14">
        <v>0.28817400443220198</v>
      </c>
      <c r="Z230" s="14">
        <v>0.25527770597876898</v>
      </c>
      <c r="AA230" s="14">
        <v>0.237506793019954</v>
      </c>
      <c r="AB230" s="14">
        <v>0.31497445310382199</v>
      </c>
      <c r="AC230" s="14">
        <v>0.34225007824897502</v>
      </c>
      <c r="AD230" s="14">
        <v>0.330436509752848</v>
      </c>
      <c r="AE230" s="14"/>
      <c r="AF230" s="14">
        <v>0.29436151628517199</v>
      </c>
      <c r="AG230" s="14">
        <v>0.26676561135832499</v>
      </c>
      <c r="AH230" s="14">
        <v>0.293196299331341</v>
      </c>
      <c r="AI230" s="14"/>
      <c r="AJ230" s="14">
        <v>0.26552806915197702</v>
      </c>
      <c r="AK230" s="14">
        <v>0.29093603975651999</v>
      </c>
      <c r="AL230" s="14">
        <v>0.32833955695372002</v>
      </c>
      <c r="AM230" s="14">
        <v>0.35827546950386302</v>
      </c>
      <c r="AN230" s="14">
        <v>0.27548484919938598</v>
      </c>
      <c r="AO230" s="14"/>
      <c r="AP230" s="14">
        <v>0.29333759522265002</v>
      </c>
      <c r="AQ230" s="14">
        <v>0.29275347569899901</v>
      </c>
      <c r="AR230" s="14">
        <v>0.32285555690553902</v>
      </c>
      <c r="AS230" s="14"/>
      <c r="AT230" s="14">
        <v>0.25123342008081601</v>
      </c>
      <c r="AU230" s="14">
        <v>0.26846642558761702</v>
      </c>
      <c r="AV230" s="14">
        <v>0.30024726593012502</v>
      </c>
      <c r="AW230" s="14">
        <v>0.31370362791682899</v>
      </c>
      <c r="AX230" s="14">
        <v>0.38401484235846101</v>
      </c>
      <c r="AY230" s="14"/>
      <c r="AZ230" s="14">
        <v>0.32071341131434999</v>
      </c>
      <c r="BA230" s="14">
        <v>0.244086531511123</v>
      </c>
      <c r="BB230" s="14">
        <v>0.30571998934848399</v>
      </c>
      <c r="BC230" s="14">
        <v>0.27133211104469102</v>
      </c>
      <c r="BD230" s="14">
        <v>0.27509893505738098</v>
      </c>
      <c r="BE230" s="14">
        <v>0.31798326909858599</v>
      </c>
    </row>
    <row r="231" spans="2:57" x14ac:dyDescent="0.25">
      <c r="B231" t="s">
        <v>82</v>
      </c>
      <c r="C231" s="14">
        <v>0.50745590471267399</v>
      </c>
      <c r="D231" s="14">
        <v>0.49000815475091802</v>
      </c>
      <c r="E231" s="14">
        <v>0.52555831411583398</v>
      </c>
      <c r="F231" s="14"/>
      <c r="G231" s="14">
        <v>0.46431447151099497</v>
      </c>
      <c r="H231" s="14">
        <v>0.45791771989760399</v>
      </c>
      <c r="I231" s="14">
        <v>0.47826463846057699</v>
      </c>
      <c r="J231" s="14">
        <v>0.55538400689605805</v>
      </c>
      <c r="K231" s="14">
        <v>0.56008243727530405</v>
      </c>
      <c r="L231" s="14">
        <v>0.52620361242590596</v>
      </c>
      <c r="M231" s="14"/>
      <c r="N231" s="14">
        <v>0.52260350304287095</v>
      </c>
      <c r="O231" s="14">
        <v>0.53525096202195799</v>
      </c>
      <c r="P231" s="14">
        <v>0.48525974723457799</v>
      </c>
      <c r="Q231" s="14">
        <v>0.48517353270512198</v>
      </c>
      <c r="R231" s="14"/>
      <c r="S231" s="14">
        <v>0.466624851884549</v>
      </c>
      <c r="T231" s="14">
        <v>0.53767147403403803</v>
      </c>
      <c r="U231" s="14">
        <v>0.47690531792303598</v>
      </c>
      <c r="V231" s="14">
        <v>0.49001673650368299</v>
      </c>
      <c r="W231" s="14">
        <v>0.55821690310222805</v>
      </c>
      <c r="X231" s="14">
        <v>0.51236666146677701</v>
      </c>
      <c r="Y231" s="14">
        <v>0.53318311488927495</v>
      </c>
      <c r="Z231" s="14">
        <v>0.55965242156528705</v>
      </c>
      <c r="AA231" s="14">
        <v>0.51628269752341405</v>
      </c>
      <c r="AB231" s="14">
        <v>0.512390810533359</v>
      </c>
      <c r="AC231" s="14">
        <v>0.45028079834134999</v>
      </c>
      <c r="AD231" s="14">
        <v>0.47720751244592302</v>
      </c>
      <c r="AE231" s="14"/>
      <c r="AF231" s="14">
        <v>0.50353885219727901</v>
      </c>
      <c r="AG231" s="14">
        <v>0.555609922291601</v>
      </c>
      <c r="AH231" s="14">
        <v>0.39957527708510399</v>
      </c>
      <c r="AI231" s="14"/>
      <c r="AJ231" s="14">
        <v>0.53534374268345697</v>
      </c>
      <c r="AK231" s="14">
        <v>0.51892910544168003</v>
      </c>
      <c r="AL231" s="14">
        <v>0.49160158279697302</v>
      </c>
      <c r="AM231" s="14">
        <v>0.42480821887563602</v>
      </c>
      <c r="AN231" s="14">
        <v>0.43556559255147298</v>
      </c>
      <c r="AO231" s="14"/>
      <c r="AP231" s="14">
        <v>0.495855163100138</v>
      </c>
      <c r="AQ231" s="14">
        <v>0.52567349668108998</v>
      </c>
      <c r="AR231" s="14">
        <v>0.48318803911978497</v>
      </c>
      <c r="AS231" s="14"/>
      <c r="AT231" s="14">
        <v>0.500104064252338</v>
      </c>
      <c r="AU231" s="14">
        <v>0.52468449894491698</v>
      </c>
      <c r="AV231" s="14">
        <v>0.50768361643521798</v>
      </c>
      <c r="AW231" s="14">
        <v>0.45256037512135899</v>
      </c>
      <c r="AX231" s="14">
        <v>0.51773146674736104</v>
      </c>
      <c r="AY231" s="14"/>
      <c r="AZ231" s="14">
        <v>0.45038028144923498</v>
      </c>
      <c r="BA231" s="14">
        <v>0.54231020140179598</v>
      </c>
      <c r="BB231" s="14">
        <v>0.47677501032198399</v>
      </c>
      <c r="BC231" s="14">
        <v>0.52788601100263299</v>
      </c>
      <c r="BD231" s="14">
        <v>0.53405246924904903</v>
      </c>
      <c r="BE231" s="14">
        <v>0.522262930336576</v>
      </c>
    </row>
    <row r="232" spans="2:57" x14ac:dyDescent="0.25">
      <c r="B232" t="s">
        <v>83</v>
      </c>
      <c r="C232" s="14">
        <v>0.15577251113332199</v>
      </c>
      <c r="D232" s="14">
        <v>0.15272212595228701</v>
      </c>
      <c r="E232" s="14">
        <v>0.15967508799624</v>
      </c>
      <c r="F232" s="14"/>
      <c r="G232" s="14">
        <v>0.17553871366158799</v>
      </c>
      <c r="H232" s="14">
        <v>0.178031985441053</v>
      </c>
      <c r="I232" s="14">
        <v>0.162728214381853</v>
      </c>
      <c r="J232" s="14">
        <v>0.15398130023269199</v>
      </c>
      <c r="K232" s="14">
        <v>0.11346523703132901</v>
      </c>
      <c r="L232" s="14">
        <v>0.14859899686116401</v>
      </c>
      <c r="M232" s="14"/>
      <c r="N232" s="14">
        <v>0.12542812934852601</v>
      </c>
      <c r="O232" s="14">
        <v>0.16883520799677401</v>
      </c>
      <c r="P232" s="14">
        <v>0.14844852443062201</v>
      </c>
      <c r="Q232" s="14">
        <v>0.17831904533346499</v>
      </c>
      <c r="R232" s="14"/>
      <c r="S232" s="14">
        <v>0.19669827740509399</v>
      </c>
      <c r="T232" s="14">
        <v>0.111025969482972</v>
      </c>
      <c r="U232" s="14">
        <v>0.17835705964925</v>
      </c>
      <c r="V232" s="14">
        <v>0.19137368786155401</v>
      </c>
      <c r="W232" s="14">
        <v>0.15000786269347099</v>
      </c>
      <c r="X232" s="14">
        <v>0.130017710670704</v>
      </c>
      <c r="Y232" s="14">
        <v>0.12004440485352801</v>
      </c>
      <c r="Z232" s="14">
        <v>0.13614073301092799</v>
      </c>
      <c r="AA232" s="14">
        <v>0.18651350718879001</v>
      </c>
      <c r="AB232" s="14">
        <v>0.15115494731888199</v>
      </c>
      <c r="AC232" s="14">
        <v>0.13172933039457499</v>
      </c>
      <c r="AD232" s="14">
        <v>0.14556387541657201</v>
      </c>
      <c r="AE232" s="14"/>
      <c r="AF232" s="14">
        <v>0.16305272135996399</v>
      </c>
      <c r="AG232" s="14">
        <v>0.122795415000879</v>
      </c>
      <c r="AH232" s="14">
        <v>0.22315049112177601</v>
      </c>
      <c r="AI232" s="14"/>
      <c r="AJ232" s="14">
        <v>0.14750249461679901</v>
      </c>
      <c r="AK232" s="14">
        <v>0.142505303915613</v>
      </c>
      <c r="AL232" s="14">
        <v>0.14852522104902499</v>
      </c>
      <c r="AM232" s="14">
        <v>0.10720985305774799</v>
      </c>
      <c r="AN232" s="14">
        <v>0.20446351128603699</v>
      </c>
      <c r="AO232" s="14"/>
      <c r="AP232" s="14">
        <v>0.13866955956058999</v>
      </c>
      <c r="AQ232" s="14">
        <v>0.13773067108428599</v>
      </c>
      <c r="AR232" s="14">
        <v>0.131021686790603</v>
      </c>
      <c r="AS232" s="14"/>
      <c r="AT232" s="14">
        <v>0.19700175613775001</v>
      </c>
      <c r="AU232" s="14">
        <v>0.153994009973281</v>
      </c>
      <c r="AV232" s="14">
        <v>0.143197181912987</v>
      </c>
      <c r="AW232" s="14">
        <v>0.14348749995834001</v>
      </c>
      <c r="AX232" s="14">
        <v>9.8253690894178305E-2</v>
      </c>
      <c r="AY232" s="14"/>
      <c r="AZ232" s="14">
        <v>0.16622648753890501</v>
      </c>
      <c r="BA232" s="14">
        <v>0.16633276383475701</v>
      </c>
      <c r="BB232" s="14">
        <v>0.15297282708354401</v>
      </c>
      <c r="BC232" s="14">
        <v>0.155218007455735</v>
      </c>
      <c r="BD232" s="14">
        <v>0.13020172999565099</v>
      </c>
      <c r="BE232" s="14">
        <v>0.117889327501188</v>
      </c>
    </row>
    <row r="233" spans="2:57" x14ac:dyDescent="0.25">
      <c r="B233" t="s">
        <v>84</v>
      </c>
      <c r="C233" s="14">
        <v>4.4496425636570303E-2</v>
      </c>
      <c r="D233" s="14">
        <v>3.8587115200420699E-2</v>
      </c>
      <c r="E233" s="14">
        <v>4.8763409464174699E-2</v>
      </c>
      <c r="F233" s="14"/>
      <c r="G233" s="14">
        <v>5.1822245277947702E-2</v>
      </c>
      <c r="H233" s="14">
        <v>7.1036040961749203E-2</v>
      </c>
      <c r="I233" s="14">
        <v>4.71228085720138E-2</v>
      </c>
      <c r="J233" s="14">
        <v>4.8970676909847403E-2</v>
      </c>
      <c r="K233" s="14">
        <v>1.9977502746914899E-2</v>
      </c>
      <c r="L233" s="14">
        <v>2.8598378860298201E-2</v>
      </c>
      <c r="M233" s="14"/>
      <c r="N233" s="14">
        <v>3.38325287438907E-2</v>
      </c>
      <c r="O233" s="14">
        <v>5.9446453678362599E-2</v>
      </c>
      <c r="P233" s="14">
        <v>4.5664385417180903E-2</v>
      </c>
      <c r="Q233" s="14">
        <v>4.0236148544046703E-2</v>
      </c>
      <c r="R233" s="14"/>
      <c r="S233" s="14">
        <v>4.8916143045839897E-2</v>
      </c>
      <c r="T233" s="14">
        <v>4.1478988400545397E-2</v>
      </c>
      <c r="U233" s="14">
        <v>5.27534827440653E-2</v>
      </c>
      <c r="V233" s="14">
        <v>5.0718968754027899E-2</v>
      </c>
      <c r="W233" s="14">
        <v>6.6842544540766394E-2</v>
      </c>
      <c r="X233" s="14">
        <v>1.88234068319863E-2</v>
      </c>
      <c r="Y233" s="14">
        <v>5.3052416754258702E-2</v>
      </c>
      <c r="Z233" s="14">
        <v>2.60052647250721E-2</v>
      </c>
      <c r="AA233" s="14">
        <v>4.69975242702187E-2</v>
      </c>
      <c r="AB233" s="14">
        <v>2.1479789043936898E-2</v>
      </c>
      <c r="AC233" s="14">
        <v>6.6096800286296803E-2</v>
      </c>
      <c r="AD233" s="14">
        <v>4.6792102384656302E-2</v>
      </c>
      <c r="AE233" s="14"/>
      <c r="AF233" s="14">
        <v>3.3541067082788402E-2</v>
      </c>
      <c r="AG233" s="14">
        <v>4.7281594998830903E-2</v>
      </c>
      <c r="AH233" s="14">
        <v>6.3089889709319405E-2</v>
      </c>
      <c r="AI233" s="14"/>
      <c r="AJ233" s="14">
        <v>4.7031938865329401E-2</v>
      </c>
      <c r="AK233" s="14">
        <v>4.0821432134300499E-2</v>
      </c>
      <c r="AL233" s="14">
        <v>1.9431599410057399E-2</v>
      </c>
      <c r="AM233" s="14">
        <v>7.3251500678983797E-2</v>
      </c>
      <c r="AN233" s="14">
        <v>5.6399426610825802E-2</v>
      </c>
      <c r="AO233" s="14"/>
      <c r="AP233" s="14">
        <v>6.1154242537390498E-2</v>
      </c>
      <c r="AQ233" s="14">
        <v>3.6554136297229499E-2</v>
      </c>
      <c r="AR233" s="14">
        <v>5.6921526309842402E-2</v>
      </c>
      <c r="AS233" s="14"/>
      <c r="AT233" s="14">
        <v>4.1494772165378599E-2</v>
      </c>
      <c r="AU233" s="14">
        <v>4.1125625428911197E-2</v>
      </c>
      <c r="AV233" s="14">
        <v>4.1038230498330101E-2</v>
      </c>
      <c r="AW233" s="14">
        <v>8.5716419162402399E-2</v>
      </c>
      <c r="AX233" s="14">
        <v>0</v>
      </c>
      <c r="AY233" s="14"/>
      <c r="AZ233" s="14">
        <v>5.4525789358383502E-2</v>
      </c>
      <c r="BA233" s="14">
        <v>4.07187162176635E-2</v>
      </c>
      <c r="BB233" s="14">
        <v>5.6565688579864999E-2</v>
      </c>
      <c r="BC233" s="14">
        <v>3.0811303453185501E-2</v>
      </c>
      <c r="BD233" s="14">
        <v>4.2984744358233698E-2</v>
      </c>
      <c r="BE233" s="14">
        <v>4.1864473063650799E-2</v>
      </c>
    </row>
    <row r="234" spans="2:57" x14ac:dyDescent="0.25">
      <c r="B234" t="s">
        <v>86</v>
      </c>
      <c r="C234" s="14">
        <v>9.4279689375682402E-3</v>
      </c>
      <c r="D234" s="14">
        <v>5.4965390094223699E-3</v>
      </c>
      <c r="E234" s="14">
        <v>1.3326058462098399E-2</v>
      </c>
      <c r="F234" s="14"/>
      <c r="G234" s="14">
        <v>1.8255663071858899E-2</v>
      </c>
      <c r="H234" s="14">
        <v>1.8062293699708201E-2</v>
      </c>
      <c r="I234" s="14">
        <v>5.4218026053573396E-3</v>
      </c>
      <c r="J234" s="14">
        <v>3.1553888089564399E-3</v>
      </c>
      <c r="K234" s="14">
        <v>1.01285806115908E-2</v>
      </c>
      <c r="L234" s="14">
        <v>4.3486353483582797E-3</v>
      </c>
      <c r="M234" s="14"/>
      <c r="N234" s="14">
        <v>7.1471614585150002E-3</v>
      </c>
      <c r="O234" s="14">
        <v>8.5248817236114396E-3</v>
      </c>
      <c r="P234" s="14">
        <v>9.1991750988759703E-3</v>
      </c>
      <c r="Q234" s="14">
        <v>1.32007735043161E-2</v>
      </c>
      <c r="R234" s="14"/>
      <c r="S234" s="14">
        <v>7.2642278985645204E-3</v>
      </c>
      <c r="T234" s="14">
        <v>2.4488977608707101E-2</v>
      </c>
      <c r="U234" s="14">
        <v>1.2737276135673801E-2</v>
      </c>
      <c r="V234" s="14">
        <v>5.6795419374562599E-3</v>
      </c>
      <c r="W234" s="14">
        <v>6.4156797500483599E-3</v>
      </c>
      <c r="X234" s="14">
        <v>0</v>
      </c>
      <c r="Y234" s="14">
        <v>5.5460590707363802E-3</v>
      </c>
      <c r="Z234" s="14">
        <v>2.2923874719944001E-2</v>
      </c>
      <c r="AA234" s="14">
        <v>1.2699477997623301E-2</v>
      </c>
      <c r="AB234" s="14">
        <v>0</v>
      </c>
      <c r="AC234" s="14">
        <v>9.64299272880355E-3</v>
      </c>
      <c r="AD234" s="14">
        <v>0</v>
      </c>
      <c r="AE234" s="14"/>
      <c r="AF234" s="14">
        <v>5.5058430747965403E-3</v>
      </c>
      <c r="AG234" s="14">
        <v>7.54745635036491E-3</v>
      </c>
      <c r="AH234" s="14">
        <v>2.0988042752459999E-2</v>
      </c>
      <c r="AI234" s="14"/>
      <c r="AJ234" s="14">
        <v>4.5937546824372302E-3</v>
      </c>
      <c r="AK234" s="14">
        <v>6.80811875188679E-3</v>
      </c>
      <c r="AL234" s="14">
        <v>1.2102039790225101E-2</v>
      </c>
      <c r="AM234" s="14">
        <v>3.6454957883768901E-2</v>
      </c>
      <c r="AN234" s="14">
        <v>2.8086620352277901E-2</v>
      </c>
      <c r="AO234" s="14"/>
      <c r="AP234" s="14">
        <v>1.0983439579232699E-2</v>
      </c>
      <c r="AQ234" s="14">
        <v>7.2882202383946501E-3</v>
      </c>
      <c r="AR234" s="14">
        <v>6.01319087423013E-3</v>
      </c>
      <c r="AS234" s="14"/>
      <c r="AT234" s="14">
        <v>1.0165987363717001E-2</v>
      </c>
      <c r="AU234" s="14">
        <v>1.1729440065273E-2</v>
      </c>
      <c r="AV234" s="14">
        <v>7.8337052233399193E-3</v>
      </c>
      <c r="AW234" s="14">
        <v>4.5320778410690597E-3</v>
      </c>
      <c r="AX234" s="14">
        <v>0</v>
      </c>
      <c r="AY234" s="14"/>
      <c r="AZ234" s="14">
        <v>8.1540303391268304E-3</v>
      </c>
      <c r="BA234" s="14">
        <v>6.5517870346612104E-3</v>
      </c>
      <c r="BB234" s="14">
        <v>7.9664846661224899E-3</v>
      </c>
      <c r="BC234" s="14">
        <v>1.4752567043755899E-2</v>
      </c>
      <c r="BD234" s="14">
        <v>1.76621213396858E-2</v>
      </c>
      <c r="BE234" s="14">
        <v>0</v>
      </c>
    </row>
    <row r="235" spans="2:57" x14ac:dyDescent="0.25">
      <c r="B235" t="s">
        <v>112</v>
      </c>
      <c r="C235" s="14">
        <v>0.79030309429253998</v>
      </c>
      <c r="D235" s="14">
        <v>0.80319421983786998</v>
      </c>
      <c r="E235" s="14">
        <v>0.77823544407748602</v>
      </c>
      <c r="F235" s="14"/>
      <c r="G235" s="14">
        <v>0.754383377988605</v>
      </c>
      <c r="H235" s="14">
        <v>0.73286967989748997</v>
      </c>
      <c r="I235" s="14">
        <v>0.784727174440776</v>
      </c>
      <c r="J235" s="14">
        <v>0.79389263404850496</v>
      </c>
      <c r="K235" s="14">
        <v>0.856428679610165</v>
      </c>
      <c r="L235" s="14">
        <v>0.81845398893017995</v>
      </c>
      <c r="M235" s="14"/>
      <c r="N235" s="14">
        <v>0.83359218044906902</v>
      </c>
      <c r="O235" s="14">
        <v>0.76319345660125204</v>
      </c>
      <c r="P235" s="14">
        <v>0.79668791505332104</v>
      </c>
      <c r="Q235" s="14">
        <v>0.76824403261817198</v>
      </c>
      <c r="R235" s="14"/>
      <c r="S235" s="14">
        <v>0.74712135165050197</v>
      </c>
      <c r="T235" s="14">
        <v>0.82300606450777503</v>
      </c>
      <c r="U235" s="14">
        <v>0.75615218147101104</v>
      </c>
      <c r="V235" s="14">
        <v>0.752227801446962</v>
      </c>
      <c r="W235" s="14">
        <v>0.77673391301571404</v>
      </c>
      <c r="X235" s="14">
        <v>0.85115888249730998</v>
      </c>
      <c r="Y235" s="14">
        <v>0.82135711932147704</v>
      </c>
      <c r="Z235" s="14">
        <v>0.81493012754405603</v>
      </c>
      <c r="AA235" s="14">
        <v>0.75378949054336797</v>
      </c>
      <c r="AB235" s="14">
        <v>0.82736526363718099</v>
      </c>
      <c r="AC235" s="14">
        <v>0.79253087659032495</v>
      </c>
      <c r="AD235" s="14">
        <v>0.80764402219877196</v>
      </c>
      <c r="AE235" s="14"/>
      <c r="AF235" s="14">
        <v>0.79790036848245105</v>
      </c>
      <c r="AG235" s="14">
        <v>0.82237553364992499</v>
      </c>
      <c r="AH235" s="14">
        <v>0.69277157641644505</v>
      </c>
      <c r="AI235" s="14"/>
      <c r="AJ235" s="14">
        <v>0.80087181183543399</v>
      </c>
      <c r="AK235" s="14">
        <v>0.80986514519819996</v>
      </c>
      <c r="AL235" s="14">
        <v>0.81994113975069205</v>
      </c>
      <c r="AM235" s="14">
        <v>0.78308368837949904</v>
      </c>
      <c r="AN235" s="14">
        <v>0.71105044175085996</v>
      </c>
      <c r="AO235" s="14"/>
      <c r="AP235" s="14">
        <v>0.78919275832278701</v>
      </c>
      <c r="AQ235" s="14">
        <v>0.81842697238008899</v>
      </c>
      <c r="AR235" s="14">
        <v>0.80604359602532505</v>
      </c>
      <c r="AS235" s="14"/>
      <c r="AT235" s="14">
        <v>0.75133748433315395</v>
      </c>
      <c r="AU235" s="14">
        <v>0.793150924532535</v>
      </c>
      <c r="AV235" s="14">
        <v>0.80793088236534305</v>
      </c>
      <c r="AW235" s="14">
        <v>0.76626400303818798</v>
      </c>
      <c r="AX235" s="14">
        <v>0.90174630910582199</v>
      </c>
      <c r="AY235" s="14"/>
      <c r="AZ235" s="14">
        <v>0.77109369276358397</v>
      </c>
      <c r="BA235" s="14">
        <v>0.78639673291291801</v>
      </c>
      <c r="BB235" s="14">
        <v>0.78249499967046798</v>
      </c>
      <c r="BC235" s="14">
        <v>0.79921812204732401</v>
      </c>
      <c r="BD235" s="14">
        <v>0.80915140430642996</v>
      </c>
      <c r="BE235" s="14">
        <v>0.84024619943516199</v>
      </c>
    </row>
    <row r="236" spans="2:57" x14ac:dyDescent="0.25">
      <c r="B236" t="s">
        <v>88</v>
      </c>
      <c r="C236" s="14">
        <v>5.3924394574138501E-2</v>
      </c>
      <c r="D236" s="14">
        <v>4.4083654209843101E-2</v>
      </c>
      <c r="E236" s="14">
        <v>6.2089467926273102E-2</v>
      </c>
      <c r="F236" s="14"/>
      <c r="G236" s="14">
        <v>7.0077908349806595E-2</v>
      </c>
      <c r="H236" s="14">
        <v>8.9098334661457404E-2</v>
      </c>
      <c r="I236" s="14">
        <v>5.2544611177371102E-2</v>
      </c>
      <c r="J236" s="14">
        <v>5.2126065718803898E-2</v>
      </c>
      <c r="K236" s="14">
        <v>3.01060833585057E-2</v>
      </c>
      <c r="L236" s="14">
        <v>3.2947014208656401E-2</v>
      </c>
      <c r="M236" s="14"/>
      <c r="N236" s="14">
        <v>4.0979690202405702E-2</v>
      </c>
      <c r="O236" s="14">
        <v>6.7971335401974003E-2</v>
      </c>
      <c r="P236" s="14">
        <v>5.4863560516056897E-2</v>
      </c>
      <c r="Q236" s="14">
        <v>5.3436922048362902E-2</v>
      </c>
      <c r="R236" s="14"/>
      <c r="S236" s="14">
        <v>5.6180370944404499E-2</v>
      </c>
      <c r="T236" s="14">
        <v>6.5967966009252504E-2</v>
      </c>
      <c r="U236" s="14">
        <v>6.5490758879739194E-2</v>
      </c>
      <c r="V236" s="14">
        <v>5.6398510691484202E-2</v>
      </c>
      <c r="W236" s="14">
        <v>7.32582242908148E-2</v>
      </c>
      <c r="X236" s="14">
        <v>1.88234068319863E-2</v>
      </c>
      <c r="Y236" s="14">
        <v>5.8598475824995097E-2</v>
      </c>
      <c r="Z236" s="14">
        <v>4.8929139445016097E-2</v>
      </c>
      <c r="AA236" s="14">
        <v>5.9697002267841998E-2</v>
      </c>
      <c r="AB236" s="14">
        <v>2.1479789043936898E-2</v>
      </c>
      <c r="AC236" s="14">
        <v>7.5739793015100296E-2</v>
      </c>
      <c r="AD236" s="14">
        <v>4.6792102384656302E-2</v>
      </c>
      <c r="AE236" s="14"/>
      <c r="AF236" s="14">
        <v>3.9046910157584901E-2</v>
      </c>
      <c r="AG236" s="14">
        <v>5.4829051349195801E-2</v>
      </c>
      <c r="AH236" s="14">
        <v>8.40779324617794E-2</v>
      </c>
      <c r="AI236" s="14"/>
      <c r="AJ236" s="14">
        <v>5.1625693547766603E-2</v>
      </c>
      <c r="AK236" s="14">
        <v>4.7629550886187297E-2</v>
      </c>
      <c r="AL236" s="14">
        <v>3.1533639200282397E-2</v>
      </c>
      <c r="AM236" s="14">
        <v>0.109706458562753</v>
      </c>
      <c r="AN236" s="14">
        <v>8.4486046963103703E-2</v>
      </c>
      <c r="AO236" s="14"/>
      <c r="AP236" s="14">
        <v>7.2137682116623206E-2</v>
      </c>
      <c r="AQ236" s="14">
        <v>4.3842356535624197E-2</v>
      </c>
      <c r="AR236" s="14">
        <v>6.2934717184072606E-2</v>
      </c>
      <c r="AS236" s="14"/>
      <c r="AT236" s="14">
        <v>5.1660759529095601E-2</v>
      </c>
      <c r="AU236" s="14">
        <v>5.2855065494184297E-2</v>
      </c>
      <c r="AV236" s="14">
        <v>4.887193572167E-2</v>
      </c>
      <c r="AW236" s="14">
        <v>9.0248497003471401E-2</v>
      </c>
      <c r="AX236" s="14">
        <v>0</v>
      </c>
      <c r="AY236" s="14"/>
      <c r="AZ236" s="14">
        <v>6.2679819697510297E-2</v>
      </c>
      <c r="BA236" s="14">
        <v>4.7270503252324701E-2</v>
      </c>
      <c r="BB236" s="14">
        <v>6.4532173245987506E-2</v>
      </c>
      <c r="BC236" s="14">
        <v>4.5563870496941397E-2</v>
      </c>
      <c r="BD236" s="14">
        <v>6.0646865697919598E-2</v>
      </c>
      <c r="BE236" s="14">
        <v>4.1864473063650799E-2</v>
      </c>
    </row>
    <row r="237" spans="2:57" x14ac:dyDescent="0.25">
      <c r="B237" t="s">
        <v>89</v>
      </c>
      <c r="C237" s="14">
        <v>0.73637869971840098</v>
      </c>
      <c r="D237" s="14">
        <v>0.75911056562802703</v>
      </c>
      <c r="E237" s="14">
        <v>0.716145976151213</v>
      </c>
      <c r="F237" s="14"/>
      <c r="G237" s="14">
        <v>0.68430546963879801</v>
      </c>
      <c r="H237" s="14">
        <v>0.64377134523603197</v>
      </c>
      <c r="I237" s="14">
        <v>0.73218256326340503</v>
      </c>
      <c r="J237" s="14">
        <v>0.741766568329701</v>
      </c>
      <c r="K237" s="14">
        <v>0.82632259625165905</v>
      </c>
      <c r="L237" s="14">
        <v>0.78550697472152298</v>
      </c>
      <c r="M237" s="14"/>
      <c r="N237" s="14">
        <v>0.79261249024666303</v>
      </c>
      <c r="O237" s="14">
        <v>0.69522212119927795</v>
      </c>
      <c r="P237" s="14">
        <v>0.74182435453726403</v>
      </c>
      <c r="Q237" s="14">
        <v>0.71480711056980994</v>
      </c>
      <c r="R237" s="14"/>
      <c r="S237" s="14">
        <v>0.690940980706097</v>
      </c>
      <c r="T237" s="14">
        <v>0.75703809849852299</v>
      </c>
      <c r="U237" s="14">
        <v>0.69066142259127195</v>
      </c>
      <c r="V237" s="14">
        <v>0.69582929075547795</v>
      </c>
      <c r="W237" s="14">
        <v>0.70347568872489996</v>
      </c>
      <c r="X237" s="14">
        <v>0.83233547566532395</v>
      </c>
      <c r="Y237" s="14">
        <v>0.76275864349648204</v>
      </c>
      <c r="Z237" s="14">
        <v>0.76600098809904005</v>
      </c>
      <c r="AA237" s="14">
        <v>0.69409248827552605</v>
      </c>
      <c r="AB237" s="14">
        <v>0.805885474593244</v>
      </c>
      <c r="AC237" s="14">
        <v>0.71679108357522403</v>
      </c>
      <c r="AD237" s="14">
        <v>0.76085191981411504</v>
      </c>
      <c r="AE237" s="14"/>
      <c r="AF237" s="14">
        <v>0.75885345832486595</v>
      </c>
      <c r="AG237" s="14">
        <v>0.76754648230072997</v>
      </c>
      <c r="AH237" s="14">
        <v>0.60869364395466596</v>
      </c>
      <c r="AI237" s="14"/>
      <c r="AJ237" s="14">
        <v>0.74924611828766796</v>
      </c>
      <c r="AK237" s="14">
        <v>0.76223559431201204</v>
      </c>
      <c r="AL237" s="14">
        <v>0.78840750055040998</v>
      </c>
      <c r="AM237" s="14">
        <v>0.67337722981674597</v>
      </c>
      <c r="AN237" s="14">
        <v>0.62656439478775605</v>
      </c>
      <c r="AO237" s="14"/>
      <c r="AP237" s="14">
        <v>0.71705507620616404</v>
      </c>
      <c r="AQ237" s="14">
        <v>0.77458461584446503</v>
      </c>
      <c r="AR237" s="14">
        <v>0.74310887884125199</v>
      </c>
      <c r="AS237" s="14"/>
      <c r="AT237" s="14">
        <v>0.69967672480405896</v>
      </c>
      <c r="AU237" s="14">
        <v>0.74029585903835005</v>
      </c>
      <c r="AV237" s="14">
        <v>0.75905894664367302</v>
      </c>
      <c r="AW237" s="14">
        <v>0.67601550603471705</v>
      </c>
      <c r="AX237" s="14">
        <v>0.90174630910582199</v>
      </c>
      <c r="AY237" s="14"/>
      <c r="AZ237" s="14">
        <v>0.70841387306607395</v>
      </c>
      <c r="BA237" s="14">
        <v>0.73912622966059305</v>
      </c>
      <c r="BB237" s="14">
        <v>0.71796282642448095</v>
      </c>
      <c r="BC237" s="14">
        <v>0.75365425155038201</v>
      </c>
      <c r="BD237" s="14">
        <v>0.74850453860850996</v>
      </c>
      <c r="BE237" s="14">
        <v>0.79838172637151095</v>
      </c>
    </row>
    <row r="238" spans="2:57" x14ac:dyDescent="0.25"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</row>
    <row r="239" spans="2:57" x14ac:dyDescent="0.25">
      <c r="B239" s="6" t="s">
        <v>132</v>
      </c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</row>
    <row r="240" spans="2:57" x14ac:dyDescent="0.25">
      <c r="B240" s="24" t="s">
        <v>93</v>
      </c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</row>
    <row r="241" spans="2:57" x14ac:dyDescent="0.25">
      <c r="B241" t="s">
        <v>127</v>
      </c>
      <c r="C241" s="14">
        <v>0.40687799355512799</v>
      </c>
      <c r="D241" s="14">
        <v>0.43560670365052201</v>
      </c>
      <c r="E241" s="14">
        <v>0.379212907916403</v>
      </c>
      <c r="F241" s="14"/>
      <c r="G241" s="14">
        <v>0.31048476242361001</v>
      </c>
      <c r="H241" s="14">
        <v>0.33027455867978001</v>
      </c>
      <c r="I241" s="14">
        <v>0.37641762628591802</v>
      </c>
      <c r="J241" s="14">
        <v>0.40269161485837601</v>
      </c>
      <c r="K241" s="14">
        <v>0.457623898617462</v>
      </c>
      <c r="L241" s="14">
        <v>0.52805156938689302</v>
      </c>
      <c r="M241" s="14"/>
      <c r="N241" s="14">
        <v>0.50474030034092998</v>
      </c>
      <c r="O241" s="14">
        <v>0.39455711070556998</v>
      </c>
      <c r="P241" s="14">
        <v>0.38106901918671698</v>
      </c>
      <c r="Q241" s="14">
        <v>0.33438092706638001</v>
      </c>
      <c r="R241" s="14"/>
      <c r="S241" s="14">
        <v>0.39495218103343599</v>
      </c>
      <c r="T241" s="14">
        <v>0.41925437578171798</v>
      </c>
      <c r="U241" s="14">
        <v>0.380113275123246</v>
      </c>
      <c r="V241" s="14">
        <v>0.43012073748539997</v>
      </c>
      <c r="W241" s="14">
        <v>0.37468068032408303</v>
      </c>
      <c r="X241" s="14">
        <v>0.40479802434647599</v>
      </c>
      <c r="Y241" s="14">
        <v>0.48096249293297</v>
      </c>
      <c r="Z241" s="14">
        <v>0.426112951245257</v>
      </c>
      <c r="AA241" s="14">
        <v>0.36358215486763801</v>
      </c>
      <c r="AB241" s="14">
        <v>0.416939623279446</v>
      </c>
      <c r="AC241" s="14">
        <v>0.39554791263525801</v>
      </c>
      <c r="AD241" s="14">
        <v>0.41598322771916202</v>
      </c>
      <c r="AE241" s="14"/>
      <c r="AF241" s="14">
        <v>0.45327169697240399</v>
      </c>
      <c r="AG241" s="14">
        <v>0.41811407078017798</v>
      </c>
      <c r="AH241" s="14">
        <v>0.347697370767929</v>
      </c>
      <c r="AI241" s="14"/>
      <c r="AJ241" s="14">
        <v>0.45123668368379199</v>
      </c>
      <c r="AK241" s="14">
        <v>0.38650776626833599</v>
      </c>
      <c r="AL241" s="14">
        <v>0.46374766588927002</v>
      </c>
      <c r="AM241" s="14">
        <v>0.36558017683322902</v>
      </c>
      <c r="AN241" s="14">
        <v>0.34348340364161301</v>
      </c>
      <c r="AO241" s="14"/>
      <c r="AP241" s="14">
        <v>0.43700242194970401</v>
      </c>
      <c r="AQ241" s="14">
        <v>0.39684777299578899</v>
      </c>
      <c r="AR241" s="14">
        <v>0.42478817893000198</v>
      </c>
      <c r="AS241" s="14"/>
      <c r="AT241" s="14">
        <v>0.34946737739182998</v>
      </c>
      <c r="AU241" s="14">
        <v>0.38166447509444501</v>
      </c>
      <c r="AV241" s="14">
        <v>0.43384217101567601</v>
      </c>
      <c r="AW241" s="14">
        <v>0.45487218554209002</v>
      </c>
      <c r="AX241" s="14">
        <v>0.57468530178684996</v>
      </c>
      <c r="AY241" s="14"/>
      <c r="AZ241" s="14">
        <v>0.39767740540818303</v>
      </c>
      <c r="BA241" s="14">
        <v>0.40897997653664597</v>
      </c>
      <c r="BB241" s="14">
        <v>0.39439680782951703</v>
      </c>
      <c r="BC241" s="14">
        <v>0.40565424322423499</v>
      </c>
      <c r="BD241" s="14">
        <v>0.46197019517553001</v>
      </c>
      <c r="BE241" s="14">
        <v>0.363145195246035</v>
      </c>
    </row>
    <row r="242" spans="2:57" x14ac:dyDescent="0.25">
      <c r="B242" t="s">
        <v>128</v>
      </c>
      <c r="C242" s="14">
        <v>0.453279974941111</v>
      </c>
      <c r="D242" s="14">
        <v>0.43797813451274398</v>
      </c>
      <c r="E242" s="14">
        <v>0.467858875193289</v>
      </c>
      <c r="F242" s="14"/>
      <c r="G242" s="14">
        <v>0.44815542983908502</v>
      </c>
      <c r="H242" s="14">
        <v>0.473088516083148</v>
      </c>
      <c r="I242" s="14">
        <v>0.455265052264411</v>
      </c>
      <c r="J242" s="14">
        <v>0.497350120198919</v>
      </c>
      <c r="K242" s="14">
        <v>0.43950153988879198</v>
      </c>
      <c r="L242" s="14">
        <v>0.41231113280597698</v>
      </c>
      <c r="M242" s="14"/>
      <c r="N242" s="14">
        <v>0.388146180160855</v>
      </c>
      <c r="O242" s="14">
        <v>0.47145138609633602</v>
      </c>
      <c r="P242" s="14">
        <v>0.47316833252748602</v>
      </c>
      <c r="Q242" s="14">
        <v>0.48892742317082799</v>
      </c>
      <c r="R242" s="14"/>
      <c r="S242" s="14">
        <v>0.45472951332161599</v>
      </c>
      <c r="T242" s="14">
        <v>0.43862941642887299</v>
      </c>
      <c r="U242" s="14">
        <v>0.49254480805802398</v>
      </c>
      <c r="V242" s="14">
        <v>0.42948256185973199</v>
      </c>
      <c r="W242" s="14">
        <v>0.466812077859037</v>
      </c>
      <c r="X242" s="14">
        <v>0.46294075004044</v>
      </c>
      <c r="Y242" s="14">
        <v>0.42726241492617101</v>
      </c>
      <c r="Z242" s="14">
        <v>0.45486493490809798</v>
      </c>
      <c r="AA242" s="14">
        <v>0.49404321728327799</v>
      </c>
      <c r="AB242" s="14">
        <v>0.43372684643154602</v>
      </c>
      <c r="AC242" s="14">
        <v>0.44648342082860298</v>
      </c>
      <c r="AD242" s="14">
        <v>0.40384351949306502</v>
      </c>
      <c r="AE242" s="14"/>
      <c r="AF242" s="14">
        <v>0.425860604001637</v>
      </c>
      <c r="AG242" s="14">
        <v>0.468382307165083</v>
      </c>
      <c r="AH242" s="14">
        <v>0.48360319790672401</v>
      </c>
      <c r="AI242" s="14"/>
      <c r="AJ242" s="14">
        <v>0.45548285021038598</v>
      </c>
      <c r="AK242" s="14">
        <v>0.46088222692523301</v>
      </c>
      <c r="AL242" s="14">
        <v>0.45747049299388198</v>
      </c>
      <c r="AM242" s="14">
        <v>0.55809414004772895</v>
      </c>
      <c r="AN242" s="14">
        <v>0.46320485647612403</v>
      </c>
      <c r="AO242" s="14"/>
      <c r="AP242" s="14">
        <v>0.46354679292982898</v>
      </c>
      <c r="AQ242" s="14">
        <v>0.45032872742680802</v>
      </c>
      <c r="AR242" s="14">
        <v>0.43571678833244698</v>
      </c>
      <c r="AS242" s="14"/>
      <c r="AT242" s="14">
        <v>0.50562807782218999</v>
      </c>
      <c r="AU242" s="14">
        <v>0.455597565566497</v>
      </c>
      <c r="AV242" s="14">
        <v>0.43015159311442902</v>
      </c>
      <c r="AW242" s="14">
        <v>0.41370785184427</v>
      </c>
      <c r="AX242" s="14">
        <v>0.36035706053213001</v>
      </c>
      <c r="AY242" s="14"/>
      <c r="AZ242" s="14">
        <v>0.41629260082483199</v>
      </c>
      <c r="BA242" s="14">
        <v>0.46009862452838002</v>
      </c>
      <c r="BB242" s="14">
        <v>0.48489274689755502</v>
      </c>
      <c r="BC242" s="14">
        <v>0.47200550614179398</v>
      </c>
      <c r="BD242" s="14">
        <v>0.44311925478101</v>
      </c>
      <c r="BE242" s="14">
        <v>0.463372904251377</v>
      </c>
    </row>
    <row r="243" spans="2:57" x14ac:dyDescent="0.25">
      <c r="B243" t="s">
        <v>129</v>
      </c>
      <c r="C243" s="14">
        <v>0.10113148552420601</v>
      </c>
      <c r="D243" s="14">
        <v>9.0252484208291003E-2</v>
      </c>
      <c r="E243" s="14">
        <v>0.111498592021227</v>
      </c>
      <c r="F243" s="14"/>
      <c r="G243" s="14">
        <v>0.17117982163571399</v>
      </c>
      <c r="H243" s="14">
        <v>0.143992957081363</v>
      </c>
      <c r="I243" s="14">
        <v>0.119695084653926</v>
      </c>
      <c r="J243" s="14">
        <v>7.0331928962378804E-2</v>
      </c>
      <c r="K243" s="14">
        <v>7.5958876522020005E-2</v>
      </c>
      <c r="L243" s="14">
        <v>4.61075796346277E-2</v>
      </c>
      <c r="M243" s="14"/>
      <c r="N243" s="14">
        <v>7.4218885589582506E-2</v>
      </c>
      <c r="O243" s="14">
        <v>9.8161495785831401E-2</v>
      </c>
      <c r="P243" s="14">
        <v>0.111610061577889</v>
      </c>
      <c r="Q243" s="14">
        <v>0.123997822392937</v>
      </c>
      <c r="R243" s="14"/>
      <c r="S243" s="14">
        <v>9.1601200833716798E-2</v>
      </c>
      <c r="T243" s="14">
        <v>0.113522040034893</v>
      </c>
      <c r="U243" s="14">
        <v>8.3680255718027993E-2</v>
      </c>
      <c r="V243" s="14">
        <v>0.108470853962784</v>
      </c>
      <c r="W243" s="14">
        <v>0.11131158490824</v>
      </c>
      <c r="X243" s="14">
        <v>9.6083951513339094E-2</v>
      </c>
      <c r="Y243" s="14">
        <v>6.1187155821127603E-2</v>
      </c>
      <c r="Z243" s="14">
        <v>5.4212004248556003E-2</v>
      </c>
      <c r="AA243" s="14">
        <v>9.8360499053950001E-2</v>
      </c>
      <c r="AB243" s="14">
        <v>0.12679553078255101</v>
      </c>
      <c r="AC243" s="14">
        <v>0.12777846873579499</v>
      </c>
      <c r="AD243" s="14">
        <v>0.166295711584553</v>
      </c>
      <c r="AE243" s="14"/>
      <c r="AF243" s="14">
        <v>8.4663128786528194E-2</v>
      </c>
      <c r="AG243" s="14">
        <v>8.4760094254765203E-2</v>
      </c>
      <c r="AH243" s="14">
        <v>0.122522547376043</v>
      </c>
      <c r="AI243" s="14"/>
      <c r="AJ243" s="14">
        <v>7.3164945707220194E-2</v>
      </c>
      <c r="AK243" s="14">
        <v>0.105725763829915</v>
      </c>
      <c r="AL243" s="14">
        <v>4.6976428289003197E-2</v>
      </c>
      <c r="AM243" s="14">
        <v>7.6325683119041907E-2</v>
      </c>
      <c r="AN243" s="14">
        <v>0.13722276281944601</v>
      </c>
      <c r="AO243" s="14"/>
      <c r="AP243" s="14">
        <v>7.6784427298417002E-2</v>
      </c>
      <c r="AQ243" s="14">
        <v>0.11312705867448</v>
      </c>
      <c r="AR243" s="14">
        <v>9.2183286467773906E-2</v>
      </c>
      <c r="AS243" s="14"/>
      <c r="AT243" s="14">
        <v>0.10613961472993901</v>
      </c>
      <c r="AU243" s="14">
        <v>0.108252568011422</v>
      </c>
      <c r="AV243" s="14">
        <v>0.100198081691362</v>
      </c>
      <c r="AW243" s="14">
        <v>0.103081616553751</v>
      </c>
      <c r="AX243" s="14">
        <v>3.21740110040801E-2</v>
      </c>
      <c r="AY243" s="14"/>
      <c r="AZ243" s="14">
        <v>0.127254460097911</v>
      </c>
      <c r="BA243" s="14">
        <v>0.106095665354145</v>
      </c>
      <c r="BB243" s="14">
        <v>8.8897288374599495E-2</v>
      </c>
      <c r="BC243" s="14">
        <v>7.8822970760493105E-2</v>
      </c>
      <c r="BD243" s="14">
        <v>6.55471658329011E-2</v>
      </c>
      <c r="BE243" s="14">
        <v>0.131890106739703</v>
      </c>
    </row>
    <row r="244" spans="2:57" x14ac:dyDescent="0.25">
      <c r="B244" t="s">
        <v>130</v>
      </c>
      <c r="C244" s="14">
        <v>2.4859579856351899E-2</v>
      </c>
      <c r="D244" s="14">
        <v>2.1630460510362399E-2</v>
      </c>
      <c r="E244" s="14">
        <v>2.8162547330141601E-2</v>
      </c>
      <c r="F244" s="14"/>
      <c r="G244" s="14">
        <v>4.4643339879371302E-2</v>
      </c>
      <c r="H244" s="14">
        <v>4.0532301175377497E-2</v>
      </c>
      <c r="I244" s="14">
        <v>3.69257133800368E-2</v>
      </c>
      <c r="J244" s="14">
        <v>1.7393314151760701E-2</v>
      </c>
      <c r="K244" s="14">
        <v>1.11302776321398E-2</v>
      </c>
      <c r="L244" s="14">
        <v>4.3009533371172696E-3</v>
      </c>
      <c r="M244" s="14"/>
      <c r="N244" s="14">
        <v>1.80179406615406E-2</v>
      </c>
      <c r="O244" s="14">
        <v>2.14461006667413E-2</v>
      </c>
      <c r="P244" s="14">
        <v>2.5793212061668399E-2</v>
      </c>
      <c r="Q244" s="14">
        <v>3.5421962847055601E-2</v>
      </c>
      <c r="R244" s="14"/>
      <c r="S244" s="14">
        <v>4.0156287251042901E-2</v>
      </c>
      <c r="T244" s="14">
        <v>1.8848639608380902E-2</v>
      </c>
      <c r="U244" s="14">
        <v>2.5687730849059901E-2</v>
      </c>
      <c r="V244" s="14">
        <v>2.5351068196211898E-2</v>
      </c>
      <c r="W244" s="14">
        <v>2.4293328561987598E-2</v>
      </c>
      <c r="X244" s="14">
        <v>2.3540889209887599E-2</v>
      </c>
      <c r="Y244" s="14">
        <v>1.25110632060507E-2</v>
      </c>
      <c r="Z244" s="14">
        <v>4.31016765071707E-2</v>
      </c>
      <c r="AA244" s="14">
        <v>3.0374251350345299E-2</v>
      </c>
      <c r="AB244" s="14">
        <v>1.6988218401071401E-2</v>
      </c>
      <c r="AC244" s="14">
        <v>2.05472050715403E-2</v>
      </c>
      <c r="AD244" s="14">
        <v>0</v>
      </c>
      <c r="AE244" s="14"/>
      <c r="AF244" s="14">
        <v>2.0451356062173701E-2</v>
      </c>
      <c r="AG244" s="14">
        <v>1.75474479237386E-2</v>
      </c>
      <c r="AH244" s="14">
        <v>4.2757690101844097E-2</v>
      </c>
      <c r="AI244" s="14"/>
      <c r="AJ244" s="14">
        <v>9.8558922297148892E-3</v>
      </c>
      <c r="AK244" s="14">
        <v>3.6439294417447601E-2</v>
      </c>
      <c r="AL244" s="14">
        <v>6.2107336341758702E-3</v>
      </c>
      <c r="AM244" s="14">
        <v>0</v>
      </c>
      <c r="AN244" s="14">
        <v>4.7747878865797698E-2</v>
      </c>
      <c r="AO244" s="14"/>
      <c r="AP244" s="14">
        <v>1.1739455141508299E-2</v>
      </c>
      <c r="AQ244" s="14">
        <v>2.5987445519671699E-2</v>
      </c>
      <c r="AR244" s="14">
        <v>2.1445912409884301E-2</v>
      </c>
      <c r="AS244" s="14"/>
      <c r="AT244" s="14">
        <v>2.0500576514783798E-2</v>
      </c>
      <c r="AU244" s="14">
        <v>4.0016054617328697E-2</v>
      </c>
      <c r="AV244" s="14">
        <v>2.0314347403709999E-2</v>
      </c>
      <c r="AW244" s="14">
        <v>2.3184068947986601E-2</v>
      </c>
      <c r="AX244" s="14">
        <v>3.2783626676940299E-2</v>
      </c>
      <c r="AY244" s="14"/>
      <c r="AZ244" s="14">
        <v>3.97499191118309E-2</v>
      </c>
      <c r="BA244" s="14">
        <v>1.4614013826214699E-2</v>
      </c>
      <c r="BB244" s="14">
        <v>2.7299172514194101E-2</v>
      </c>
      <c r="BC244" s="14">
        <v>2.8280715787151401E-2</v>
      </c>
      <c r="BD244" s="14">
        <v>1.9771538694035699E-2</v>
      </c>
      <c r="BE244" s="14">
        <v>8.0006505729824495E-3</v>
      </c>
    </row>
    <row r="245" spans="2:57" x14ac:dyDescent="0.25">
      <c r="B245" t="s">
        <v>87</v>
      </c>
      <c r="C245" s="14">
        <v>1.38509661232035E-2</v>
      </c>
      <c r="D245" s="14">
        <v>1.4532217118080599E-2</v>
      </c>
      <c r="E245" s="14">
        <v>1.3267077538939799E-2</v>
      </c>
      <c r="F245" s="14"/>
      <c r="G245" s="14">
        <v>2.55366462222196E-2</v>
      </c>
      <c r="H245" s="14">
        <v>1.21116669803315E-2</v>
      </c>
      <c r="I245" s="14">
        <v>1.1696523415708201E-2</v>
      </c>
      <c r="J245" s="14">
        <v>1.22330218285648E-2</v>
      </c>
      <c r="K245" s="14">
        <v>1.5785407339585798E-2</v>
      </c>
      <c r="L245" s="14">
        <v>9.2287648353846195E-3</v>
      </c>
      <c r="M245" s="14"/>
      <c r="N245" s="14">
        <v>1.48766932470926E-2</v>
      </c>
      <c r="O245" s="14">
        <v>1.4383906745522E-2</v>
      </c>
      <c r="P245" s="14">
        <v>8.3593746462398994E-3</v>
      </c>
      <c r="Q245" s="14">
        <v>1.72718645228002E-2</v>
      </c>
      <c r="R245" s="14"/>
      <c r="S245" s="14">
        <v>1.8560817560188601E-2</v>
      </c>
      <c r="T245" s="14">
        <v>9.7455281461346997E-3</v>
      </c>
      <c r="U245" s="14">
        <v>1.7973930251642099E-2</v>
      </c>
      <c r="V245" s="14">
        <v>6.5747784958720204E-3</v>
      </c>
      <c r="W245" s="14">
        <v>2.29023283466523E-2</v>
      </c>
      <c r="X245" s="14">
        <v>1.26363848898579E-2</v>
      </c>
      <c r="Y245" s="14">
        <v>1.8076873113680801E-2</v>
      </c>
      <c r="Z245" s="14">
        <v>2.1708433090917401E-2</v>
      </c>
      <c r="AA245" s="14">
        <v>1.36398774447883E-2</v>
      </c>
      <c r="AB245" s="14">
        <v>5.5497811053857003E-3</v>
      </c>
      <c r="AC245" s="14">
        <v>9.64299272880355E-3</v>
      </c>
      <c r="AD245" s="14">
        <v>1.3877541203219801E-2</v>
      </c>
      <c r="AE245" s="14"/>
      <c r="AF245" s="14">
        <v>1.5753214177257401E-2</v>
      </c>
      <c r="AG245" s="14">
        <v>1.11960798762346E-2</v>
      </c>
      <c r="AH245" s="14">
        <v>3.41919384745974E-3</v>
      </c>
      <c r="AI245" s="14"/>
      <c r="AJ245" s="14">
        <v>1.0259628168887199E-2</v>
      </c>
      <c r="AK245" s="14">
        <v>1.04449485590682E-2</v>
      </c>
      <c r="AL245" s="14">
        <v>2.5594679193669201E-2</v>
      </c>
      <c r="AM245" s="14">
        <v>0</v>
      </c>
      <c r="AN245" s="14">
        <v>8.3410981970189705E-3</v>
      </c>
      <c r="AO245" s="14"/>
      <c r="AP245" s="14">
        <v>1.0926902680541899E-2</v>
      </c>
      <c r="AQ245" s="14">
        <v>1.3708995383251101E-2</v>
      </c>
      <c r="AR245" s="14">
        <v>2.5865833859893401E-2</v>
      </c>
      <c r="AS245" s="14"/>
      <c r="AT245" s="14">
        <v>1.8264353541255898E-2</v>
      </c>
      <c r="AU245" s="14">
        <v>1.4469336710307401E-2</v>
      </c>
      <c r="AV245" s="14">
        <v>1.54938067748231E-2</v>
      </c>
      <c r="AW245" s="14">
        <v>5.1542771119025398E-3</v>
      </c>
      <c r="AX245" s="14">
        <v>0</v>
      </c>
      <c r="AY245" s="14"/>
      <c r="AZ245" s="14">
        <v>1.9025614557242901E-2</v>
      </c>
      <c r="BA245" s="14">
        <v>1.0211719754614899E-2</v>
      </c>
      <c r="BB245" s="14">
        <v>4.5139843841345596E-3</v>
      </c>
      <c r="BC245" s="14">
        <v>1.52365640863269E-2</v>
      </c>
      <c r="BD245" s="14">
        <v>9.5918455165232199E-3</v>
      </c>
      <c r="BE245" s="14">
        <v>3.3591143189903201E-2</v>
      </c>
    </row>
    <row r="246" spans="2:57" x14ac:dyDescent="0.25"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</row>
    <row r="247" spans="2:57" x14ac:dyDescent="0.25"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</row>
    <row r="248" spans="2:57" x14ac:dyDescent="0.25"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</row>
    <row r="249" spans="2:57" x14ac:dyDescent="0.25">
      <c r="B249" s="6" t="s">
        <v>133</v>
      </c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</row>
    <row r="250" spans="2:57" x14ac:dyDescent="0.25">
      <c r="B250" s="24" t="s">
        <v>93</v>
      </c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</row>
    <row r="251" spans="2:57" x14ac:dyDescent="0.25">
      <c r="B251" t="s">
        <v>127</v>
      </c>
      <c r="C251" s="14">
        <v>0.33518587668967398</v>
      </c>
      <c r="D251" s="14">
        <v>0.37357037329378301</v>
      </c>
      <c r="E251" s="14">
        <v>0.29965381173218397</v>
      </c>
      <c r="F251" s="14"/>
      <c r="G251" s="14">
        <v>0.29650047890141101</v>
      </c>
      <c r="H251" s="14">
        <v>0.25664541097871901</v>
      </c>
      <c r="I251" s="14">
        <v>0.33390637051938499</v>
      </c>
      <c r="J251" s="14">
        <v>0.36100639231376402</v>
      </c>
      <c r="K251" s="14">
        <v>0.37773541936562899</v>
      </c>
      <c r="L251" s="14">
        <v>0.37674294023591798</v>
      </c>
      <c r="M251" s="14"/>
      <c r="N251" s="14">
        <v>0.427063635654444</v>
      </c>
      <c r="O251" s="14">
        <v>0.30659413513842798</v>
      </c>
      <c r="P251" s="14">
        <v>0.32052964729092298</v>
      </c>
      <c r="Q251" s="14">
        <v>0.27712663641542201</v>
      </c>
      <c r="R251" s="14"/>
      <c r="S251" s="14">
        <v>0.34560279224510099</v>
      </c>
      <c r="T251" s="14">
        <v>0.34646856233189399</v>
      </c>
      <c r="U251" s="14">
        <v>0.29643322268794098</v>
      </c>
      <c r="V251" s="14">
        <v>0.325173295122474</v>
      </c>
      <c r="W251" s="14">
        <v>0.28360861729492098</v>
      </c>
      <c r="X251" s="14">
        <v>0.36998661517647502</v>
      </c>
      <c r="Y251" s="14">
        <v>0.365357955773985</v>
      </c>
      <c r="Z251" s="14">
        <v>0.30671963612492198</v>
      </c>
      <c r="AA251" s="14">
        <v>0.373812895803048</v>
      </c>
      <c r="AB251" s="14">
        <v>0.31162934916270302</v>
      </c>
      <c r="AC251" s="14">
        <v>0.29612061095098602</v>
      </c>
      <c r="AD251" s="14">
        <v>0.339344682311645</v>
      </c>
      <c r="AE251" s="14"/>
      <c r="AF251" s="14">
        <v>0.35179019024195801</v>
      </c>
      <c r="AG251" s="14">
        <v>0.35880596033427697</v>
      </c>
      <c r="AH251" s="14">
        <v>0.27050284655829598</v>
      </c>
      <c r="AI251" s="14"/>
      <c r="AJ251" s="14">
        <v>0.374383574703328</v>
      </c>
      <c r="AK251" s="14">
        <v>0.33301091762775797</v>
      </c>
      <c r="AL251" s="14">
        <v>0.35686921321069498</v>
      </c>
      <c r="AM251" s="14">
        <v>0.33452098202395297</v>
      </c>
      <c r="AN251" s="14">
        <v>0.22202033412936201</v>
      </c>
      <c r="AO251" s="14"/>
      <c r="AP251" s="14">
        <v>0.37122596612666903</v>
      </c>
      <c r="AQ251" s="14">
        <v>0.33730078137553599</v>
      </c>
      <c r="AR251" s="14">
        <v>0.33738846312176801</v>
      </c>
      <c r="AS251" s="14"/>
      <c r="AT251" s="14">
        <v>0.28557033468824899</v>
      </c>
      <c r="AU251" s="14">
        <v>0.30847548979688599</v>
      </c>
      <c r="AV251" s="14">
        <v>0.36402112193692998</v>
      </c>
      <c r="AW251" s="14">
        <v>0.38194254890420898</v>
      </c>
      <c r="AX251" s="14">
        <v>0.34847502990087598</v>
      </c>
      <c r="AY251" s="14"/>
      <c r="AZ251" s="14">
        <v>0.32875682497597503</v>
      </c>
      <c r="BA251" s="14">
        <v>0.34519224895214701</v>
      </c>
      <c r="BB251" s="14">
        <v>0.34558683992022099</v>
      </c>
      <c r="BC251" s="14">
        <v>0.31457326369386901</v>
      </c>
      <c r="BD251" s="14">
        <v>0.32494637226785</v>
      </c>
      <c r="BE251" s="14">
        <v>0.37305318474006599</v>
      </c>
    </row>
    <row r="252" spans="2:57" x14ac:dyDescent="0.25">
      <c r="B252" t="s">
        <v>128</v>
      </c>
      <c r="C252" s="14">
        <v>0.519084171242994</v>
      </c>
      <c r="D252" s="14">
        <v>0.49707696838385101</v>
      </c>
      <c r="E252" s="14">
        <v>0.53973512283759095</v>
      </c>
      <c r="F252" s="14"/>
      <c r="G252" s="14">
        <v>0.56876987403897294</v>
      </c>
      <c r="H252" s="14">
        <v>0.54634535414823404</v>
      </c>
      <c r="I252" s="14">
        <v>0.49424326673284602</v>
      </c>
      <c r="J252" s="14">
        <v>0.53398014856452003</v>
      </c>
      <c r="K252" s="14">
        <v>0.49268029982487999</v>
      </c>
      <c r="L252" s="14">
        <v>0.489408603985718</v>
      </c>
      <c r="M252" s="14"/>
      <c r="N252" s="14">
        <v>0.46179773617228898</v>
      </c>
      <c r="O252" s="14">
        <v>0.57232661572596699</v>
      </c>
      <c r="P252" s="14">
        <v>0.506862542634405</v>
      </c>
      <c r="Q252" s="14">
        <v>0.54137857090951602</v>
      </c>
      <c r="R252" s="14"/>
      <c r="S252" s="14">
        <v>0.50019079686253298</v>
      </c>
      <c r="T252" s="14">
        <v>0.503784635435229</v>
      </c>
      <c r="U252" s="14">
        <v>0.54009771420263197</v>
      </c>
      <c r="V252" s="14">
        <v>0.54507222797238697</v>
      </c>
      <c r="W252" s="14">
        <v>0.55195348279496104</v>
      </c>
      <c r="X252" s="14">
        <v>0.52466582210145496</v>
      </c>
      <c r="Y252" s="14">
        <v>0.48389803129930398</v>
      </c>
      <c r="Z252" s="14">
        <v>0.53158922628542804</v>
      </c>
      <c r="AA252" s="14">
        <v>0.49029710124375397</v>
      </c>
      <c r="AB252" s="14">
        <v>0.53239556904507701</v>
      </c>
      <c r="AC252" s="14">
        <v>0.57470569457896004</v>
      </c>
      <c r="AD252" s="14">
        <v>0.49562592499811198</v>
      </c>
      <c r="AE252" s="14"/>
      <c r="AF252" s="14">
        <v>0.48395677466155401</v>
      </c>
      <c r="AG252" s="14">
        <v>0.52158653303436497</v>
      </c>
      <c r="AH252" s="14">
        <v>0.55026391246462103</v>
      </c>
      <c r="AI252" s="14"/>
      <c r="AJ252" s="14">
        <v>0.49514218686076999</v>
      </c>
      <c r="AK252" s="14">
        <v>0.51067446087157198</v>
      </c>
      <c r="AL252" s="14">
        <v>0.52241202783946605</v>
      </c>
      <c r="AM252" s="14">
        <v>0.47822520271132102</v>
      </c>
      <c r="AN252" s="14">
        <v>0.60898460111267005</v>
      </c>
      <c r="AO252" s="14"/>
      <c r="AP252" s="14">
        <v>0.51876683841432902</v>
      </c>
      <c r="AQ252" s="14">
        <v>0.51982613208682005</v>
      </c>
      <c r="AR252" s="14">
        <v>0.50966422462780303</v>
      </c>
      <c r="AS252" s="14"/>
      <c r="AT252" s="14">
        <v>0.55177966310717996</v>
      </c>
      <c r="AU252" s="14">
        <v>0.54896615066141297</v>
      </c>
      <c r="AV252" s="14">
        <v>0.50305018579776295</v>
      </c>
      <c r="AW252" s="14">
        <v>0.514663503458199</v>
      </c>
      <c r="AX252" s="14">
        <v>0.460158578332591</v>
      </c>
      <c r="AY252" s="14"/>
      <c r="AZ252" s="14">
        <v>0.52000876779051197</v>
      </c>
      <c r="BA252" s="14">
        <v>0.50975384228988097</v>
      </c>
      <c r="BB252" s="14">
        <v>0.52064725125929701</v>
      </c>
      <c r="BC252" s="14">
        <v>0.53544342609199702</v>
      </c>
      <c r="BD252" s="14">
        <v>0.52176426079259497</v>
      </c>
      <c r="BE252" s="14">
        <v>0.50167702752610099</v>
      </c>
    </row>
    <row r="253" spans="2:57" x14ac:dyDescent="0.25">
      <c r="B253" t="s">
        <v>129</v>
      </c>
      <c r="C253" s="14">
        <v>0.10533463328242</v>
      </c>
      <c r="D253" s="14">
        <v>9.5837689929375594E-2</v>
      </c>
      <c r="E253" s="14">
        <v>0.11411589269073601</v>
      </c>
      <c r="F253" s="14"/>
      <c r="G253" s="14">
        <v>9.4902496028694799E-2</v>
      </c>
      <c r="H253" s="14">
        <v>0.14372663364122801</v>
      </c>
      <c r="I253" s="14">
        <v>0.124875958682044</v>
      </c>
      <c r="J253" s="14">
        <v>7.6533923575723806E-2</v>
      </c>
      <c r="K253" s="14">
        <v>7.7841623728749101E-2</v>
      </c>
      <c r="L253" s="14">
        <v>0.106912383549498</v>
      </c>
      <c r="M253" s="14"/>
      <c r="N253" s="14">
        <v>7.3915831571367302E-2</v>
      </c>
      <c r="O253" s="14">
        <v>8.4915444024081493E-2</v>
      </c>
      <c r="P253" s="14">
        <v>0.113849359367149</v>
      </c>
      <c r="Q253" s="14">
        <v>0.15059132623243501</v>
      </c>
      <c r="R253" s="14"/>
      <c r="S253" s="14">
        <v>9.2031571029124001E-2</v>
      </c>
      <c r="T253" s="14">
        <v>0.12566368600087199</v>
      </c>
      <c r="U253" s="14">
        <v>0.12854228689559299</v>
      </c>
      <c r="V253" s="14">
        <v>7.8953192212681295E-2</v>
      </c>
      <c r="W253" s="14">
        <v>0.13450535653784601</v>
      </c>
      <c r="X253" s="14">
        <v>7.5558564106754295E-2</v>
      </c>
      <c r="Y253" s="14">
        <v>0.10893240556197401</v>
      </c>
      <c r="Z253" s="14">
        <v>0.111691269950991</v>
      </c>
      <c r="AA253" s="14">
        <v>9.7296499477648402E-2</v>
      </c>
      <c r="AB253" s="14">
        <v>0.12792314926273099</v>
      </c>
      <c r="AC253" s="14">
        <v>6.1262356538727698E-2</v>
      </c>
      <c r="AD253" s="14">
        <v>0.13510848042345699</v>
      </c>
      <c r="AE253" s="14"/>
      <c r="AF253" s="14">
        <v>0.119596980082234</v>
      </c>
      <c r="AG253" s="14">
        <v>8.1506177708741606E-2</v>
      </c>
      <c r="AH253" s="14">
        <v>0.14078759673695099</v>
      </c>
      <c r="AI253" s="14"/>
      <c r="AJ253" s="14">
        <v>0.104830471901516</v>
      </c>
      <c r="AK253" s="14">
        <v>0.109183914978143</v>
      </c>
      <c r="AL253" s="14">
        <v>6.9335733024528598E-2</v>
      </c>
      <c r="AM253" s="14">
        <v>0.150798857380957</v>
      </c>
      <c r="AN253" s="14">
        <v>0.12295806965032401</v>
      </c>
      <c r="AO253" s="14"/>
      <c r="AP253" s="14">
        <v>8.6759693574185601E-2</v>
      </c>
      <c r="AQ253" s="14">
        <v>0.108884329328253</v>
      </c>
      <c r="AR253" s="14">
        <v>0.113537932122799</v>
      </c>
      <c r="AS253" s="14"/>
      <c r="AT253" s="14">
        <v>0.12594845548049999</v>
      </c>
      <c r="AU253" s="14">
        <v>9.7909956151001301E-2</v>
      </c>
      <c r="AV253" s="14">
        <v>9.4477034373545904E-2</v>
      </c>
      <c r="AW253" s="14">
        <v>6.8471833561635498E-2</v>
      </c>
      <c r="AX253" s="14">
        <v>0.15941122722610801</v>
      </c>
      <c r="AY253" s="14"/>
      <c r="AZ253" s="14">
        <v>0.102706843850188</v>
      </c>
      <c r="BA253" s="14">
        <v>0.11526036843828399</v>
      </c>
      <c r="BB253" s="14">
        <v>9.1266375539425307E-2</v>
      </c>
      <c r="BC253" s="14">
        <v>0.11146388157964</v>
      </c>
      <c r="BD253" s="14">
        <v>8.98512001243328E-2</v>
      </c>
      <c r="BE253" s="14">
        <v>0.10738673266673</v>
      </c>
    </row>
    <row r="254" spans="2:57" x14ac:dyDescent="0.25">
      <c r="B254" t="s">
        <v>130</v>
      </c>
      <c r="C254" s="14">
        <v>2.7082388669459601E-2</v>
      </c>
      <c r="D254" s="14">
        <v>2.2354787335908601E-2</v>
      </c>
      <c r="E254" s="14">
        <v>3.1863023176911198E-2</v>
      </c>
      <c r="F254" s="14"/>
      <c r="G254" s="14">
        <v>1.5265247087658499E-2</v>
      </c>
      <c r="H254" s="14">
        <v>4.5877245090476998E-2</v>
      </c>
      <c r="I254" s="14">
        <v>3.5492854441184697E-2</v>
      </c>
      <c r="J254" s="14">
        <v>1.73772785674292E-2</v>
      </c>
      <c r="K254" s="14">
        <v>3.5402790519185698E-2</v>
      </c>
      <c r="L254" s="14">
        <v>1.50579880313242E-2</v>
      </c>
      <c r="M254" s="14"/>
      <c r="N254" s="14">
        <v>2.5755871363037499E-2</v>
      </c>
      <c r="O254" s="14">
        <v>2.5652091390472399E-2</v>
      </c>
      <c r="P254" s="14">
        <v>3.84308696374678E-2</v>
      </c>
      <c r="Q254" s="14">
        <v>2.0499339041236499E-2</v>
      </c>
      <c r="R254" s="14"/>
      <c r="S254" s="14">
        <v>4.0861873171921602E-2</v>
      </c>
      <c r="T254" s="14">
        <v>1.68811432220328E-2</v>
      </c>
      <c r="U254" s="14">
        <v>2.8701318204045999E-2</v>
      </c>
      <c r="V254" s="14">
        <v>2.92946713881863E-2</v>
      </c>
      <c r="W254" s="14">
        <v>2.1995365727560699E-2</v>
      </c>
      <c r="X254" s="14">
        <v>1.6553597722149802E-2</v>
      </c>
      <c r="Y254" s="14">
        <v>2.3621517541327401E-2</v>
      </c>
      <c r="Z254" s="14">
        <v>2.77629374386167E-2</v>
      </c>
      <c r="AA254" s="14">
        <v>2.5074430181961899E-2</v>
      </c>
      <c r="AB254" s="14">
        <v>2.8051932529489398E-2</v>
      </c>
      <c r="AC254" s="14">
        <v>4.92120521026429E-2</v>
      </c>
      <c r="AD254" s="14">
        <v>1.5162292519056E-2</v>
      </c>
      <c r="AE254" s="14"/>
      <c r="AF254" s="14">
        <v>2.9580397641816799E-2</v>
      </c>
      <c r="AG254" s="14">
        <v>2.97295639532686E-2</v>
      </c>
      <c r="AH254" s="14">
        <v>2.4379929649878999E-2</v>
      </c>
      <c r="AI254" s="14"/>
      <c r="AJ254" s="14">
        <v>1.8466322515183299E-2</v>
      </c>
      <c r="AK254" s="14">
        <v>2.8966370522005801E-2</v>
      </c>
      <c r="AL254" s="14">
        <v>2.6099735586392201E-2</v>
      </c>
      <c r="AM254" s="14">
        <v>3.6454957883768901E-2</v>
      </c>
      <c r="AN254" s="14">
        <v>3.5292740754553999E-2</v>
      </c>
      <c r="AO254" s="14"/>
      <c r="AP254" s="14">
        <v>1.54041203223397E-2</v>
      </c>
      <c r="AQ254" s="14">
        <v>2.1747798317895899E-2</v>
      </c>
      <c r="AR254" s="14">
        <v>1.9966035700053598E-2</v>
      </c>
      <c r="AS254" s="14"/>
      <c r="AT254" s="14">
        <v>2.0026787479267699E-2</v>
      </c>
      <c r="AU254" s="14">
        <v>2.8402692107338801E-2</v>
      </c>
      <c r="AV254" s="14">
        <v>2.7674331591127001E-2</v>
      </c>
      <c r="AW254" s="14">
        <v>2.9329733581648199E-2</v>
      </c>
      <c r="AX254" s="14">
        <v>0</v>
      </c>
      <c r="AY254" s="14"/>
      <c r="AZ254" s="14">
        <v>3.81854769839714E-2</v>
      </c>
      <c r="BA254" s="14">
        <v>1.35226623471608E-2</v>
      </c>
      <c r="BB254" s="14">
        <v>3.55949895912561E-2</v>
      </c>
      <c r="BC254" s="14">
        <v>2.5735493490192499E-2</v>
      </c>
      <c r="BD254" s="14">
        <v>4.1220308010291903E-2</v>
      </c>
      <c r="BE254" s="14">
        <v>8.0006505729824495E-3</v>
      </c>
    </row>
    <row r="255" spans="2:57" x14ac:dyDescent="0.25">
      <c r="B255" t="s">
        <v>87</v>
      </c>
      <c r="C255" s="14">
        <v>1.33129301154524E-2</v>
      </c>
      <c r="D255" s="14">
        <v>1.1160181057081799E-2</v>
      </c>
      <c r="E255" s="14">
        <v>1.46321495625773E-2</v>
      </c>
      <c r="F255" s="14"/>
      <c r="G255" s="14">
        <v>2.45619039432632E-2</v>
      </c>
      <c r="H255" s="14">
        <v>7.4053561413413701E-3</v>
      </c>
      <c r="I255" s="14">
        <v>1.1481549624540101E-2</v>
      </c>
      <c r="J255" s="14">
        <v>1.11022569785629E-2</v>
      </c>
      <c r="K255" s="14">
        <v>1.6339866561555502E-2</v>
      </c>
      <c r="L255" s="14">
        <v>1.18780841975422E-2</v>
      </c>
      <c r="M255" s="14"/>
      <c r="N255" s="14">
        <v>1.14669252388627E-2</v>
      </c>
      <c r="O255" s="14">
        <v>1.05117137210511E-2</v>
      </c>
      <c r="P255" s="14">
        <v>2.03275810700548E-2</v>
      </c>
      <c r="Q255" s="14">
        <v>1.0404127401391201E-2</v>
      </c>
      <c r="R255" s="14"/>
      <c r="S255" s="14">
        <v>2.1312966691319699E-2</v>
      </c>
      <c r="T255" s="14">
        <v>7.2019730099731E-3</v>
      </c>
      <c r="U255" s="14">
        <v>6.2254580097887702E-3</v>
      </c>
      <c r="V255" s="14">
        <v>2.1506613304271699E-2</v>
      </c>
      <c r="W255" s="14">
        <v>7.9371776447106808E-3</v>
      </c>
      <c r="X255" s="14">
        <v>1.3235400893166001E-2</v>
      </c>
      <c r="Y255" s="14">
        <v>1.8190089823408601E-2</v>
      </c>
      <c r="Z255" s="14">
        <v>2.2236930200041999E-2</v>
      </c>
      <c r="AA255" s="14">
        <v>1.3519073293587701E-2</v>
      </c>
      <c r="AB255" s="14">
        <v>0</v>
      </c>
      <c r="AC255" s="14">
        <v>1.8699285828683299E-2</v>
      </c>
      <c r="AD255" s="14">
        <v>1.47586197477294E-2</v>
      </c>
      <c r="AE255" s="14"/>
      <c r="AF255" s="14">
        <v>1.5075657372437601E-2</v>
      </c>
      <c r="AG255" s="14">
        <v>8.3717649693487509E-3</v>
      </c>
      <c r="AH255" s="14">
        <v>1.4065714590253599E-2</v>
      </c>
      <c r="AI255" s="14"/>
      <c r="AJ255" s="14">
        <v>7.1774440192019402E-3</v>
      </c>
      <c r="AK255" s="14">
        <v>1.8164336000521201E-2</v>
      </c>
      <c r="AL255" s="14">
        <v>2.5283290338918001E-2</v>
      </c>
      <c r="AM255" s="14">
        <v>0</v>
      </c>
      <c r="AN255" s="14">
        <v>1.0744254353089899E-2</v>
      </c>
      <c r="AO255" s="14"/>
      <c r="AP255" s="14">
        <v>7.8433815624766694E-3</v>
      </c>
      <c r="AQ255" s="14">
        <v>1.22409588914948E-2</v>
      </c>
      <c r="AR255" s="14">
        <v>1.9443344427576701E-2</v>
      </c>
      <c r="AS255" s="14"/>
      <c r="AT255" s="14">
        <v>1.6674759244803099E-2</v>
      </c>
      <c r="AU255" s="14">
        <v>1.6245711283361299E-2</v>
      </c>
      <c r="AV255" s="14">
        <v>1.07773263006342E-2</v>
      </c>
      <c r="AW255" s="14">
        <v>5.5923804943082698E-3</v>
      </c>
      <c r="AX255" s="14">
        <v>3.1955164540425497E-2</v>
      </c>
      <c r="AY255" s="14"/>
      <c r="AZ255" s="14">
        <v>1.0342086399353599E-2</v>
      </c>
      <c r="BA255" s="14">
        <v>1.6270877972527999E-2</v>
      </c>
      <c r="BB255" s="14">
        <v>6.90454368980021E-3</v>
      </c>
      <c r="BC255" s="14">
        <v>1.2783935144301E-2</v>
      </c>
      <c r="BD255" s="14">
        <v>2.2217858804931E-2</v>
      </c>
      <c r="BE255" s="14">
        <v>9.8824044941201207E-3</v>
      </c>
    </row>
    <row r="256" spans="2:57" x14ac:dyDescent="0.25"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</row>
    <row r="257" spans="2:57" x14ac:dyDescent="0.25"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</row>
    <row r="258" spans="2:57" x14ac:dyDescent="0.25"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</row>
    <row r="259" spans="2:57" x14ac:dyDescent="0.25">
      <c r="B259" s="6" t="s">
        <v>134</v>
      </c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</row>
    <row r="260" spans="2:57" x14ac:dyDescent="0.25">
      <c r="B260" s="24" t="s">
        <v>93</v>
      </c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</row>
    <row r="261" spans="2:57" x14ac:dyDescent="0.25">
      <c r="B261" t="s">
        <v>127</v>
      </c>
      <c r="C261" s="14">
        <v>0.38991894697261997</v>
      </c>
      <c r="D261" s="14">
        <v>0.41410586568157698</v>
      </c>
      <c r="E261" s="14">
        <v>0.36659241131562897</v>
      </c>
      <c r="F261" s="14"/>
      <c r="G261" s="14">
        <v>0.17951540703804</v>
      </c>
      <c r="H261" s="14">
        <v>0.285810709386152</v>
      </c>
      <c r="I261" s="14">
        <v>0.360995751315837</v>
      </c>
      <c r="J261" s="14">
        <v>0.39905609508215401</v>
      </c>
      <c r="K261" s="14">
        <v>0.49152376067160802</v>
      </c>
      <c r="L261" s="14">
        <v>0.56352651693245004</v>
      </c>
      <c r="M261" s="14"/>
      <c r="N261" s="14">
        <v>0.49280747260146301</v>
      </c>
      <c r="O261" s="14">
        <v>0.39065307635305502</v>
      </c>
      <c r="P261" s="14">
        <v>0.32830282062671101</v>
      </c>
      <c r="Q261" s="14">
        <v>0.32963241309250002</v>
      </c>
      <c r="R261" s="14"/>
      <c r="S261" s="14">
        <v>0.33299293269165797</v>
      </c>
      <c r="T261" s="14">
        <v>0.36377812415199101</v>
      </c>
      <c r="U261" s="14">
        <v>0.39294354939598902</v>
      </c>
      <c r="V261" s="14">
        <v>0.41674053137664702</v>
      </c>
      <c r="W261" s="14">
        <v>0.38991619601608402</v>
      </c>
      <c r="X261" s="14">
        <v>0.41794885784808899</v>
      </c>
      <c r="Y261" s="14">
        <v>0.469766386485785</v>
      </c>
      <c r="Z261" s="14">
        <v>0.40919680701668998</v>
      </c>
      <c r="AA261" s="14">
        <v>0.36776825476908198</v>
      </c>
      <c r="AB261" s="14">
        <v>0.41167099977174698</v>
      </c>
      <c r="AC261" s="14">
        <v>0.39583108128827299</v>
      </c>
      <c r="AD261" s="14">
        <v>0.36377341224102799</v>
      </c>
      <c r="AE261" s="14"/>
      <c r="AF261" s="14">
        <v>0.44030578520376901</v>
      </c>
      <c r="AG261" s="14">
        <v>0.42424882157115801</v>
      </c>
      <c r="AH261" s="14">
        <v>0.33252849022326603</v>
      </c>
      <c r="AI261" s="14"/>
      <c r="AJ261" s="14">
        <v>0.46693626650863301</v>
      </c>
      <c r="AK261" s="14">
        <v>0.34901345834073899</v>
      </c>
      <c r="AL261" s="14">
        <v>0.45352402988533003</v>
      </c>
      <c r="AM261" s="14">
        <v>0.31443545942399997</v>
      </c>
      <c r="AN261" s="14">
        <v>0.32249973532089599</v>
      </c>
      <c r="AO261" s="14"/>
      <c r="AP261" s="14">
        <v>0.44653166527029298</v>
      </c>
      <c r="AQ261" s="14">
        <v>0.37063960879581298</v>
      </c>
      <c r="AR261" s="14">
        <v>0.397577670623603</v>
      </c>
      <c r="AS261" s="14"/>
      <c r="AT261" s="14">
        <v>0.342540715745071</v>
      </c>
      <c r="AU261" s="14">
        <v>0.36483175375305599</v>
      </c>
      <c r="AV261" s="14">
        <v>0.42048661154406503</v>
      </c>
      <c r="AW261" s="14">
        <v>0.42645160440388002</v>
      </c>
      <c r="AX261" s="14">
        <v>0.47067388189173298</v>
      </c>
      <c r="AY261" s="14"/>
      <c r="AZ261" s="14">
        <v>0.335218264627834</v>
      </c>
      <c r="BA261" s="14">
        <v>0.38276256685888799</v>
      </c>
      <c r="BB261" s="14">
        <v>0.39956465566788202</v>
      </c>
      <c r="BC261" s="14">
        <v>0.429890762530863</v>
      </c>
      <c r="BD261" s="14">
        <v>0.475768857854239</v>
      </c>
      <c r="BE261" s="14">
        <v>0.34346595049568401</v>
      </c>
    </row>
    <row r="262" spans="2:57" x14ac:dyDescent="0.25">
      <c r="B262" t="s">
        <v>128</v>
      </c>
      <c r="C262" s="14">
        <v>0.46199209860993701</v>
      </c>
      <c r="D262" s="14">
        <v>0.44779475226730497</v>
      </c>
      <c r="E262" s="14">
        <v>0.47682858080838297</v>
      </c>
      <c r="F262" s="14"/>
      <c r="G262" s="14">
        <v>0.49813170408019403</v>
      </c>
      <c r="H262" s="14">
        <v>0.50212271138592501</v>
      </c>
      <c r="I262" s="14">
        <v>0.45771827685780803</v>
      </c>
      <c r="J262" s="14">
        <v>0.50354145517271198</v>
      </c>
      <c r="K262" s="14">
        <v>0.44522334464291502</v>
      </c>
      <c r="L262" s="14">
        <v>0.38595844056267797</v>
      </c>
      <c r="M262" s="14"/>
      <c r="N262" s="14">
        <v>0.39831018812093</v>
      </c>
      <c r="O262" s="14">
        <v>0.47826483361149302</v>
      </c>
      <c r="P262" s="14">
        <v>0.49006394886440202</v>
      </c>
      <c r="Q262" s="14">
        <v>0.49742535522473302</v>
      </c>
      <c r="R262" s="14"/>
      <c r="S262" s="14">
        <v>0.48379007378323402</v>
      </c>
      <c r="T262" s="14">
        <v>0.48287366690345201</v>
      </c>
      <c r="U262" s="14">
        <v>0.470527090009278</v>
      </c>
      <c r="V262" s="14">
        <v>0.42635767813729097</v>
      </c>
      <c r="W262" s="14">
        <v>0.45043038617984399</v>
      </c>
      <c r="X262" s="14">
        <v>0.47266372011652202</v>
      </c>
      <c r="Y262" s="14">
        <v>0.42115570809448399</v>
      </c>
      <c r="Z262" s="14">
        <v>0.44967684488434001</v>
      </c>
      <c r="AA262" s="14">
        <v>0.44877329443028902</v>
      </c>
      <c r="AB262" s="14">
        <v>0.456389362856362</v>
      </c>
      <c r="AC262" s="14">
        <v>0.48212845059812698</v>
      </c>
      <c r="AD262" s="14">
        <v>0.50586394460805995</v>
      </c>
      <c r="AE262" s="14"/>
      <c r="AF262" s="14">
        <v>0.43808230472652698</v>
      </c>
      <c r="AG262" s="14">
        <v>0.46299575893515099</v>
      </c>
      <c r="AH262" s="14">
        <v>0.49336724262644899</v>
      </c>
      <c r="AI262" s="14"/>
      <c r="AJ262" s="14">
        <v>0.43913711793681298</v>
      </c>
      <c r="AK262" s="14">
        <v>0.48715876289840199</v>
      </c>
      <c r="AL262" s="14">
        <v>0.44499534276142499</v>
      </c>
      <c r="AM262" s="14">
        <v>0.51032452463602995</v>
      </c>
      <c r="AN262" s="14">
        <v>0.494444433284291</v>
      </c>
      <c r="AO262" s="14"/>
      <c r="AP262" s="14">
        <v>0.45070705894025498</v>
      </c>
      <c r="AQ262" s="14">
        <v>0.47867269439144999</v>
      </c>
      <c r="AR262" s="14">
        <v>0.44751359930664703</v>
      </c>
      <c r="AS262" s="14"/>
      <c r="AT262" s="14">
        <v>0.49884975734966103</v>
      </c>
      <c r="AU262" s="14">
        <v>0.453472987561303</v>
      </c>
      <c r="AV262" s="14">
        <v>0.43537793890024201</v>
      </c>
      <c r="AW262" s="14">
        <v>0.45437695260880501</v>
      </c>
      <c r="AX262" s="14">
        <v>0.43149539485809202</v>
      </c>
      <c r="AY262" s="14"/>
      <c r="AZ262" s="14">
        <v>0.45328387589167701</v>
      </c>
      <c r="BA262" s="14">
        <v>0.48302374629419798</v>
      </c>
      <c r="BB262" s="14">
        <v>0.45959967158745202</v>
      </c>
      <c r="BC262" s="14">
        <v>0.44838023725052401</v>
      </c>
      <c r="BD262" s="14">
        <v>0.40941536751015101</v>
      </c>
      <c r="BE262" s="14">
        <v>0.53881111301649898</v>
      </c>
    </row>
    <row r="263" spans="2:57" x14ac:dyDescent="0.25">
      <c r="B263" t="s">
        <v>129</v>
      </c>
      <c r="C263" s="14">
        <v>0.103690318192652</v>
      </c>
      <c r="D263" s="14">
        <v>9.0421322207916197E-2</v>
      </c>
      <c r="E263" s="14">
        <v>0.115122871257875</v>
      </c>
      <c r="F263" s="14"/>
      <c r="G263" s="14">
        <v>0.20818108397840199</v>
      </c>
      <c r="H263" s="14">
        <v>0.151530806116426</v>
      </c>
      <c r="I263" s="14">
        <v>0.12697372547723401</v>
      </c>
      <c r="J263" s="14">
        <v>7.3442690112862294E-2</v>
      </c>
      <c r="K263" s="14">
        <v>4.9390764564156801E-2</v>
      </c>
      <c r="L263" s="14">
        <v>3.6869848179981103E-2</v>
      </c>
      <c r="M263" s="14"/>
      <c r="N263" s="14">
        <v>7.4336364115286199E-2</v>
      </c>
      <c r="O263" s="14">
        <v>9.1242813991408198E-2</v>
      </c>
      <c r="P263" s="14">
        <v>0.13258349196195601</v>
      </c>
      <c r="Q263" s="14">
        <v>0.116459428011024</v>
      </c>
      <c r="R263" s="14"/>
      <c r="S263" s="14">
        <v>0.110700727167324</v>
      </c>
      <c r="T263" s="14">
        <v>0.105774245690625</v>
      </c>
      <c r="U263" s="14">
        <v>9.3711088888654204E-2</v>
      </c>
      <c r="V263" s="14">
        <v>0.106196794346752</v>
      </c>
      <c r="W263" s="14">
        <v>0.12777619168913301</v>
      </c>
      <c r="X263" s="14">
        <v>7.9015605047746004E-2</v>
      </c>
      <c r="Y263" s="14">
        <v>7.2943731607518603E-2</v>
      </c>
      <c r="Z263" s="14">
        <v>7.8529820511685E-2</v>
      </c>
      <c r="AA263" s="14">
        <v>0.13829372738298301</v>
      </c>
      <c r="AB263" s="14">
        <v>0.107984387919103</v>
      </c>
      <c r="AC263" s="14">
        <v>7.98829640094008E-2</v>
      </c>
      <c r="AD263" s="14">
        <v>0.114806381524566</v>
      </c>
      <c r="AE263" s="14"/>
      <c r="AF263" s="14">
        <v>7.9992662765448697E-2</v>
      </c>
      <c r="AG263" s="14">
        <v>8.7220047815309107E-2</v>
      </c>
      <c r="AH263" s="14">
        <v>0.127817516857994</v>
      </c>
      <c r="AI263" s="14"/>
      <c r="AJ263" s="14">
        <v>7.5254350203909096E-2</v>
      </c>
      <c r="AK263" s="14">
        <v>0.118014517095403</v>
      </c>
      <c r="AL263" s="14">
        <v>5.4084212484201602E-2</v>
      </c>
      <c r="AM263" s="14">
        <v>0.135369290704697</v>
      </c>
      <c r="AN263" s="14">
        <v>0.13531002190199101</v>
      </c>
      <c r="AO263" s="14"/>
      <c r="AP263" s="14">
        <v>7.1431023530580701E-2</v>
      </c>
      <c r="AQ263" s="14">
        <v>0.11089852182921101</v>
      </c>
      <c r="AR263" s="14">
        <v>8.8575035015939704E-2</v>
      </c>
      <c r="AS263" s="14"/>
      <c r="AT263" s="14">
        <v>0.113047470786747</v>
      </c>
      <c r="AU263" s="14">
        <v>0.121411654689542</v>
      </c>
      <c r="AV263" s="14">
        <v>9.5466749331117401E-2</v>
      </c>
      <c r="AW263" s="14">
        <v>9.0909570670557202E-2</v>
      </c>
      <c r="AX263" s="14">
        <v>9.7830723250175403E-2</v>
      </c>
      <c r="AY263" s="14"/>
      <c r="AZ263" s="14">
        <v>0.134602151986773</v>
      </c>
      <c r="BA263" s="14">
        <v>0.10745163826251899</v>
      </c>
      <c r="BB263" s="14">
        <v>9.8535861058557606E-2</v>
      </c>
      <c r="BC263" s="14">
        <v>8.0681147689258007E-2</v>
      </c>
      <c r="BD263" s="14">
        <v>8.21128016431108E-2</v>
      </c>
      <c r="BE263" s="14">
        <v>8.2948604877793694E-2</v>
      </c>
    </row>
    <row r="264" spans="2:57" x14ac:dyDescent="0.25">
      <c r="B264" t="s">
        <v>130</v>
      </c>
      <c r="C264" s="14">
        <v>2.66760261491036E-2</v>
      </c>
      <c r="D264" s="14">
        <v>2.5931177521081601E-2</v>
      </c>
      <c r="E264" s="14">
        <v>2.7561770397476499E-2</v>
      </c>
      <c r="F264" s="14"/>
      <c r="G264" s="14">
        <v>4.4664085341688899E-2</v>
      </c>
      <c r="H264" s="14">
        <v>5.0213695957388303E-2</v>
      </c>
      <c r="I264" s="14">
        <v>4.3880682871460797E-2</v>
      </c>
      <c r="J264" s="14">
        <v>1.4349102886722099E-2</v>
      </c>
      <c r="K264" s="14">
        <v>3.9874908339931703E-3</v>
      </c>
      <c r="L264" s="14">
        <v>6.6815754652190598E-3</v>
      </c>
      <c r="M264" s="14"/>
      <c r="N264" s="14">
        <v>2.00481211985634E-2</v>
      </c>
      <c r="O264" s="14">
        <v>2.6448727523454101E-2</v>
      </c>
      <c r="P264" s="14">
        <v>3.0970646592620998E-2</v>
      </c>
      <c r="Q264" s="14">
        <v>3.07683929793558E-2</v>
      </c>
      <c r="R264" s="14"/>
      <c r="S264" s="14">
        <v>4.0639765521314701E-2</v>
      </c>
      <c r="T264" s="14">
        <v>2.6056944265893299E-2</v>
      </c>
      <c r="U264" s="14">
        <v>1.8605282728928599E-2</v>
      </c>
      <c r="V264" s="14">
        <v>2.4364063577610999E-2</v>
      </c>
      <c r="W264" s="14">
        <v>2.54105282692479E-2</v>
      </c>
      <c r="X264" s="14">
        <v>1.7730790283930299E-2</v>
      </c>
      <c r="Y264" s="14">
        <v>3.0588114741476199E-2</v>
      </c>
      <c r="Z264" s="14">
        <v>4.9830259380506302E-2</v>
      </c>
      <c r="AA264" s="14">
        <v>3.1069473255899399E-2</v>
      </c>
      <c r="AB264" s="14">
        <v>1.8405468347401598E-2</v>
      </c>
      <c r="AC264" s="14">
        <v>1.10998093203298E-2</v>
      </c>
      <c r="AD264" s="14">
        <v>1.55562616263463E-2</v>
      </c>
      <c r="AE264" s="14"/>
      <c r="AF264" s="14">
        <v>2.4708458143737001E-2</v>
      </c>
      <c r="AG264" s="14">
        <v>2.0048821303813601E-2</v>
      </c>
      <c r="AH264" s="14">
        <v>3.4946972931795897E-2</v>
      </c>
      <c r="AI264" s="14"/>
      <c r="AJ264" s="14">
        <v>1.08797007597458E-2</v>
      </c>
      <c r="AK264" s="14">
        <v>4.0356285248318198E-2</v>
      </c>
      <c r="AL264" s="14">
        <v>6.2675650579312502E-3</v>
      </c>
      <c r="AM264" s="14">
        <v>3.9870725235273102E-2</v>
      </c>
      <c r="AN264" s="14">
        <v>3.6024328382632601E-2</v>
      </c>
      <c r="AO264" s="14"/>
      <c r="AP264" s="14">
        <v>1.9645773293654901E-2</v>
      </c>
      <c r="AQ264" s="14">
        <v>2.6211805514691901E-2</v>
      </c>
      <c r="AR264" s="14">
        <v>2.7457487001822999E-2</v>
      </c>
      <c r="AS264" s="14"/>
      <c r="AT264" s="14">
        <v>2.1110642962425201E-2</v>
      </c>
      <c r="AU264" s="14">
        <v>3.8388600980404801E-2</v>
      </c>
      <c r="AV264" s="14">
        <v>3.15239701037291E-2</v>
      </c>
      <c r="AW264" s="14">
        <v>2.3300513640867E-2</v>
      </c>
      <c r="AX264" s="14">
        <v>0</v>
      </c>
      <c r="AY264" s="14"/>
      <c r="AZ264" s="14">
        <v>5.5989694897483497E-2</v>
      </c>
      <c r="BA264" s="14">
        <v>1.49968308161292E-2</v>
      </c>
      <c r="BB264" s="14">
        <v>1.6180428128454698E-2</v>
      </c>
      <c r="BC264" s="14">
        <v>2.4711443741816198E-2</v>
      </c>
      <c r="BD264" s="14">
        <v>1.86038960454625E-2</v>
      </c>
      <c r="BE264" s="14">
        <v>8.0960266976266397E-3</v>
      </c>
    </row>
    <row r="265" spans="2:57" x14ac:dyDescent="0.25">
      <c r="B265" t="s">
        <v>87</v>
      </c>
      <c r="C265" s="14">
        <v>1.77226100756868E-2</v>
      </c>
      <c r="D265" s="14">
        <v>2.17468823221201E-2</v>
      </c>
      <c r="E265" s="14">
        <v>1.3894366220637199E-2</v>
      </c>
      <c r="F265" s="14"/>
      <c r="G265" s="14">
        <v>6.9507719561675702E-2</v>
      </c>
      <c r="H265" s="14">
        <v>1.03220771541098E-2</v>
      </c>
      <c r="I265" s="14">
        <v>1.04315634776604E-2</v>
      </c>
      <c r="J265" s="14">
        <v>9.6106567455499694E-3</v>
      </c>
      <c r="K265" s="14">
        <v>9.8746392873262402E-3</v>
      </c>
      <c r="L265" s="14">
        <v>6.9636188596715297E-3</v>
      </c>
      <c r="M265" s="14"/>
      <c r="N265" s="14">
        <v>1.44978539637576E-2</v>
      </c>
      <c r="O265" s="14">
        <v>1.33905485205903E-2</v>
      </c>
      <c r="P265" s="14">
        <v>1.8079091954310501E-2</v>
      </c>
      <c r="Q265" s="14">
        <v>2.5714410692387599E-2</v>
      </c>
      <c r="R265" s="14"/>
      <c r="S265" s="14">
        <v>3.1876500836469403E-2</v>
      </c>
      <c r="T265" s="14">
        <v>2.1517018988039E-2</v>
      </c>
      <c r="U265" s="14">
        <v>2.4212988977150698E-2</v>
      </c>
      <c r="V265" s="14">
        <v>2.6340932561698501E-2</v>
      </c>
      <c r="W265" s="14">
        <v>6.4666978456913802E-3</v>
      </c>
      <c r="X265" s="14">
        <v>1.26410267037131E-2</v>
      </c>
      <c r="Y265" s="14">
        <v>5.5460590707363802E-3</v>
      </c>
      <c r="Z265" s="14">
        <v>1.27662682067788E-2</v>
      </c>
      <c r="AA265" s="14">
        <v>1.4095250161746601E-2</v>
      </c>
      <c r="AB265" s="14">
        <v>5.5497811053857003E-3</v>
      </c>
      <c r="AC265" s="14">
        <v>3.1057694783869601E-2</v>
      </c>
      <c r="AD265" s="14">
        <v>0</v>
      </c>
      <c r="AE265" s="14"/>
      <c r="AF265" s="14">
        <v>1.69107891605179E-2</v>
      </c>
      <c r="AG265" s="14">
        <v>5.4865503745685201E-3</v>
      </c>
      <c r="AH265" s="14">
        <v>1.1339777360495001E-2</v>
      </c>
      <c r="AI265" s="14"/>
      <c r="AJ265" s="14">
        <v>7.7925645908990104E-3</v>
      </c>
      <c r="AK265" s="14">
        <v>5.4569764171374501E-3</v>
      </c>
      <c r="AL265" s="14">
        <v>4.1128849811112402E-2</v>
      </c>
      <c r="AM265" s="14">
        <v>0</v>
      </c>
      <c r="AN265" s="14">
        <v>1.17214811101897E-2</v>
      </c>
      <c r="AO265" s="14"/>
      <c r="AP265" s="14">
        <v>1.16844789652159E-2</v>
      </c>
      <c r="AQ265" s="14">
        <v>1.3577369468834101E-2</v>
      </c>
      <c r="AR265" s="14">
        <v>3.8876208051987098E-2</v>
      </c>
      <c r="AS265" s="14"/>
      <c r="AT265" s="14">
        <v>2.4451413156095999E-2</v>
      </c>
      <c r="AU265" s="14">
        <v>2.18950030156943E-2</v>
      </c>
      <c r="AV265" s="14">
        <v>1.7144730120846899E-2</v>
      </c>
      <c r="AW265" s="14">
        <v>4.9613586758904798E-3</v>
      </c>
      <c r="AX265" s="14">
        <v>0</v>
      </c>
      <c r="AY265" s="14"/>
      <c r="AZ265" s="14">
        <v>2.0906012596232901E-2</v>
      </c>
      <c r="BA265" s="14">
        <v>1.1765217768265701E-2</v>
      </c>
      <c r="BB265" s="14">
        <v>2.6119383557653E-2</v>
      </c>
      <c r="BC265" s="14">
        <v>1.63364087875391E-2</v>
      </c>
      <c r="BD265" s="14">
        <v>1.40990769470377E-2</v>
      </c>
      <c r="BE265" s="14">
        <v>2.66783049123973E-2</v>
      </c>
    </row>
    <row r="266" spans="2:57" x14ac:dyDescent="0.25"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</row>
    <row r="267" spans="2:57" x14ac:dyDescent="0.25"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</row>
    <row r="268" spans="2:57" x14ac:dyDescent="0.25"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</row>
    <row r="269" spans="2:57" x14ac:dyDescent="0.25">
      <c r="B269" s="6" t="s">
        <v>135</v>
      </c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</row>
    <row r="270" spans="2:57" x14ac:dyDescent="0.25">
      <c r="B270" s="24" t="s">
        <v>93</v>
      </c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</row>
    <row r="271" spans="2:57" x14ac:dyDescent="0.25">
      <c r="B271" t="s">
        <v>127</v>
      </c>
      <c r="C271" s="14">
        <v>0.25665746716492199</v>
      </c>
      <c r="D271" s="14">
        <v>0.30532664272146598</v>
      </c>
      <c r="E271" s="14">
        <v>0.208417648334421</v>
      </c>
      <c r="F271" s="14"/>
      <c r="G271" s="14">
        <v>0.23033834521733801</v>
      </c>
      <c r="H271" s="14">
        <v>0.30173305626636399</v>
      </c>
      <c r="I271" s="14">
        <v>0.277323302010204</v>
      </c>
      <c r="J271" s="14">
        <v>0.25373872884409399</v>
      </c>
      <c r="K271" s="14">
        <v>0.22304034054013699</v>
      </c>
      <c r="L271" s="14">
        <v>0.24554410039595401</v>
      </c>
      <c r="M271" s="14"/>
      <c r="N271" s="14">
        <v>0.37053981139942399</v>
      </c>
      <c r="O271" s="14">
        <v>0.28297911486127197</v>
      </c>
      <c r="P271" s="14">
        <v>0.18849798757415701</v>
      </c>
      <c r="Q271" s="14">
        <v>0.16686922614055799</v>
      </c>
      <c r="R271" s="14"/>
      <c r="S271" s="14">
        <v>0.29484926552213098</v>
      </c>
      <c r="T271" s="14">
        <v>0.259700622570116</v>
      </c>
      <c r="U271" s="14">
        <v>0.20654914468385599</v>
      </c>
      <c r="V271" s="14">
        <v>0.24407134642132899</v>
      </c>
      <c r="W271" s="14">
        <v>0.28320684006575703</v>
      </c>
      <c r="X271" s="14">
        <v>0.26194181717644399</v>
      </c>
      <c r="Y271" s="14">
        <v>0.29353101070163201</v>
      </c>
      <c r="Z271" s="14">
        <v>0.18210997808909599</v>
      </c>
      <c r="AA271" s="14">
        <v>0.233551290729554</v>
      </c>
      <c r="AB271" s="14">
        <v>0.249905086232771</v>
      </c>
      <c r="AC271" s="14">
        <v>0.241192195210334</v>
      </c>
      <c r="AD271" s="14">
        <v>0.291225221955838</v>
      </c>
      <c r="AE271" s="14"/>
      <c r="AF271" s="14">
        <v>0.23799035405317701</v>
      </c>
      <c r="AG271" s="14">
        <v>0.292689525879059</v>
      </c>
      <c r="AH271" s="14">
        <v>0.23634050267266901</v>
      </c>
      <c r="AI271" s="14"/>
      <c r="AJ271" s="14">
        <v>0.25883541230912599</v>
      </c>
      <c r="AK271" s="14">
        <v>0.256150070514441</v>
      </c>
      <c r="AL271" s="14">
        <v>0.326873634150953</v>
      </c>
      <c r="AM271" s="14">
        <v>0.18798188071514699</v>
      </c>
      <c r="AN271" s="14">
        <v>0.247584100459286</v>
      </c>
      <c r="AO271" s="14"/>
      <c r="AP271" s="14">
        <v>0.26709882562933102</v>
      </c>
      <c r="AQ271" s="14">
        <v>0.26532025398350501</v>
      </c>
      <c r="AR271" s="14">
        <v>0.30566415564397997</v>
      </c>
      <c r="AS271" s="14"/>
      <c r="AT271" s="14">
        <v>0.15718911330468599</v>
      </c>
      <c r="AU271" s="14">
        <v>0.246904364852502</v>
      </c>
      <c r="AV271" s="14">
        <v>0.29507239951994002</v>
      </c>
      <c r="AW271" s="14">
        <v>0.38114819022303398</v>
      </c>
      <c r="AX271" s="14">
        <v>0.39460469858678099</v>
      </c>
      <c r="AY271" s="14"/>
      <c r="AZ271" s="14">
        <v>0.266456589799687</v>
      </c>
      <c r="BA271" s="14">
        <v>0.27721699957012003</v>
      </c>
      <c r="BB271" s="14">
        <v>0.22008284893959801</v>
      </c>
      <c r="BC271" s="14">
        <v>0.234941370678175</v>
      </c>
      <c r="BD271" s="14">
        <v>0.27484059270094702</v>
      </c>
      <c r="BE271" s="14">
        <v>0.229471002535868</v>
      </c>
    </row>
    <row r="272" spans="2:57" x14ac:dyDescent="0.25">
      <c r="B272" t="s">
        <v>128</v>
      </c>
      <c r="C272" s="14">
        <v>0.39391701495853598</v>
      </c>
      <c r="D272" s="14">
        <v>0.39599259411883603</v>
      </c>
      <c r="E272" s="14">
        <v>0.39329258605080097</v>
      </c>
      <c r="F272" s="14"/>
      <c r="G272" s="14">
        <v>0.425049597691328</v>
      </c>
      <c r="H272" s="14">
        <v>0.36587916871147902</v>
      </c>
      <c r="I272" s="14">
        <v>0.44378872397090102</v>
      </c>
      <c r="J272" s="14">
        <v>0.43089199194936201</v>
      </c>
      <c r="K272" s="14">
        <v>0.35921106589431101</v>
      </c>
      <c r="L272" s="14">
        <v>0.34876214519230297</v>
      </c>
      <c r="M272" s="14"/>
      <c r="N272" s="14">
        <v>0.38601522164048302</v>
      </c>
      <c r="O272" s="14">
        <v>0.43240594652106501</v>
      </c>
      <c r="P272" s="14">
        <v>0.37591477355515801</v>
      </c>
      <c r="Q272" s="14">
        <v>0.37761318204052602</v>
      </c>
      <c r="R272" s="14"/>
      <c r="S272" s="14">
        <v>0.41289419868801902</v>
      </c>
      <c r="T272" s="14">
        <v>0.34361710125145201</v>
      </c>
      <c r="U272" s="14">
        <v>0.43704064168444301</v>
      </c>
      <c r="V272" s="14">
        <v>0.39119077598276097</v>
      </c>
      <c r="W272" s="14">
        <v>0.361961949244819</v>
      </c>
      <c r="X272" s="14">
        <v>0.40777367858680402</v>
      </c>
      <c r="Y272" s="14">
        <v>0.38310630933168699</v>
      </c>
      <c r="Z272" s="14">
        <v>0.41525682204007802</v>
      </c>
      <c r="AA272" s="14">
        <v>0.37501086239402798</v>
      </c>
      <c r="AB272" s="14">
        <v>0.46199981983211802</v>
      </c>
      <c r="AC272" s="14">
        <v>0.366501820190275</v>
      </c>
      <c r="AD272" s="14">
        <v>0.36076737093896599</v>
      </c>
      <c r="AE272" s="14"/>
      <c r="AF272" s="14">
        <v>0.35980654624659297</v>
      </c>
      <c r="AG272" s="14">
        <v>0.40647077165344497</v>
      </c>
      <c r="AH272" s="14">
        <v>0.41613768910995402</v>
      </c>
      <c r="AI272" s="14"/>
      <c r="AJ272" s="14">
        <v>0.38665120382745499</v>
      </c>
      <c r="AK272" s="14">
        <v>0.39748877625450102</v>
      </c>
      <c r="AL272" s="14">
        <v>0.41220753229879897</v>
      </c>
      <c r="AM272" s="14">
        <v>0.50382987812931102</v>
      </c>
      <c r="AN272" s="14">
        <v>0.34387258361927497</v>
      </c>
      <c r="AO272" s="14"/>
      <c r="AP272" s="14">
        <v>0.41804924036817698</v>
      </c>
      <c r="AQ272" s="14">
        <v>0.40999586993791398</v>
      </c>
      <c r="AR272" s="14">
        <v>0.37180604561692598</v>
      </c>
      <c r="AS272" s="14"/>
      <c r="AT272" s="14">
        <v>0.34631833675717999</v>
      </c>
      <c r="AU272" s="14">
        <v>0.41018365118209499</v>
      </c>
      <c r="AV272" s="14">
        <v>0.44754156867579298</v>
      </c>
      <c r="AW272" s="14">
        <v>0.34239068200917799</v>
      </c>
      <c r="AX272" s="14">
        <v>0.28442302925962298</v>
      </c>
      <c r="AY272" s="14"/>
      <c r="AZ272" s="14">
        <v>0.422644553322089</v>
      </c>
      <c r="BA272" s="14">
        <v>0.38296153584891701</v>
      </c>
      <c r="BB272" s="14">
        <v>0.42563360274326101</v>
      </c>
      <c r="BC272" s="14">
        <v>0.38329629718775299</v>
      </c>
      <c r="BD272" s="14">
        <v>0.35273211176557701</v>
      </c>
      <c r="BE272" s="14">
        <v>0.37267513847742501</v>
      </c>
    </row>
    <row r="273" spans="2:57" x14ac:dyDescent="0.25">
      <c r="B273" t="s">
        <v>129</v>
      </c>
      <c r="C273" s="14">
        <v>0.18229084174645099</v>
      </c>
      <c r="D273" s="14">
        <v>0.16397004148106201</v>
      </c>
      <c r="E273" s="14">
        <v>0.200249043257864</v>
      </c>
      <c r="F273" s="14"/>
      <c r="G273" s="14">
        <v>0.22015794359709501</v>
      </c>
      <c r="H273" s="14">
        <v>0.22233310774050299</v>
      </c>
      <c r="I273" s="14">
        <v>0.147364389708286</v>
      </c>
      <c r="J273" s="14">
        <v>0.13336456838759</v>
      </c>
      <c r="K273" s="14">
        <v>0.205208615101726</v>
      </c>
      <c r="L273" s="14">
        <v>0.176986301638871</v>
      </c>
      <c r="M273" s="14"/>
      <c r="N273" s="14">
        <v>0.15195964439878701</v>
      </c>
      <c r="O273" s="14">
        <v>0.14814603212401201</v>
      </c>
      <c r="P273" s="14">
        <v>0.219501668296638</v>
      </c>
      <c r="Q273" s="14">
        <v>0.21676965010567201</v>
      </c>
      <c r="R273" s="14"/>
      <c r="S273" s="14">
        <v>0.167493276607833</v>
      </c>
      <c r="T273" s="14">
        <v>0.22041781966306101</v>
      </c>
      <c r="U273" s="14">
        <v>0.19888245991467601</v>
      </c>
      <c r="V273" s="14">
        <v>0.18157021973561599</v>
      </c>
      <c r="W273" s="14">
        <v>0.140304170407901</v>
      </c>
      <c r="X273" s="14">
        <v>0.18232667574502801</v>
      </c>
      <c r="Y273" s="14">
        <v>0.14907787958058499</v>
      </c>
      <c r="Z273" s="14">
        <v>0.218964238209713</v>
      </c>
      <c r="AA273" s="14">
        <v>0.19331245427951901</v>
      </c>
      <c r="AB273" s="14">
        <v>0.15658302822627099</v>
      </c>
      <c r="AC273" s="14">
        <v>0.18297265894414899</v>
      </c>
      <c r="AD273" s="14">
        <v>0.21695530015230899</v>
      </c>
      <c r="AE273" s="14"/>
      <c r="AF273" s="14">
        <v>0.17491833431416801</v>
      </c>
      <c r="AG273" s="14">
        <v>0.17080212734408601</v>
      </c>
      <c r="AH273" s="14">
        <v>0.20030024840042701</v>
      </c>
      <c r="AI273" s="14"/>
      <c r="AJ273" s="14">
        <v>0.17319452180848799</v>
      </c>
      <c r="AK273" s="14">
        <v>0.19106571948246501</v>
      </c>
      <c r="AL273" s="14">
        <v>0.14650744713466499</v>
      </c>
      <c r="AM273" s="14">
        <v>9.3990774274770303E-2</v>
      </c>
      <c r="AN273" s="14">
        <v>0.21558936760592001</v>
      </c>
      <c r="AO273" s="14"/>
      <c r="AP273" s="14">
        <v>0.16903158932322401</v>
      </c>
      <c r="AQ273" s="14">
        <v>0.179528100866687</v>
      </c>
      <c r="AR273" s="14">
        <v>0.24018881023923599</v>
      </c>
      <c r="AS273" s="14"/>
      <c r="AT273" s="14">
        <v>0.217960480273198</v>
      </c>
      <c r="AU273" s="14">
        <v>0.16955811023940201</v>
      </c>
      <c r="AV273" s="14">
        <v>0.16043743047588499</v>
      </c>
      <c r="AW273" s="14">
        <v>0.21261500769456901</v>
      </c>
      <c r="AX273" s="14">
        <v>9.5251127960062201E-2</v>
      </c>
      <c r="AY273" s="14"/>
      <c r="AZ273" s="14">
        <v>0.18236815229005901</v>
      </c>
      <c r="BA273" s="14">
        <v>0.18154042314329399</v>
      </c>
      <c r="BB273" s="14">
        <v>0.22273560082600599</v>
      </c>
      <c r="BC273" s="14">
        <v>0.173511390491876</v>
      </c>
      <c r="BD273" s="14">
        <v>0.14340556304586899</v>
      </c>
      <c r="BE273" s="14">
        <v>0.198578530663162</v>
      </c>
    </row>
    <row r="274" spans="2:57" x14ac:dyDescent="0.25">
      <c r="B274" t="s">
        <v>130</v>
      </c>
      <c r="C274" s="14">
        <v>0.10263191504715399</v>
      </c>
      <c r="D274" s="14">
        <v>8.1600755687976007E-2</v>
      </c>
      <c r="E274" s="14">
        <v>0.122021869166809</v>
      </c>
      <c r="F274" s="14"/>
      <c r="G274" s="14">
        <v>6.5983637822382493E-2</v>
      </c>
      <c r="H274" s="14">
        <v>7.2616055662959603E-2</v>
      </c>
      <c r="I274" s="14">
        <v>9.9986380010375797E-2</v>
      </c>
      <c r="J274" s="14">
        <v>0.11540709764371999</v>
      </c>
      <c r="K274" s="14">
        <v>0.123259561192849</v>
      </c>
      <c r="L274" s="14">
        <v>0.12958327426166999</v>
      </c>
      <c r="M274" s="14"/>
      <c r="N274" s="14">
        <v>6.37926673237975E-2</v>
      </c>
      <c r="O274" s="14">
        <v>9.3735831353307195E-2</v>
      </c>
      <c r="P274" s="14">
        <v>0.12831973955416501</v>
      </c>
      <c r="Q274" s="14">
        <v>0.133055566246082</v>
      </c>
      <c r="R274" s="14"/>
      <c r="S274" s="14">
        <v>7.6221543144602999E-2</v>
      </c>
      <c r="T274" s="14">
        <v>9.1280084679545098E-2</v>
      </c>
      <c r="U274" s="14">
        <v>7.7288454190867897E-2</v>
      </c>
      <c r="V274" s="14">
        <v>8.9309393873290899E-2</v>
      </c>
      <c r="W274" s="14">
        <v>0.14919008100393499</v>
      </c>
      <c r="X274" s="14">
        <v>9.5766559382562302E-2</v>
      </c>
      <c r="Y274" s="14">
        <v>0.139136765918698</v>
      </c>
      <c r="Z274" s="14">
        <v>8.15137310796437E-2</v>
      </c>
      <c r="AA274" s="14">
        <v>0.12460835054668799</v>
      </c>
      <c r="AB274" s="14">
        <v>9.1516258596588906E-2</v>
      </c>
      <c r="AC274" s="14">
        <v>0.15046533000721499</v>
      </c>
      <c r="AD274" s="14">
        <v>9.8467090810597097E-2</v>
      </c>
      <c r="AE274" s="14"/>
      <c r="AF274" s="14">
        <v>0.142519434660803</v>
      </c>
      <c r="AG274" s="14">
        <v>8.3792169431444796E-2</v>
      </c>
      <c r="AH274" s="14">
        <v>9.2478723258032094E-2</v>
      </c>
      <c r="AI274" s="14"/>
      <c r="AJ274" s="14">
        <v>0.114467158934319</v>
      </c>
      <c r="AK274" s="14">
        <v>9.3252429252054098E-2</v>
      </c>
      <c r="AL274" s="14">
        <v>7.0223262884495E-2</v>
      </c>
      <c r="AM274" s="14">
        <v>0.21419746688077199</v>
      </c>
      <c r="AN274" s="14">
        <v>0.100824835287099</v>
      </c>
      <c r="AO274" s="14"/>
      <c r="AP274" s="14">
        <v>9.0582835745164902E-2</v>
      </c>
      <c r="AQ274" s="14">
        <v>8.25111237189666E-2</v>
      </c>
      <c r="AR274" s="14">
        <v>4.9494649722657498E-2</v>
      </c>
      <c r="AS274" s="14"/>
      <c r="AT274" s="14">
        <v>0.15048750710210099</v>
      </c>
      <c r="AU274" s="14">
        <v>0.110844573293525</v>
      </c>
      <c r="AV274" s="14">
        <v>6.82256165261758E-2</v>
      </c>
      <c r="AW274" s="14">
        <v>5.0512119077185003E-2</v>
      </c>
      <c r="AX274" s="14">
        <v>0.13199191912955999</v>
      </c>
      <c r="AY274" s="14"/>
      <c r="AZ274" s="14">
        <v>8.6420612775527705E-2</v>
      </c>
      <c r="BA274" s="14">
        <v>9.1543471258673903E-2</v>
      </c>
      <c r="BB274" s="14">
        <v>8.5163062129604797E-2</v>
      </c>
      <c r="BC274" s="14">
        <v>0.11295993208749899</v>
      </c>
      <c r="BD274" s="14">
        <v>0.15263246329819299</v>
      </c>
      <c r="BE274" s="14">
        <v>0.134030801700115</v>
      </c>
    </row>
    <row r="275" spans="2:57" x14ac:dyDescent="0.25">
      <c r="B275" t="s">
        <v>87</v>
      </c>
      <c r="C275" s="14">
        <v>6.4502761082935803E-2</v>
      </c>
      <c r="D275" s="14">
        <v>5.3109965990660001E-2</v>
      </c>
      <c r="E275" s="14">
        <v>7.6018853190104804E-2</v>
      </c>
      <c r="F275" s="14"/>
      <c r="G275" s="14">
        <v>5.84704756718573E-2</v>
      </c>
      <c r="H275" s="14">
        <v>3.7438611618693898E-2</v>
      </c>
      <c r="I275" s="14">
        <v>3.1537204300233899E-2</v>
      </c>
      <c r="J275" s="14">
        <v>6.6597613175233994E-2</v>
      </c>
      <c r="K275" s="14">
        <v>8.92804172709772E-2</v>
      </c>
      <c r="L275" s="14">
        <v>9.9124178511202393E-2</v>
      </c>
      <c r="M275" s="14"/>
      <c r="N275" s="14">
        <v>2.7692655237508301E-2</v>
      </c>
      <c r="O275" s="14">
        <v>4.2733075140344197E-2</v>
      </c>
      <c r="P275" s="14">
        <v>8.7765831019882001E-2</v>
      </c>
      <c r="Q275" s="14">
        <v>0.10569237546716199</v>
      </c>
      <c r="R275" s="14"/>
      <c r="S275" s="14">
        <v>4.8541716037414202E-2</v>
      </c>
      <c r="T275" s="14">
        <v>8.4984371835825995E-2</v>
      </c>
      <c r="U275" s="14">
        <v>8.0239299526157104E-2</v>
      </c>
      <c r="V275" s="14">
        <v>9.3858263987003407E-2</v>
      </c>
      <c r="W275" s="14">
        <v>6.5336959277587703E-2</v>
      </c>
      <c r="X275" s="14">
        <v>5.2191269109161498E-2</v>
      </c>
      <c r="Y275" s="14">
        <v>3.5148034467398101E-2</v>
      </c>
      <c r="Z275" s="14">
        <v>0.102155230581469</v>
      </c>
      <c r="AA275" s="14">
        <v>7.3517042050211506E-2</v>
      </c>
      <c r="AB275" s="14">
        <v>3.99958071122513E-2</v>
      </c>
      <c r="AC275" s="14">
        <v>5.8867995648027298E-2</v>
      </c>
      <c r="AD275" s="14">
        <v>3.2585016142290403E-2</v>
      </c>
      <c r="AE275" s="14"/>
      <c r="AF275" s="14">
        <v>8.4765330725258894E-2</v>
      </c>
      <c r="AG275" s="14">
        <v>4.6245405691964198E-2</v>
      </c>
      <c r="AH275" s="14">
        <v>5.4742836558918602E-2</v>
      </c>
      <c r="AI275" s="14"/>
      <c r="AJ275" s="14">
        <v>6.6851703120611602E-2</v>
      </c>
      <c r="AK275" s="14">
        <v>6.2043004496538302E-2</v>
      </c>
      <c r="AL275" s="14">
        <v>4.41881235310876E-2</v>
      </c>
      <c r="AM275" s="14">
        <v>0</v>
      </c>
      <c r="AN275" s="14">
        <v>9.2129113028418599E-2</v>
      </c>
      <c r="AO275" s="14"/>
      <c r="AP275" s="14">
        <v>5.5237508934102703E-2</v>
      </c>
      <c r="AQ275" s="14">
        <v>6.2644651492928194E-2</v>
      </c>
      <c r="AR275" s="14">
        <v>3.2846338777201299E-2</v>
      </c>
      <c r="AS275" s="14"/>
      <c r="AT275" s="14">
        <v>0.128044562562835</v>
      </c>
      <c r="AU275" s="14">
        <v>6.2509300432476003E-2</v>
      </c>
      <c r="AV275" s="14">
        <v>2.87229848022066E-2</v>
      </c>
      <c r="AW275" s="14">
        <v>1.3334000996033501E-2</v>
      </c>
      <c r="AX275" s="14">
        <v>9.3729225063973506E-2</v>
      </c>
      <c r="AY275" s="14"/>
      <c r="AZ275" s="14">
        <v>4.2110091812637598E-2</v>
      </c>
      <c r="BA275" s="14">
        <v>6.6737570178994995E-2</v>
      </c>
      <c r="BB275" s="14">
        <v>4.6384885361530001E-2</v>
      </c>
      <c r="BC275" s="14">
        <v>9.5291009554696396E-2</v>
      </c>
      <c r="BD275" s="14">
        <v>7.6389269189413606E-2</v>
      </c>
      <c r="BE275" s="14">
        <v>6.5244526623429305E-2</v>
      </c>
    </row>
    <row r="276" spans="2:57" x14ac:dyDescent="0.25"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</row>
    <row r="277" spans="2:57" x14ac:dyDescent="0.25"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</row>
    <row r="278" spans="2:57" x14ac:dyDescent="0.25"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</row>
    <row r="279" spans="2:57" x14ac:dyDescent="0.25">
      <c r="B279" s="6" t="s">
        <v>136</v>
      </c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</row>
    <row r="280" spans="2:57" x14ac:dyDescent="0.25">
      <c r="B280" s="24" t="s">
        <v>93</v>
      </c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</row>
    <row r="281" spans="2:57" x14ac:dyDescent="0.25">
      <c r="B281" t="s">
        <v>127</v>
      </c>
      <c r="C281" s="14">
        <v>0.25570735859600502</v>
      </c>
      <c r="D281" s="14">
        <v>0.31525475330590702</v>
      </c>
      <c r="E281" s="14">
        <v>0.197953698841588</v>
      </c>
      <c r="F281" s="14"/>
      <c r="G281" s="14">
        <v>0.22949607199991601</v>
      </c>
      <c r="H281" s="14">
        <v>0.19640296407975999</v>
      </c>
      <c r="I281" s="14">
        <v>0.21731199456315201</v>
      </c>
      <c r="J281" s="14">
        <v>0.24073417209352399</v>
      </c>
      <c r="K281" s="14">
        <v>0.29324497395667798</v>
      </c>
      <c r="L281" s="14">
        <v>0.339915309963081</v>
      </c>
      <c r="M281" s="14"/>
      <c r="N281" s="14">
        <v>0.34068116888240102</v>
      </c>
      <c r="O281" s="14">
        <v>0.22646863669056799</v>
      </c>
      <c r="P281" s="14">
        <v>0.24465150013936501</v>
      </c>
      <c r="Q281" s="14">
        <v>0.20060170909128699</v>
      </c>
      <c r="R281" s="14"/>
      <c r="S281" s="14">
        <v>0.25682400435269498</v>
      </c>
      <c r="T281" s="14">
        <v>0.25463526685340998</v>
      </c>
      <c r="U281" s="14">
        <v>0.247787678894521</v>
      </c>
      <c r="V281" s="14">
        <v>0.21059348960586199</v>
      </c>
      <c r="W281" s="14">
        <v>0.24319546889750701</v>
      </c>
      <c r="X281" s="14">
        <v>0.24674923656932299</v>
      </c>
      <c r="Y281" s="14">
        <v>0.286151560391327</v>
      </c>
      <c r="Z281" s="14">
        <v>0.325460990300596</v>
      </c>
      <c r="AA281" s="14">
        <v>0.26350109704732499</v>
      </c>
      <c r="AB281" s="14">
        <v>0.26890233822360698</v>
      </c>
      <c r="AC281" s="14">
        <v>0.211098872235959</v>
      </c>
      <c r="AD281" s="14">
        <v>0.29961597436513598</v>
      </c>
      <c r="AE281" s="14"/>
      <c r="AF281" s="14">
        <v>0.27494980118603002</v>
      </c>
      <c r="AG281" s="14">
        <v>0.257328553993314</v>
      </c>
      <c r="AH281" s="14">
        <v>0.229288104868272</v>
      </c>
      <c r="AI281" s="14"/>
      <c r="AJ281" s="14">
        <v>0.29017164593561201</v>
      </c>
      <c r="AK281" s="14">
        <v>0.23413796104103299</v>
      </c>
      <c r="AL281" s="14">
        <v>0.32635365510450798</v>
      </c>
      <c r="AM281" s="14">
        <v>0.27003154408107999</v>
      </c>
      <c r="AN281" s="14">
        <v>0.209909687704391</v>
      </c>
      <c r="AO281" s="14"/>
      <c r="AP281" s="14">
        <v>0.31488825696346101</v>
      </c>
      <c r="AQ281" s="14">
        <v>0.23919533126375001</v>
      </c>
      <c r="AR281" s="14">
        <v>0.31910078880257098</v>
      </c>
      <c r="AS281" s="14"/>
      <c r="AT281" s="14">
        <v>0.18886116926900501</v>
      </c>
      <c r="AU281" s="14">
        <v>0.26431549615427602</v>
      </c>
      <c r="AV281" s="14">
        <v>0.28498470373198598</v>
      </c>
      <c r="AW281" s="14">
        <v>0.28894210189048602</v>
      </c>
      <c r="AX281" s="14">
        <v>0.281304826142659</v>
      </c>
      <c r="AY281" s="14"/>
      <c r="AZ281" s="14">
        <v>0.24017562866785599</v>
      </c>
      <c r="BA281" s="14">
        <v>0.26980107271614101</v>
      </c>
      <c r="BB281" s="14">
        <v>0.27650672706888402</v>
      </c>
      <c r="BC281" s="14">
        <v>0.238836842475837</v>
      </c>
      <c r="BD281" s="14">
        <v>0.27081984548372101</v>
      </c>
      <c r="BE281" s="14">
        <v>0.23108803015797999</v>
      </c>
    </row>
    <row r="282" spans="2:57" x14ac:dyDescent="0.25">
      <c r="B282" t="s">
        <v>128</v>
      </c>
      <c r="C282" s="14">
        <v>0.48679996651359397</v>
      </c>
      <c r="D282" s="14">
        <v>0.51065701917198403</v>
      </c>
      <c r="E282" s="14">
        <v>0.46636282358938602</v>
      </c>
      <c r="F282" s="14"/>
      <c r="G282" s="14">
        <v>0.44664538608162402</v>
      </c>
      <c r="H282" s="14">
        <v>0.47092733766452799</v>
      </c>
      <c r="I282" s="14">
        <v>0.494064734002087</v>
      </c>
      <c r="J282" s="14">
        <v>0.52206232561208699</v>
      </c>
      <c r="K282" s="14">
        <v>0.51340646123658495</v>
      </c>
      <c r="L282" s="14">
        <v>0.47415338197090501</v>
      </c>
      <c r="M282" s="14"/>
      <c r="N282" s="14">
        <v>0.47660481197649701</v>
      </c>
      <c r="O282" s="14">
        <v>0.51539028461323599</v>
      </c>
      <c r="P282" s="14">
        <v>0.46141990855285497</v>
      </c>
      <c r="Q282" s="14">
        <v>0.49140151883476801</v>
      </c>
      <c r="R282" s="14"/>
      <c r="S282" s="14">
        <v>0.46985940808359999</v>
      </c>
      <c r="T282" s="14">
        <v>0.47226219780011502</v>
      </c>
      <c r="U282" s="14">
        <v>0.47934503784976401</v>
      </c>
      <c r="V282" s="14">
        <v>0.53412456622006799</v>
      </c>
      <c r="W282" s="14">
        <v>0.49344555165409298</v>
      </c>
      <c r="X282" s="14">
        <v>0.54422930821694104</v>
      </c>
      <c r="Y282" s="14">
        <v>0.47042383559794798</v>
      </c>
      <c r="Z282" s="14">
        <v>0.46964052179153498</v>
      </c>
      <c r="AA282" s="14">
        <v>0.44720597241840299</v>
      </c>
      <c r="AB282" s="14">
        <v>0.54070460018420696</v>
      </c>
      <c r="AC282" s="14">
        <v>0.45472697366807902</v>
      </c>
      <c r="AD282" s="14">
        <v>0.42258066766285202</v>
      </c>
      <c r="AE282" s="14"/>
      <c r="AF282" s="14">
        <v>0.49128350945052202</v>
      </c>
      <c r="AG282" s="14">
        <v>0.50170785972332599</v>
      </c>
      <c r="AH282" s="14">
        <v>0.48660861635152702</v>
      </c>
      <c r="AI282" s="14"/>
      <c r="AJ282" s="14">
        <v>0.47436530365291701</v>
      </c>
      <c r="AK282" s="14">
        <v>0.48491413863443</v>
      </c>
      <c r="AL282" s="14">
        <v>0.49599228398673101</v>
      </c>
      <c r="AM282" s="14">
        <v>0.44246534407017701</v>
      </c>
      <c r="AN282" s="14">
        <v>0.50562618624451305</v>
      </c>
      <c r="AO282" s="14"/>
      <c r="AP282" s="14">
        <v>0.47280320283103899</v>
      </c>
      <c r="AQ282" s="14">
        <v>0.48605133504390502</v>
      </c>
      <c r="AR282" s="14">
        <v>0.464490021170755</v>
      </c>
      <c r="AS282" s="14"/>
      <c r="AT282" s="14">
        <v>0.54577010421781402</v>
      </c>
      <c r="AU282" s="14">
        <v>0.49352114481294801</v>
      </c>
      <c r="AV282" s="14">
        <v>0.46573320086957598</v>
      </c>
      <c r="AW282" s="14">
        <v>0.48820917709900102</v>
      </c>
      <c r="AX282" s="14">
        <v>0.42314130208306799</v>
      </c>
      <c r="AY282" s="14"/>
      <c r="AZ282" s="14">
        <v>0.48317246785569101</v>
      </c>
      <c r="BA282" s="14">
        <v>0.46991191711342001</v>
      </c>
      <c r="BB282" s="14">
        <v>0.50445547606397201</v>
      </c>
      <c r="BC282" s="14">
        <v>0.52001161349385405</v>
      </c>
      <c r="BD282" s="14">
        <v>0.44459039061070399</v>
      </c>
      <c r="BE282" s="14">
        <v>0.520030306343094</v>
      </c>
    </row>
    <row r="283" spans="2:57" x14ac:dyDescent="0.25">
      <c r="B283" t="s">
        <v>129</v>
      </c>
      <c r="C283" s="14">
        <v>0.17655230070128</v>
      </c>
      <c r="D283" s="14">
        <v>0.11731371220195</v>
      </c>
      <c r="E283" s="14">
        <v>0.235492523578512</v>
      </c>
      <c r="F283" s="14"/>
      <c r="G283" s="14">
        <v>0.20663789007390301</v>
      </c>
      <c r="H283" s="14">
        <v>0.225973891176345</v>
      </c>
      <c r="I283" s="14">
        <v>0.19885982576212899</v>
      </c>
      <c r="J283" s="14">
        <v>0.15063216100523699</v>
      </c>
      <c r="K283" s="14">
        <v>0.13727939497149999</v>
      </c>
      <c r="L283" s="14">
        <v>0.14534788399749199</v>
      </c>
      <c r="M283" s="14"/>
      <c r="N283" s="14">
        <v>0.13466876037637299</v>
      </c>
      <c r="O283" s="14">
        <v>0.17402508124659299</v>
      </c>
      <c r="P283" s="14">
        <v>0.18164571906125099</v>
      </c>
      <c r="Q283" s="14">
        <v>0.223096112799547</v>
      </c>
      <c r="R283" s="14"/>
      <c r="S283" s="14">
        <v>0.17578734435565399</v>
      </c>
      <c r="T283" s="14">
        <v>0.187639700750905</v>
      </c>
      <c r="U283" s="14">
        <v>0.20780879561677101</v>
      </c>
      <c r="V283" s="14">
        <v>0.16076458745123001</v>
      </c>
      <c r="W283" s="14">
        <v>0.17201291849594999</v>
      </c>
      <c r="X283" s="14">
        <v>0.14456154585773601</v>
      </c>
      <c r="Y283" s="14">
        <v>0.17231401742059099</v>
      </c>
      <c r="Z283" s="14">
        <v>0.15389161287349901</v>
      </c>
      <c r="AA283" s="14">
        <v>0.20989140891729399</v>
      </c>
      <c r="AB283" s="14">
        <v>0.137251895379779</v>
      </c>
      <c r="AC283" s="14">
        <v>0.18251129219404</v>
      </c>
      <c r="AD283" s="14">
        <v>0.230356316873951</v>
      </c>
      <c r="AE283" s="14"/>
      <c r="AF283" s="14">
        <v>0.14893564645697899</v>
      </c>
      <c r="AG283" s="14">
        <v>0.180820308111968</v>
      </c>
      <c r="AH283" s="14">
        <v>0.18902648370386699</v>
      </c>
      <c r="AI283" s="14"/>
      <c r="AJ283" s="14">
        <v>0.16425984607137101</v>
      </c>
      <c r="AK283" s="14">
        <v>0.20294502874601</v>
      </c>
      <c r="AL283" s="14">
        <v>0.13088400758652</v>
      </c>
      <c r="AM283" s="14">
        <v>0.17206659570771499</v>
      </c>
      <c r="AN283" s="14">
        <v>0.169301232132816</v>
      </c>
      <c r="AO283" s="14"/>
      <c r="AP283" s="14">
        <v>0.154181547061715</v>
      </c>
      <c r="AQ283" s="14">
        <v>0.198315284552051</v>
      </c>
      <c r="AR283" s="14">
        <v>0.16955753602752199</v>
      </c>
      <c r="AS283" s="14"/>
      <c r="AT283" s="14">
        <v>0.17614445861170999</v>
      </c>
      <c r="AU283" s="14">
        <v>0.15891522886128601</v>
      </c>
      <c r="AV283" s="14">
        <v>0.17470167508554599</v>
      </c>
      <c r="AW283" s="14">
        <v>0.17969515642355399</v>
      </c>
      <c r="AX283" s="14">
        <v>0.230035965074946</v>
      </c>
      <c r="AY283" s="14"/>
      <c r="AZ283" s="14">
        <v>0.192073272846225</v>
      </c>
      <c r="BA283" s="14">
        <v>0.196799422881303</v>
      </c>
      <c r="BB283" s="14">
        <v>0.12692061024311499</v>
      </c>
      <c r="BC283" s="14">
        <v>0.16075106947700701</v>
      </c>
      <c r="BD283" s="14">
        <v>0.17059557424207</v>
      </c>
      <c r="BE283" s="14">
        <v>0.18118353347074201</v>
      </c>
    </row>
    <row r="284" spans="2:57" x14ac:dyDescent="0.25">
      <c r="B284" t="s">
        <v>130</v>
      </c>
      <c r="C284" s="14">
        <v>7.3858096852663299E-2</v>
      </c>
      <c r="D284" s="14">
        <v>5.0137088512538501E-2</v>
      </c>
      <c r="E284" s="14">
        <v>9.3495499167032994E-2</v>
      </c>
      <c r="F284" s="14"/>
      <c r="G284" s="14">
        <v>9.8630435815065504E-2</v>
      </c>
      <c r="H284" s="14">
        <v>0.100040186214559</v>
      </c>
      <c r="I284" s="14">
        <v>8.3610960537269796E-2</v>
      </c>
      <c r="J284" s="14">
        <v>7.8062338387826599E-2</v>
      </c>
      <c r="K284" s="14">
        <v>5.6069169835236903E-2</v>
      </c>
      <c r="L284" s="14">
        <v>3.6485829839675903E-2</v>
      </c>
      <c r="M284" s="14"/>
      <c r="N284" s="14">
        <v>4.3031618055597201E-2</v>
      </c>
      <c r="O284" s="14">
        <v>7.4952645476834598E-2</v>
      </c>
      <c r="P284" s="14">
        <v>0.101500393155151</v>
      </c>
      <c r="Q284" s="14">
        <v>8.0878573450972394E-2</v>
      </c>
      <c r="R284" s="14"/>
      <c r="S284" s="14">
        <v>9.75292432080518E-2</v>
      </c>
      <c r="T284" s="14">
        <v>8.54628345955704E-2</v>
      </c>
      <c r="U284" s="14">
        <v>6.0196771690319902E-2</v>
      </c>
      <c r="V284" s="14">
        <v>7.1432032010671095E-2</v>
      </c>
      <c r="W284" s="14">
        <v>9.1346060952449404E-2</v>
      </c>
      <c r="X284" s="14">
        <v>5.17928247745214E-2</v>
      </c>
      <c r="Y284" s="14">
        <v>6.5666373418483207E-2</v>
      </c>
      <c r="Z284" s="14">
        <v>3.8240606827591603E-2</v>
      </c>
      <c r="AA284" s="14">
        <v>7.9401521616978804E-2</v>
      </c>
      <c r="AB284" s="14">
        <v>4.7753139177371499E-2</v>
      </c>
      <c r="AC284" s="14">
        <v>0.110899113762382</v>
      </c>
      <c r="AD284" s="14">
        <v>4.7447041098060097E-2</v>
      </c>
      <c r="AE284" s="14"/>
      <c r="AF284" s="14">
        <v>7.5928925565441702E-2</v>
      </c>
      <c r="AG284" s="14">
        <v>5.7797487269579201E-2</v>
      </c>
      <c r="AH284" s="14">
        <v>8.3711017460071105E-2</v>
      </c>
      <c r="AI284" s="14"/>
      <c r="AJ284" s="14">
        <v>6.5007059379911705E-2</v>
      </c>
      <c r="AK284" s="14">
        <v>7.4573890990921501E-2</v>
      </c>
      <c r="AL284" s="14">
        <v>4.0722896628560497E-2</v>
      </c>
      <c r="AM284" s="14">
        <v>0.115436516141028</v>
      </c>
      <c r="AN284" s="14">
        <v>0.106763894609101</v>
      </c>
      <c r="AO284" s="14"/>
      <c r="AP284" s="14">
        <v>4.9549191122533601E-2</v>
      </c>
      <c r="AQ284" s="14">
        <v>7.2448948646401196E-2</v>
      </c>
      <c r="AR284" s="14">
        <v>4.0523812709056001E-2</v>
      </c>
      <c r="AS284" s="14"/>
      <c r="AT284" s="14">
        <v>8.7203013749437605E-2</v>
      </c>
      <c r="AU284" s="14">
        <v>7.23934726473075E-2</v>
      </c>
      <c r="AV284" s="14">
        <v>6.3521346391261793E-2</v>
      </c>
      <c r="AW284" s="14">
        <v>3.8731382371408898E-2</v>
      </c>
      <c r="AX284" s="14">
        <v>6.5517906699327097E-2</v>
      </c>
      <c r="AY284" s="14"/>
      <c r="AZ284" s="14">
        <v>8.0059163808139003E-2</v>
      </c>
      <c r="BA284" s="14">
        <v>5.9533078537125E-2</v>
      </c>
      <c r="BB284" s="14">
        <v>8.39969205201299E-2</v>
      </c>
      <c r="BC284" s="14">
        <v>7.8274492141653496E-2</v>
      </c>
      <c r="BD284" s="14">
        <v>9.6806220847952804E-2</v>
      </c>
      <c r="BE284" s="14">
        <v>4.0911633370350801E-2</v>
      </c>
    </row>
    <row r="285" spans="2:57" x14ac:dyDescent="0.25">
      <c r="B285" t="s">
        <v>87</v>
      </c>
      <c r="C285" s="14">
        <v>7.0822773364567198E-3</v>
      </c>
      <c r="D285" s="14">
        <v>6.6374268076202503E-3</v>
      </c>
      <c r="E285" s="14">
        <v>6.6954548234814002E-3</v>
      </c>
      <c r="F285" s="14"/>
      <c r="G285" s="14">
        <v>1.8590216029491801E-2</v>
      </c>
      <c r="H285" s="14">
        <v>6.6556208648079502E-3</v>
      </c>
      <c r="I285" s="14">
        <v>6.1524851353624904E-3</v>
      </c>
      <c r="J285" s="14">
        <v>8.5090029013257101E-3</v>
      </c>
      <c r="K285" s="14">
        <v>0</v>
      </c>
      <c r="L285" s="14">
        <v>4.0975942288451403E-3</v>
      </c>
      <c r="M285" s="14"/>
      <c r="N285" s="14">
        <v>5.0136407091322197E-3</v>
      </c>
      <c r="O285" s="14">
        <v>9.1633519727693999E-3</v>
      </c>
      <c r="P285" s="14">
        <v>1.0782479091378101E-2</v>
      </c>
      <c r="Q285" s="14">
        <v>4.02208582342568E-3</v>
      </c>
      <c r="R285" s="14"/>
      <c r="S285" s="14">
        <v>0</v>
      </c>
      <c r="T285" s="14">
        <v>0</v>
      </c>
      <c r="U285" s="14">
        <v>4.8617159486234202E-3</v>
      </c>
      <c r="V285" s="14">
        <v>2.3085324712168301E-2</v>
      </c>
      <c r="W285" s="14">
        <v>0</v>
      </c>
      <c r="X285" s="14">
        <v>1.2667084581478E-2</v>
      </c>
      <c r="Y285" s="14">
        <v>5.4442131716505703E-3</v>
      </c>
      <c r="Z285" s="14">
        <v>1.27662682067788E-2</v>
      </c>
      <c r="AA285" s="14">
        <v>0</v>
      </c>
      <c r="AB285" s="14">
        <v>5.3880270350354703E-3</v>
      </c>
      <c r="AC285" s="14">
        <v>4.0763748139540597E-2</v>
      </c>
      <c r="AD285" s="14">
        <v>0</v>
      </c>
      <c r="AE285" s="14"/>
      <c r="AF285" s="14">
        <v>8.9021173410275493E-3</v>
      </c>
      <c r="AG285" s="14">
        <v>2.3457909018128002E-3</v>
      </c>
      <c r="AH285" s="14">
        <v>1.1365777616262999E-2</v>
      </c>
      <c r="AI285" s="14"/>
      <c r="AJ285" s="14">
        <v>6.19614496018853E-3</v>
      </c>
      <c r="AK285" s="14">
        <v>3.4289805876049901E-3</v>
      </c>
      <c r="AL285" s="14">
        <v>6.0471566936814904E-3</v>
      </c>
      <c r="AM285" s="14">
        <v>0</v>
      </c>
      <c r="AN285" s="14">
        <v>8.3989993091791292E-3</v>
      </c>
      <c r="AO285" s="14"/>
      <c r="AP285" s="14">
        <v>8.5778020212508993E-3</v>
      </c>
      <c r="AQ285" s="14">
        <v>3.9891004938927103E-3</v>
      </c>
      <c r="AR285" s="14">
        <v>6.3278412900960998E-3</v>
      </c>
      <c r="AS285" s="14"/>
      <c r="AT285" s="14">
        <v>2.0212541520334402E-3</v>
      </c>
      <c r="AU285" s="14">
        <v>1.08546575241831E-2</v>
      </c>
      <c r="AV285" s="14">
        <v>1.10590739216299E-2</v>
      </c>
      <c r="AW285" s="14">
        <v>4.4221822155504102E-3</v>
      </c>
      <c r="AX285" s="14">
        <v>0</v>
      </c>
      <c r="AY285" s="14"/>
      <c r="AZ285" s="14">
        <v>4.5194668220890797E-3</v>
      </c>
      <c r="BA285" s="14">
        <v>3.9545087520107903E-3</v>
      </c>
      <c r="BB285" s="14">
        <v>8.1202661038987604E-3</v>
      </c>
      <c r="BC285" s="14">
        <v>2.1259824116485501E-3</v>
      </c>
      <c r="BD285" s="14">
        <v>1.71879688155533E-2</v>
      </c>
      <c r="BE285" s="14">
        <v>2.6786496657832601E-2</v>
      </c>
    </row>
    <row r="286" spans="2:57" x14ac:dyDescent="0.25"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</row>
    <row r="287" spans="2:57" x14ac:dyDescent="0.25"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</row>
    <row r="288" spans="2:57" x14ac:dyDescent="0.25"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</row>
    <row r="289" spans="2:57" x14ac:dyDescent="0.25">
      <c r="B289" s="6" t="s">
        <v>139</v>
      </c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</row>
    <row r="290" spans="2:57" x14ac:dyDescent="0.25">
      <c r="B290" s="24" t="s">
        <v>93</v>
      </c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</row>
    <row r="291" spans="2:57" x14ac:dyDescent="0.25">
      <c r="B291" t="s">
        <v>137</v>
      </c>
      <c r="C291" s="14">
        <v>0.38461301150510202</v>
      </c>
      <c r="D291" s="14">
        <v>0.47208861830361698</v>
      </c>
      <c r="E291" s="14">
        <v>0.299300987737528</v>
      </c>
      <c r="F291" s="14"/>
      <c r="G291" s="14">
        <v>0.41716331310328902</v>
      </c>
      <c r="H291" s="14">
        <v>0.39273203628042203</v>
      </c>
      <c r="I291" s="14">
        <v>0.45868846064247298</v>
      </c>
      <c r="J291" s="14">
        <v>0.35160968065977399</v>
      </c>
      <c r="K291" s="14">
        <v>0.36837707098379802</v>
      </c>
      <c r="L291" s="14">
        <v>0.33372133358219802</v>
      </c>
      <c r="M291" s="14"/>
      <c r="N291" s="14">
        <v>0.38832260535711</v>
      </c>
      <c r="O291" s="14">
        <v>0.36812258591344399</v>
      </c>
      <c r="P291" s="14">
        <v>0.43438646696760003</v>
      </c>
      <c r="Q291" s="14">
        <v>0.34893944142522698</v>
      </c>
      <c r="R291" s="14"/>
      <c r="S291" s="14">
        <v>0.36668460791420399</v>
      </c>
      <c r="T291" s="14">
        <v>0.390134064061954</v>
      </c>
      <c r="U291" s="14">
        <v>0.34231615555103001</v>
      </c>
      <c r="V291" s="14">
        <v>0.386103578711531</v>
      </c>
      <c r="W291" s="14">
        <v>0.34122642344304899</v>
      </c>
      <c r="X291" s="14">
        <v>0.41699554529883598</v>
      </c>
      <c r="Y291" s="14">
        <v>0.43989292708918798</v>
      </c>
      <c r="Z291" s="14">
        <v>0.30387250796933901</v>
      </c>
      <c r="AA291" s="14">
        <v>0.40457724196079697</v>
      </c>
      <c r="AB291" s="14">
        <v>0.372376508014573</v>
      </c>
      <c r="AC291" s="14">
        <v>0.350743795161579</v>
      </c>
      <c r="AD291" s="14">
        <v>0.53910333373468999</v>
      </c>
      <c r="AE291" s="14"/>
      <c r="AF291" s="14">
        <v>0.398484302932054</v>
      </c>
      <c r="AG291" s="14">
        <v>0.36488736649168502</v>
      </c>
      <c r="AH291" s="14">
        <v>0.40896301875735802</v>
      </c>
      <c r="AI291" s="14"/>
      <c r="AJ291" s="14">
        <v>0.409784662871575</v>
      </c>
      <c r="AK291" s="14">
        <v>0.40230928386036102</v>
      </c>
      <c r="AL291" s="14">
        <v>0.28566094780580498</v>
      </c>
      <c r="AM291" s="14">
        <v>0.36277971335110698</v>
      </c>
      <c r="AN291" s="14">
        <v>0.37223060667458402</v>
      </c>
      <c r="AO291" s="14"/>
      <c r="AP291" s="14">
        <v>0.464754942462065</v>
      </c>
      <c r="AQ291" s="14">
        <v>0.381881389061551</v>
      </c>
      <c r="AR291" s="14">
        <v>0.33833891192903098</v>
      </c>
      <c r="AS291" s="14"/>
      <c r="AT291" s="14">
        <v>0.38200931416304901</v>
      </c>
      <c r="AU291" s="14">
        <v>0.37642304991599401</v>
      </c>
      <c r="AV291" s="14">
        <v>0.391735555168712</v>
      </c>
      <c r="AW291" s="14">
        <v>0.35412211021524298</v>
      </c>
      <c r="AX291" s="14">
        <v>0.44763803528065399</v>
      </c>
      <c r="AY291" s="14"/>
      <c r="AZ291" s="14">
        <v>0.40292362186894698</v>
      </c>
      <c r="BA291" s="14">
        <v>0.38900200747469199</v>
      </c>
      <c r="BB291" s="14">
        <v>0.37493044401258901</v>
      </c>
      <c r="BC291" s="14">
        <v>0.36880528909709298</v>
      </c>
      <c r="BD291" s="14">
        <v>0.36848488166936</v>
      </c>
      <c r="BE291" s="14">
        <v>0.38864359210777299</v>
      </c>
    </row>
    <row r="292" spans="2:57" x14ac:dyDescent="0.25">
      <c r="B292" t="s">
        <v>138</v>
      </c>
      <c r="C292" s="14">
        <v>0.507511824338718</v>
      </c>
      <c r="D292" s="14">
        <v>0.42611686817661498</v>
      </c>
      <c r="E292" s="14">
        <v>0.58710645560311403</v>
      </c>
      <c r="F292" s="14"/>
      <c r="G292" s="14">
        <v>0.51502481087510898</v>
      </c>
      <c r="H292" s="14">
        <v>0.53619956931312196</v>
      </c>
      <c r="I292" s="14">
        <v>0.46930232409828299</v>
      </c>
      <c r="J292" s="14">
        <v>0.52017442540360703</v>
      </c>
      <c r="K292" s="14">
        <v>0.50175042572506301</v>
      </c>
      <c r="L292" s="14">
        <v>0.50366730080150202</v>
      </c>
      <c r="M292" s="14"/>
      <c r="N292" s="14">
        <v>0.49743536369844399</v>
      </c>
      <c r="O292" s="14">
        <v>0.53867348156707096</v>
      </c>
      <c r="P292" s="14">
        <v>0.47195482367327002</v>
      </c>
      <c r="Q292" s="14">
        <v>0.52257358247035501</v>
      </c>
      <c r="R292" s="14"/>
      <c r="S292" s="14">
        <v>0.53500520195411405</v>
      </c>
      <c r="T292" s="14">
        <v>0.52794122542114597</v>
      </c>
      <c r="U292" s="14">
        <v>0.50215522202332596</v>
      </c>
      <c r="V292" s="14">
        <v>0.46362097271942998</v>
      </c>
      <c r="W292" s="14">
        <v>0.54707322942324699</v>
      </c>
      <c r="X292" s="14">
        <v>0.45620856452298802</v>
      </c>
      <c r="Y292" s="14">
        <v>0.46930476918786301</v>
      </c>
      <c r="Z292" s="14">
        <v>0.62353763233620996</v>
      </c>
      <c r="AA292" s="14">
        <v>0.50483887309354403</v>
      </c>
      <c r="AB292" s="14">
        <v>0.49565548713195201</v>
      </c>
      <c r="AC292" s="14">
        <v>0.56146960991835004</v>
      </c>
      <c r="AD292" s="14">
        <v>0.398333580698356</v>
      </c>
      <c r="AE292" s="14"/>
      <c r="AF292" s="14">
        <v>0.50223577233331396</v>
      </c>
      <c r="AG292" s="14">
        <v>0.52749156236944394</v>
      </c>
      <c r="AH292" s="14">
        <v>0.43657941922080401</v>
      </c>
      <c r="AI292" s="14"/>
      <c r="AJ292" s="14">
        <v>0.48791541335397698</v>
      </c>
      <c r="AK292" s="14">
        <v>0.51372350263938804</v>
      </c>
      <c r="AL292" s="14">
        <v>0.54898181105713295</v>
      </c>
      <c r="AM292" s="14">
        <v>0.51917513533682103</v>
      </c>
      <c r="AN292" s="14">
        <v>0.48830242640942301</v>
      </c>
      <c r="AO292" s="14"/>
      <c r="AP292" s="14">
        <v>0.46752025790891699</v>
      </c>
      <c r="AQ292" s="14">
        <v>0.53542377139243502</v>
      </c>
      <c r="AR292" s="14">
        <v>0.549785359583703</v>
      </c>
      <c r="AS292" s="14"/>
      <c r="AT292" s="14">
        <v>0.50519300308216597</v>
      </c>
      <c r="AU292" s="14">
        <v>0.49188248845309601</v>
      </c>
      <c r="AV292" s="14">
        <v>0.519281499924236</v>
      </c>
      <c r="AW292" s="14">
        <v>0.56006262460963896</v>
      </c>
      <c r="AX292" s="14">
        <v>0.48755236516572298</v>
      </c>
      <c r="AY292" s="14"/>
      <c r="AZ292" s="14">
        <v>0.51100943642197805</v>
      </c>
      <c r="BA292" s="14">
        <v>0.50173961039599702</v>
      </c>
      <c r="BB292" s="14">
        <v>0.51207096417549303</v>
      </c>
      <c r="BC292" s="14">
        <v>0.52313260567514597</v>
      </c>
      <c r="BD292" s="14">
        <v>0.48688219997547799</v>
      </c>
      <c r="BE292" s="14">
        <v>0.50130665462104596</v>
      </c>
    </row>
    <row r="293" spans="2:57" x14ac:dyDescent="0.25">
      <c r="B293" t="s">
        <v>87</v>
      </c>
      <c r="C293" s="14">
        <v>0.10787516415618</v>
      </c>
      <c r="D293" s="14">
        <v>0.10179451351976899</v>
      </c>
      <c r="E293" s="14">
        <v>0.113592556659358</v>
      </c>
      <c r="F293" s="14"/>
      <c r="G293" s="14">
        <v>6.7811876021602005E-2</v>
      </c>
      <c r="H293" s="14">
        <v>7.1068394406455598E-2</v>
      </c>
      <c r="I293" s="14">
        <v>7.20092152592436E-2</v>
      </c>
      <c r="J293" s="14">
        <v>0.128215893936619</v>
      </c>
      <c r="K293" s="14">
        <v>0.129872503291139</v>
      </c>
      <c r="L293" s="14">
        <v>0.16261136561629999</v>
      </c>
      <c r="M293" s="14"/>
      <c r="N293" s="14">
        <v>0.114242030944445</v>
      </c>
      <c r="O293" s="14">
        <v>9.3203932519485597E-2</v>
      </c>
      <c r="P293" s="14">
        <v>9.3658709359130093E-2</v>
      </c>
      <c r="Q293" s="14">
        <v>0.128486976104418</v>
      </c>
      <c r="R293" s="14"/>
      <c r="S293" s="14">
        <v>9.8310190131682407E-2</v>
      </c>
      <c r="T293" s="14">
        <v>8.1924710516900104E-2</v>
      </c>
      <c r="U293" s="14">
        <v>0.155528622425644</v>
      </c>
      <c r="V293" s="14">
        <v>0.15027544856903899</v>
      </c>
      <c r="W293" s="14">
        <v>0.111700347133704</v>
      </c>
      <c r="X293" s="14">
        <v>0.126795890178176</v>
      </c>
      <c r="Y293" s="14">
        <v>9.0802303722949201E-2</v>
      </c>
      <c r="Z293" s="14">
        <v>7.2589859694451003E-2</v>
      </c>
      <c r="AA293" s="14">
        <v>9.0583884945659401E-2</v>
      </c>
      <c r="AB293" s="14">
        <v>0.13196800485347501</v>
      </c>
      <c r="AC293" s="14">
        <v>8.7786594920070196E-2</v>
      </c>
      <c r="AD293" s="14">
        <v>6.2563085566954502E-2</v>
      </c>
      <c r="AE293" s="14"/>
      <c r="AF293" s="14">
        <v>9.9279924734632E-2</v>
      </c>
      <c r="AG293" s="14">
        <v>0.107621071138872</v>
      </c>
      <c r="AH293" s="14">
        <v>0.154457562021839</v>
      </c>
      <c r="AI293" s="14"/>
      <c r="AJ293" s="14">
        <v>0.10229992377444801</v>
      </c>
      <c r="AK293" s="14">
        <v>8.3967213500251395E-2</v>
      </c>
      <c r="AL293" s="14">
        <v>0.16535724113706199</v>
      </c>
      <c r="AM293" s="14">
        <v>0.11804515131207099</v>
      </c>
      <c r="AN293" s="14">
        <v>0.139466966915994</v>
      </c>
      <c r="AO293" s="14"/>
      <c r="AP293" s="14">
        <v>6.7724799629018603E-2</v>
      </c>
      <c r="AQ293" s="14">
        <v>8.2694839546013504E-2</v>
      </c>
      <c r="AR293" s="14">
        <v>0.111875728487266</v>
      </c>
      <c r="AS293" s="14"/>
      <c r="AT293" s="14">
        <v>0.11279768275478499</v>
      </c>
      <c r="AU293" s="14">
        <v>0.13169446163091</v>
      </c>
      <c r="AV293" s="14">
        <v>8.8982944907051803E-2</v>
      </c>
      <c r="AW293" s="14">
        <v>8.58152651751172E-2</v>
      </c>
      <c r="AX293" s="14">
        <v>6.4809599553622796E-2</v>
      </c>
      <c r="AY293" s="14"/>
      <c r="AZ293" s="14">
        <v>8.6066941709074404E-2</v>
      </c>
      <c r="BA293" s="14">
        <v>0.10925838212930999</v>
      </c>
      <c r="BB293" s="14">
        <v>0.112998591811918</v>
      </c>
      <c r="BC293" s="14">
        <v>0.108062105227761</v>
      </c>
      <c r="BD293" s="14">
        <v>0.14463291835516201</v>
      </c>
      <c r="BE293" s="14">
        <v>0.11004975327118199</v>
      </c>
    </row>
    <row r="294" spans="2:57" x14ac:dyDescent="0.25"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</row>
    <row r="295" spans="2:57" x14ac:dyDescent="0.25">
      <c r="B295" s="6" t="s">
        <v>142</v>
      </c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</row>
    <row r="296" spans="2:57" x14ac:dyDescent="0.25">
      <c r="B296" s="24" t="s">
        <v>93</v>
      </c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</row>
    <row r="297" spans="2:57" x14ac:dyDescent="0.25">
      <c r="B297" t="s">
        <v>140</v>
      </c>
      <c r="C297" s="14">
        <v>0.32987606647559298</v>
      </c>
      <c r="D297" s="14">
        <v>0.24903236381447</v>
      </c>
      <c r="E297" s="14">
        <v>0.40971513228162498</v>
      </c>
      <c r="F297" s="14"/>
      <c r="G297" s="14">
        <v>0.36361558572221098</v>
      </c>
      <c r="H297" s="14">
        <v>0.343065947224787</v>
      </c>
      <c r="I297" s="14">
        <v>0.35499091198117899</v>
      </c>
      <c r="J297" s="14">
        <v>0.29301645485181899</v>
      </c>
      <c r="K297" s="14">
        <v>0.33607228747697598</v>
      </c>
      <c r="L297" s="14">
        <v>0.30190734817842302</v>
      </c>
      <c r="M297" s="14"/>
      <c r="N297" s="14">
        <v>0.26618066286365599</v>
      </c>
      <c r="O297" s="14">
        <v>0.34127993542284402</v>
      </c>
      <c r="P297" s="14">
        <v>0.35339901697366499</v>
      </c>
      <c r="Q297" s="14">
        <v>0.367813497190636</v>
      </c>
      <c r="R297" s="14"/>
      <c r="S297" s="14">
        <v>0.304629508872438</v>
      </c>
      <c r="T297" s="14">
        <v>0.34888964581463799</v>
      </c>
      <c r="U297" s="14">
        <v>0.35985950880675899</v>
      </c>
      <c r="V297" s="14">
        <v>0.33914036098282102</v>
      </c>
      <c r="W297" s="14">
        <v>0.34978624635076799</v>
      </c>
      <c r="X297" s="14">
        <v>0.26366140184634301</v>
      </c>
      <c r="Y297" s="14">
        <v>0.38601218818551503</v>
      </c>
      <c r="Z297" s="14">
        <v>0.33731470218190202</v>
      </c>
      <c r="AA297" s="14">
        <v>0.36682277116870599</v>
      </c>
      <c r="AB297" s="14">
        <v>0.28412453743076799</v>
      </c>
      <c r="AC297" s="14">
        <v>0.28843047134294603</v>
      </c>
      <c r="AD297" s="14">
        <v>0.32106366712200302</v>
      </c>
      <c r="AE297" s="14"/>
      <c r="AF297" s="14">
        <v>0.32322820833256999</v>
      </c>
      <c r="AG297" s="14">
        <v>0.31690800687682802</v>
      </c>
      <c r="AH297" s="14">
        <v>0.34186609536814799</v>
      </c>
      <c r="AI297" s="14"/>
      <c r="AJ297" s="14">
        <v>0.300806516459527</v>
      </c>
      <c r="AK297" s="14">
        <v>0.38605997107420698</v>
      </c>
      <c r="AL297" s="14">
        <v>0.22945666426911199</v>
      </c>
      <c r="AM297" s="14">
        <v>0.26931087760274403</v>
      </c>
      <c r="AN297" s="14">
        <v>0.32656593291758901</v>
      </c>
      <c r="AO297" s="14"/>
      <c r="AP297" s="14">
        <v>0.27666348025231802</v>
      </c>
      <c r="AQ297" s="14">
        <v>0.36565877694320398</v>
      </c>
      <c r="AR297" s="14">
        <v>0.33164959660077198</v>
      </c>
      <c r="AS297" s="14"/>
      <c r="AT297" s="14">
        <v>0.42597840837015699</v>
      </c>
      <c r="AU297" s="14">
        <v>0.32082661290105602</v>
      </c>
      <c r="AV297" s="14">
        <v>0.28141475774959102</v>
      </c>
      <c r="AW297" s="14">
        <v>0.27538855057553402</v>
      </c>
      <c r="AX297" s="14">
        <v>0.29354919175948002</v>
      </c>
      <c r="AY297" s="14"/>
      <c r="AZ297" s="14">
        <v>0.313647971567521</v>
      </c>
      <c r="BA297" s="14">
        <v>0.33653213707792201</v>
      </c>
      <c r="BB297" s="14">
        <v>0.30602327754029401</v>
      </c>
      <c r="BC297" s="14">
        <v>0.346295118419857</v>
      </c>
      <c r="BD297" s="14">
        <v>0.33628144665075599</v>
      </c>
      <c r="BE297" s="14">
        <v>0.35088226718357002</v>
      </c>
    </row>
    <row r="298" spans="2:57" x14ac:dyDescent="0.25">
      <c r="B298" t="s">
        <v>141</v>
      </c>
      <c r="C298" s="14">
        <v>0.58830997554549003</v>
      </c>
      <c r="D298" s="14">
        <v>0.69288863351844998</v>
      </c>
      <c r="E298" s="14">
        <v>0.48865536735387899</v>
      </c>
      <c r="F298" s="14"/>
      <c r="G298" s="14">
        <v>0.53090773884654097</v>
      </c>
      <c r="H298" s="14">
        <v>0.59336535076758701</v>
      </c>
      <c r="I298" s="14">
        <v>0.56326705902107799</v>
      </c>
      <c r="J298" s="14">
        <v>0.61802982332635603</v>
      </c>
      <c r="K298" s="14">
        <v>0.59063330108218304</v>
      </c>
      <c r="L298" s="14">
        <v>0.61718490015303196</v>
      </c>
      <c r="M298" s="14"/>
      <c r="N298" s="14">
        <v>0.66983326747779104</v>
      </c>
      <c r="O298" s="14">
        <v>0.57180866509608896</v>
      </c>
      <c r="P298" s="14">
        <v>0.582598982914318</v>
      </c>
      <c r="Q298" s="14">
        <v>0.51927370331385903</v>
      </c>
      <c r="R298" s="14"/>
      <c r="S298" s="14">
        <v>0.60619115201788798</v>
      </c>
      <c r="T298" s="14">
        <v>0.56122889883677696</v>
      </c>
      <c r="U298" s="14">
        <v>0.526220618248459</v>
      </c>
      <c r="V298" s="14">
        <v>0.58879604965961996</v>
      </c>
      <c r="W298" s="14">
        <v>0.58503781061314197</v>
      </c>
      <c r="X298" s="14">
        <v>0.64980214794312197</v>
      </c>
      <c r="Y298" s="14">
        <v>0.54690134354806197</v>
      </c>
      <c r="Z298" s="14">
        <v>0.59111408461191295</v>
      </c>
      <c r="AA298" s="14">
        <v>0.54842807904417601</v>
      </c>
      <c r="AB298" s="14">
        <v>0.64730454781933</v>
      </c>
      <c r="AC298" s="14">
        <v>0.62406736117227402</v>
      </c>
      <c r="AD298" s="14">
        <v>0.62594094647581899</v>
      </c>
      <c r="AE298" s="14"/>
      <c r="AF298" s="14">
        <v>0.60521263880518905</v>
      </c>
      <c r="AG298" s="14">
        <v>0.60675345888190602</v>
      </c>
      <c r="AH298" s="14">
        <v>0.55640509592230902</v>
      </c>
      <c r="AI298" s="14"/>
      <c r="AJ298" s="14">
        <v>0.63065922440944899</v>
      </c>
      <c r="AK298" s="14">
        <v>0.55686381330729595</v>
      </c>
      <c r="AL298" s="14">
        <v>0.68897808209629596</v>
      </c>
      <c r="AM298" s="14">
        <v>0.69523232370952104</v>
      </c>
      <c r="AN298" s="14">
        <v>0.54885115890642</v>
      </c>
      <c r="AO298" s="14"/>
      <c r="AP298" s="14">
        <v>0.673888900934975</v>
      </c>
      <c r="AQ298" s="14">
        <v>0.57678671331063203</v>
      </c>
      <c r="AR298" s="14">
        <v>0.581356411744402</v>
      </c>
      <c r="AS298" s="14"/>
      <c r="AT298" s="14">
        <v>0.47991132609383302</v>
      </c>
      <c r="AU298" s="14">
        <v>0.56401938094889104</v>
      </c>
      <c r="AV298" s="14">
        <v>0.67291081058145896</v>
      </c>
      <c r="AW298" s="14">
        <v>0.66175888694901097</v>
      </c>
      <c r="AX298" s="14">
        <v>0.51423566658928599</v>
      </c>
      <c r="AY298" s="14"/>
      <c r="AZ298" s="14">
        <v>0.62106156014633895</v>
      </c>
      <c r="BA298" s="14">
        <v>0.58677971452516797</v>
      </c>
      <c r="BB298" s="14">
        <v>0.58500615257446498</v>
      </c>
      <c r="BC298" s="14">
        <v>0.55724678248551496</v>
      </c>
      <c r="BD298" s="14">
        <v>0.58085559147083898</v>
      </c>
      <c r="BE298" s="14">
        <v>0.58049161094022805</v>
      </c>
    </row>
    <row r="299" spans="2:57" x14ac:dyDescent="0.25">
      <c r="B299" t="s">
        <v>87</v>
      </c>
      <c r="C299" s="14">
        <v>8.1813957978917204E-2</v>
      </c>
      <c r="D299" s="14">
        <v>5.80790026670795E-2</v>
      </c>
      <c r="E299" s="14">
        <v>0.101629500364496</v>
      </c>
      <c r="F299" s="14"/>
      <c r="G299" s="14">
        <v>0.105476675431247</v>
      </c>
      <c r="H299" s="14">
        <v>6.3568702007625405E-2</v>
      </c>
      <c r="I299" s="14">
        <v>8.1742028997742994E-2</v>
      </c>
      <c r="J299" s="14">
        <v>8.8953721821824594E-2</v>
      </c>
      <c r="K299" s="14">
        <v>7.3294411440840701E-2</v>
      </c>
      <c r="L299" s="14">
        <v>8.0907751668544803E-2</v>
      </c>
      <c r="M299" s="14"/>
      <c r="N299" s="14">
        <v>6.3986069658553302E-2</v>
      </c>
      <c r="O299" s="14">
        <v>8.6911399481066701E-2</v>
      </c>
      <c r="P299" s="14">
        <v>6.4002000112016399E-2</v>
      </c>
      <c r="Q299" s="14">
        <v>0.11291279949550501</v>
      </c>
      <c r="R299" s="14"/>
      <c r="S299" s="14">
        <v>8.9179339109674599E-2</v>
      </c>
      <c r="T299" s="14">
        <v>8.9881455348584299E-2</v>
      </c>
      <c r="U299" s="14">
        <v>0.11391987294478199</v>
      </c>
      <c r="V299" s="14">
        <v>7.2063589357558896E-2</v>
      </c>
      <c r="W299" s="14">
        <v>6.5175943036089701E-2</v>
      </c>
      <c r="X299" s="14">
        <v>8.6536450210534799E-2</v>
      </c>
      <c r="Y299" s="14">
        <v>6.7086468266422603E-2</v>
      </c>
      <c r="Z299" s="14">
        <v>7.1571213206185799E-2</v>
      </c>
      <c r="AA299" s="14">
        <v>8.4749149787118602E-2</v>
      </c>
      <c r="AB299" s="14">
        <v>6.8570914749901707E-2</v>
      </c>
      <c r="AC299" s="14">
        <v>8.7502167484779597E-2</v>
      </c>
      <c r="AD299" s="14">
        <v>5.2995386402178199E-2</v>
      </c>
      <c r="AE299" s="14"/>
      <c r="AF299" s="14">
        <v>7.1559152862241404E-2</v>
      </c>
      <c r="AG299" s="14">
        <v>7.6338534241266298E-2</v>
      </c>
      <c r="AH299" s="14">
        <v>0.101728808709543</v>
      </c>
      <c r="AI299" s="14"/>
      <c r="AJ299" s="14">
        <v>6.8534259131024594E-2</v>
      </c>
      <c r="AK299" s="14">
        <v>5.7076215618497003E-2</v>
      </c>
      <c r="AL299" s="14">
        <v>8.15652536345918E-2</v>
      </c>
      <c r="AM299" s="14">
        <v>3.54567986877347E-2</v>
      </c>
      <c r="AN299" s="14">
        <v>0.12458290817599101</v>
      </c>
      <c r="AO299" s="14"/>
      <c r="AP299" s="14">
        <v>4.9447618812706103E-2</v>
      </c>
      <c r="AQ299" s="14">
        <v>5.7554509746163503E-2</v>
      </c>
      <c r="AR299" s="14">
        <v>8.6993991654825895E-2</v>
      </c>
      <c r="AS299" s="14"/>
      <c r="AT299" s="14">
        <v>9.4110265536009499E-2</v>
      </c>
      <c r="AU299" s="14">
        <v>0.115154006150053</v>
      </c>
      <c r="AV299" s="14">
        <v>4.5674431668950799E-2</v>
      </c>
      <c r="AW299" s="14">
        <v>6.2852562475454496E-2</v>
      </c>
      <c r="AX299" s="14">
        <v>0.19221514165123399</v>
      </c>
      <c r="AY299" s="14"/>
      <c r="AZ299" s="14">
        <v>6.5290468286140907E-2</v>
      </c>
      <c r="BA299" s="14">
        <v>7.6688148396910003E-2</v>
      </c>
      <c r="BB299" s="14">
        <v>0.10897056988524199</v>
      </c>
      <c r="BC299" s="14">
        <v>9.6458099094628297E-2</v>
      </c>
      <c r="BD299" s="14">
        <v>8.2862961878405195E-2</v>
      </c>
      <c r="BE299" s="14">
        <v>6.8626121876201901E-2</v>
      </c>
    </row>
    <row r="300" spans="2:57" x14ac:dyDescent="0.25"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</row>
    <row r="301" spans="2:57" x14ac:dyDescent="0.25">
      <c r="B301" s="6" t="s">
        <v>142</v>
      </c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</row>
    <row r="302" spans="2:57" x14ac:dyDescent="0.25">
      <c r="B302" s="24" t="s">
        <v>93</v>
      </c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</row>
    <row r="303" spans="2:57" x14ac:dyDescent="0.25">
      <c r="B303" t="s">
        <v>143</v>
      </c>
      <c r="C303" s="14">
        <v>0.49184225116693397</v>
      </c>
      <c r="D303" s="14">
        <v>0.58658000647747599</v>
      </c>
      <c r="E303" s="14">
        <v>0.40020940207231198</v>
      </c>
      <c r="F303" s="14"/>
      <c r="G303" s="14">
        <v>0.43012775322829999</v>
      </c>
      <c r="H303" s="14">
        <v>0.44979832965928801</v>
      </c>
      <c r="I303" s="14">
        <v>0.48228993628667099</v>
      </c>
      <c r="J303" s="14">
        <v>0.52918174874312596</v>
      </c>
      <c r="K303" s="14">
        <v>0.53104772093611097</v>
      </c>
      <c r="L303" s="14">
        <v>0.51853962176033597</v>
      </c>
      <c r="M303" s="14"/>
      <c r="N303" s="14">
        <v>0.55463372303837399</v>
      </c>
      <c r="O303" s="14">
        <v>0.49477239598147998</v>
      </c>
      <c r="P303" s="14">
        <v>0.47501969536580502</v>
      </c>
      <c r="Q303" s="14">
        <v>0.43062677225574802</v>
      </c>
      <c r="R303" s="14"/>
      <c r="S303" s="14">
        <v>0.45392902899638699</v>
      </c>
      <c r="T303" s="14">
        <v>0.49238751929387498</v>
      </c>
      <c r="U303" s="14">
        <v>0.48088867481684999</v>
      </c>
      <c r="V303" s="14">
        <v>0.50978857606951899</v>
      </c>
      <c r="W303" s="14">
        <v>0.43329238407458298</v>
      </c>
      <c r="X303" s="14">
        <v>0.52272578731353303</v>
      </c>
      <c r="Y303" s="14">
        <v>0.51626462924480498</v>
      </c>
      <c r="Z303" s="14">
        <v>0.53336234210009703</v>
      </c>
      <c r="AA303" s="14">
        <v>0.44323834639963</v>
      </c>
      <c r="AB303" s="14">
        <v>0.50893686722369602</v>
      </c>
      <c r="AC303" s="14">
        <v>0.55693671610006601</v>
      </c>
      <c r="AD303" s="14">
        <v>0.58366402892354197</v>
      </c>
      <c r="AE303" s="14"/>
      <c r="AF303" s="14">
        <v>0.54201708580554897</v>
      </c>
      <c r="AG303" s="14">
        <v>0.46278200077002102</v>
      </c>
      <c r="AH303" s="14">
        <v>0.52063823761794303</v>
      </c>
      <c r="AI303" s="14"/>
      <c r="AJ303" s="14">
        <v>0.550379176962846</v>
      </c>
      <c r="AK303" s="14">
        <v>0.46375284144747703</v>
      </c>
      <c r="AL303" s="14">
        <v>0.53813938177770304</v>
      </c>
      <c r="AM303" s="14">
        <v>0.606311222848683</v>
      </c>
      <c r="AN303" s="14">
        <v>0.43113418339500098</v>
      </c>
      <c r="AO303" s="14"/>
      <c r="AP303" s="14">
        <v>0.58936671095799298</v>
      </c>
      <c r="AQ303" s="14">
        <v>0.46281194990993002</v>
      </c>
      <c r="AR303" s="14">
        <v>0.460926518820237</v>
      </c>
      <c r="AS303" s="14"/>
      <c r="AT303" s="14">
        <v>0.43777011854797798</v>
      </c>
      <c r="AU303" s="14">
        <v>0.48375279629427897</v>
      </c>
      <c r="AV303" s="14">
        <v>0.54909602115388401</v>
      </c>
      <c r="AW303" s="14">
        <v>0.47018707865793802</v>
      </c>
      <c r="AX303" s="14">
        <v>0.51368247436729597</v>
      </c>
      <c r="AY303" s="14"/>
      <c r="AZ303" s="14">
        <v>0.49430158829016801</v>
      </c>
      <c r="BA303" s="14">
        <v>0.50351642366858596</v>
      </c>
      <c r="BB303" s="14">
        <v>0.44799750241983</v>
      </c>
      <c r="BC303" s="14">
        <v>0.47360366073003102</v>
      </c>
      <c r="BD303" s="14">
        <v>0.52017368076152404</v>
      </c>
      <c r="BE303" s="14">
        <v>0.52232712689954897</v>
      </c>
    </row>
    <row r="304" spans="2:57" x14ac:dyDescent="0.25">
      <c r="B304" t="s">
        <v>144</v>
      </c>
      <c r="C304" s="14">
        <v>0.433200237064717</v>
      </c>
      <c r="D304" s="14">
        <v>0.34649116446393502</v>
      </c>
      <c r="E304" s="14">
        <v>0.51938285613799495</v>
      </c>
      <c r="F304" s="14"/>
      <c r="G304" s="14">
        <v>0.49577739993276398</v>
      </c>
      <c r="H304" s="14">
        <v>0.47317466455517698</v>
      </c>
      <c r="I304" s="14">
        <v>0.45066241420757702</v>
      </c>
      <c r="J304" s="14">
        <v>0.397784644320614</v>
      </c>
      <c r="K304" s="14">
        <v>0.405825919499744</v>
      </c>
      <c r="L304" s="14">
        <v>0.39166411252630201</v>
      </c>
      <c r="M304" s="14"/>
      <c r="N304" s="14">
        <v>0.37697575163643998</v>
      </c>
      <c r="O304" s="14">
        <v>0.43463830470034298</v>
      </c>
      <c r="P304" s="14">
        <v>0.45665230832767201</v>
      </c>
      <c r="Q304" s="14">
        <v>0.477476325756864</v>
      </c>
      <c r="R304" s="14"/>
      <c r="S304" s="14">
        <v>0.46821250980633999</v>
      </c>
      <c r="T304" s="14">
        <v>0.40953370064079903</v>
      </c>
      <c r="U304" s="14">
        <v>0.416126462639619</v>
      </c>
      <c r="V304" s="14">
        <v>0.39013896854692398</v>
      </c>
      <c r="W304" s="14">
        <v>0.479948558218526</v>
      </c>
      <c r="X304" s="14">
        <v>0.423421982748929</v>
      </c>
      <c r="Y304" s="14">
        <v>0.44170696659061198</v>
      </c>
      <c r="Z304" s="14">
        <v>0.404539953029035</v>
      </c>
      <c r="AA304" s="14">
        <v>0.50641070130080401</v>
      </c>
      <c r="AB304" s="14">
        <v>0.43066409565913399</v>
      </c>
      <c r="AC304" s="14">
        <v>0.34633519171900501</v>
      </c>
      <c r="AD304" s="14">
        <v>0.367364764826838</v>
      </c>
      <c r="AE304" s="14"/>
      <c r="AF304" s="14">
        <v>0.394541837482484</v>
      </c>
      <c r="AG304" s="14">
        <v>0.46299722490473399</v>
      </c>
      <c r="AH304" s="14">
        <v>0.386051200626986</v>
      </c>
      <c r="AI304" s="14"/>
      <c r="AJ304" s="14">
        <v>0.38991061801552901</v>
      </c>
      <c r="AK304" s="14">
        <v>0.48022537648103703</v>
      </c>
      <c r="AL304" s="14">
        <v>0.40861031768925898</v>
      </c>
      <c r="AM304" s="14">
        <v>0.36413842851155698</v>
      </c>
      <c r="AN304" s="14">
        <v>0.44191552574592202</v>
      </c>
      <c r="AO304" s="14"/>
      <c r="AP304" s="14">
        <v>0.37106262464880602</v>
      </c>
      <c r="AQ304" s="14">
        <v>0.480271184778581</v>
      </c>
      <c r="AR304" s="14">
        <v>0.50233783391041198</v>
      </c>
      <c r="AS304" s="14"/>
      <c r="AT304" s="14">
        <v>0.47611422872752801</v>
      </c>
      <c r="AU304" s="14">
        <v>0.42230936873646402</v>
      </c>
      <c r="AV304" s="14">
        <v>0.39721231771915599</v>
      </c>
      <c r="AW304" s="14">
        <v>0.48099523498368901</v>
      </c>
      <c r="AX304" s="14">
        <v>0.355106504797289</v>
      </c>
      <c r="AY304" s="14"/>
      <c r="AZ304" s="14">
        <v>0.43781280609579099</v>
      </c>
      <c r="BA304" s="14">
        <v>0.42962662160051202</v>
      </c>
      <c r="BB304" s="14">
        <v>0.45940925375696601</v>
      </c>
      <c r="BC304" s="14">
        <v>0.43900033544438499</v>
      </c>
      <c r="BD304" s="14">
        <v>0.410816938655861</v>
      </c>
      <c r="BE304" s="14">
        <v>0.40002929806398901</v>
      </c>
    </row>
    <row r="305" spans="2:57" x14ac:dyDescent="0.25">
      <c r="B305" t="s">
        <v>87</v>
      </c>
      <c r="C305" s="14">
        <v>7.4957511768349305E-2</v>
      </c>
      <c r="D305" s="14">
        <v>6.6928829058589795E-2</v>
      </c>
      <c r="E305" s="14">
        <v>8.0407741789692899E-2</v>
      </c>
      <c r="F305" s="14"/>
      <c r="G305" s="14">
        <v>7.4094846838936301E-2</v>
      </c>
      <c r="H305" s="14">
        <v>7.7027005785534799E-2</v>
      </c>
      <c r="I305" s="14">
        <v>6.7047649505751705E-2</v>
      </c>
      <c r="J305" s="14">
        <v>7.3033606936259904E-2</v>
      </c>
      <c r="K305" s="14">
        <v>6.3126359564145196E-2</v>
      </c>
      <c r="L305" s="14">
        <v>8.97962657133618E-2</v>
      </c>
      <c r="M305" s="14"/>
      <c r="N305" s="14">
        <v>6.83905253251859E-2</v>
      </c>
      <c r="O305" s="14">
        <v>7.0589299318176396E-2</v>
      </c>
      <c r="P305" s="14">
        <v>6.8327996306523406E-2</v>
      </c>
      <c r="Q305" s="14">
        <v>9.1896901987388105E-2</v>
      </c>
      <c r="R305" s="14"/>
      <c r="S305" s="14">
        <v>7.7858461197272702E-2</v>
      </c>
      <c r="T305" s="14">
        <v>9.8078780065326707E-2</v>
      </c>
      <c r="U305" s="14">
        <v>0.10298486254353099</v>
      </c>
      <c r="V305" s="14">
        <v>0.100072455383557</v>
      </c>
      <c r="W305" s="14">
        <v>8.6759057706891102E-2</v>
      </c>
      <c r="X305" s="14">
        <v>5.3852229937538E-2</v>
      </c>
      <c r="Y305" s="14">
        <v>4.2028404164581999E-2</v>
      </c>
      <c r="Z305" s="14">
        <v>6.2097704870867701E-2</v>
      </c>
      <c r="AA305" s="14">
        <v>5.0350952299566203E-2</v>
      </c>
      <c r="AB305" s="14">
        <v>6.0399037117170498E-2</v>
      </c>
      <c r="AC305" s="14">
        <v>9.6728092180929301E-2</v>
      </c>
      <c r="AD305" s="14">
        <v>4.8971206249620501E-2</v>
      </c>
      <c r="AE305" s="14"/>
      <c r="AF305" s="14">
        <v>6.3441076711967304E-2</v>
      </c>
      <c r="AG305" s="14">
        <v>7.4220774325244807E-2</v>
      </c>
      <c r="AH305" s="14">
        <v>9.3310561755071603E-2</v>
      </c>
      <c r="AI305" s="14"/>
      <c r="AJ305" s="14">
        <v>5.9710205021625197E-2</v>
      </c>
      <c r="AK305" s="14">
        <v>5.6021782071486198E-2</v>
      </c>
      <c r="AL305" s="14">
        <v>5.3250300533038003E-2</v>
      </c>
      <c r="AM305" s="14">
        <v>2.9550348639759701E-2</v>
      </c>
      <c r="AN305" s="14">
        <v>0.126950290859077</v>
      </c>
      <c r="AO305" s="14"/>
      <c r="AP305" s="14">
        <v>3.95706643932007E-2</v>
      </c>
      <c r="AQ305" s="14">
        <v>5.6916865311489602E-2</v>
      </c>
      <c r="AR305" s="14">
        <v>3.6735647269351801E-2</v>
      </c>
      <c r="AS305" s="14"/>
      <c r="AT305" s="14">
        <v>8.6115652724494299E-2</v>
      </c>
      <c r="AU305" s="14">
        <v>9.3937834969257103E-2</v>
      </c>
      <c r="AV305" s="14">
        <v>5.3691661126959798E-2</v>
      </c>
      <c r="AW305" s="14">
        <v>4.8817686358373198E-2</v>
      </c>
      <c r="AX305" s="14">
        <v>0.131211020835415</v>
      </c>
      <c r="AY305" s="14"/>
      <c r="AZ305" s="14">
        <v>6.7885605614041097E-2</v>
      </c>
      <c r="BA305" s="14">
        <v>6.6856954730902501E-2</v>
      </c>
      <c r="BB305" s="14">
        <v>9.2593243823203705E-2</v>
      </c>
      <c r="BC305" s="14">
        <v>8.7396003825583199E-2</v>
      </c>
      <c r="BD305" s="14">
        <v>6.9009380582615895E-2</v>
      </c>
      <c r="BE305" s="14">
        <v>7.7643575036461895E-2</v>
      </c>
    </row>
    <row r="306" spans="2:57" x14ac:dyDescent="0.25"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</row>
    <row r="307" spans="2:57" x14ac:dyDescent="0.25">
      <c r="B307" s="6" t="s">
        <v>142</v>
      </c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</row>
    <row r="308" spans="2:57" x14ac:dyDescent="0.25">
      <c r="B308" s="24" t="s">
        <v>93</v>
      </c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</row>
    <row r="309" spans="2:57" x14ac:dyDescent="0.25">
      <c r="B309" t="s">
        <v>145</v>
      </c>
      <c r="C309" s="14">
        <v>0.77695091316226494</v>
      </c>
      <c r="D309" s="14">
        <v>0.76363168298155704</v>
      </c>
      <c r="E309" s="14">
        <v>0.79272976614681001</v>
      </c>
      <c r="F309" s="14"/>
      <c r="G309" s="14">
        <v>0.64050470043736696</v>
      </c>
      <c r="H309" s="14">
        <v>0.72790452285931095</v>
      </c>
      <c r="I309" s="14">
        <v>0.76948884822206198</v>
      </c>
      <c r="J309" s="14">
        <v>0.82473369688247</v>
      </c>
      <c r="K309" s="14">
        <v>0.806184244107365</v>
      </c>
      <c r="L309" s="14">
        <v>0.85585426181808899</v>
      </c>
      <c r="M309" s="14"/>
      <c r="N309" s="14">
        <v>0.83435809940607997</v>
      </c>
      <c r="O309" s="14">
        <v>0.79013879982929502</v>
      </c>
      <c r="P309" s="14">
        <v>0.76606512205088895</v>
      </c>
      <c r="Q309" s="14">
        <v>0.71318565651994503</v>
      </c>
      <c r="R309" s="14"/>
      <c r="S309" s="14">
        <v>0.72595746618027102</v>
      </c>
      <c r="T309" s="14">
        <v>0.76213071677601996</v>
      </c>
      <c r="U309" s="14">
        <v>0.78495848705735505</v>
      </c>
      <c r="V309" s="14">
        <v>0.79168442572717801</v>
      </c>
      <c r="W309" s="14">
        <v>0.77040123069284605</v>
      </c>
      <c r="X309" s="14">
        <v>0.78222198710799795</v>
      </c>
      <c r="Y309" s="14">
        <v>0.81154029490314405</v>
      </c>
      <c r="Z309" s="14">
        <v>0.75582797290056603</v>
      </c>
      <c r="AA309" s="14">
        <v>0.77712896384082597</v>
      </c>
      <c r="AB309" s="14">
        <v>0.825976675339259</v>
      </c>
      <c r="AC309" s="14">
        <v>0.80621493266880895</v>
      </c>
      <c r="AD309" s="14">
        <v>0.75279670268583898</v>
      </c>
      <c r="AE309" s="14"/>
      <c r="AF309" s="14">
        <v>0.81071770199562498</v>
      </c>
      <c r="AG309" s="14">
        <v>0.80193013030556903</v>
      </c>
      <c r="AH309" s="14">
        <v>0.71008830152108704</v>
      </c>
      <c r="AI309" s="14"/>
      <c r="AJ309" s="14">
        <v>0.85536620236686201</v>
      </c>
      <c r="AK309" s="14">
        <v>0.74013473801303598</v>
      </c>
      <c r="AL309" s="14">
        <v>0.85455173837631704</v>
      </c>
      <c r="AM309" s="14">
        <v>0.83625077853704999</v>
      </c>
      <c r="AN309" s="14">
        <v>0.68174045737416999</v>
      </c>
      <c r="AO309" s="14"/>
      <c r="AP309" s="14">
        <v>0.868773067114613</v>
      </c>
      <c r="AQ309" s="14">
        <v>0.75266989258394801</v>
      </c>
      <c r="AR309" s="14">
        <v>0.78482210632079497</v>
      </c>
      <c r="AS309" s="14"/>
      <c r="AT309" s="14">
        <v>0.74422860191617601</v>
      </c>
      <c r="AU309" s="14">
        <v>0.73345473986524001</v>
      </c>
      <c r="AV309" s="14">
        <v>0.79567426027829602</v>
      </c>
      <c r="AW309" s="14">
        <v>0.88301380559848197</v>
      </c>
      <c r="AX309" s="14">
        <v>0.69959880874357905</v>
      </c>
      <c r="AY309" s="14"/>
      <c r="AZ309" s="14">
        <v>0.76657608799675203</v>
      </c>
      <c r="BA309" s="14">
        <v>0.765609475727975</v>
      </c>
      <c r="BB309" s="14">
        <v>0.76222572765126595</v>
      </c>
      <c r="BC309" s="14">
        <v>0.78278326148796495</v>
      </c>
      <c r="BD309" s="14">
        <v>0.85168476065200605</v>
      </c>
      <c r="BE309" s="14">
        <v>0.74930305779125195</v>
      </c>
    </row>
    <row r="310" spans="2:57" x14ac:dyDescent="0.25">
      <c r="B310" t="s">
        <v>146</v>
      </c>
      <c r="C310" s="14">
        <v>0.18540636972736099</v>
      </c>
      <c r="D310" s="14">
        <v>0.20330973036708</v>
      </c>
      <c r="E310" s="14">
        <v>0.16685637736279499</v>
      </c>
      <c r="F310" s="14"/>
      <c r="G310" s="14">
        <v>0.31709163646012201</v>
      </c>
      <c r="H310" s="14">
        <v>0.22335847056803201</v>
      </c>
      <c r="I310" s="14">
        <v>0.186258795670842</v>
      </c>
      <c r="J310" s="14">
        <v>0.14619685154387799</v>
      </c>
      <c r="K310" s="14">
        <v>0.15680862351028099</v>
      </c>
      <c r="L310" s="14">
        <v>0.116740810428338</v>
      </c>
      <c r="M310" s="14"/>
      <c r="N310" s="14">
        <v>0.14789069541650199</v>
      </c>
      <c r="O310" s="14">
        <v>0.18269040269802</v>
      </c>
      <c r="P310" s="14">
        <v>0.19527691491372201</v>
      </c>
      <c r="Q310" s="14">
        <v>0.21701945254128099</v>
      </c>
      <c r="R310" s="14"/>
      <c r="S310" s="14">
        <v>0.229920926210505</v>
      </c>
      <c r="T310" s="14">
        <v>0.20324812708595799</v>
      </c>
      <c r="U310" s="14">
        <v>0.13153427094560199</v>
      </c>
      <c r="V310" s="14">
        <v>0.16971807430147801</v>
      </c>
      <c r="W310" s="14">
        <v>0.184195819613477</v>
      </c>
      <c r="X310" s="14">
        <v>0.168524581982398</v>
      </c>
      <c r="Y310" s="14">
        <v>0.16411798624262799</v>
      </c>
      <c r="Z310" s="14">
        <v>0.232642357665577</v>
      </c>
      <c r="AA310" s="14">
        <v>0.18618585039149299</v>
      </c>
      <c r="AB310" s="14">
        <v>0.15520776566684399</v>
      </c>
      <c r="AC310" s="14">
        <v>0.18336082677228099</v>
      </c>
      <c r="AD310" s="14">
        <v>0.22895436335726099</v>
      </c>
      <c r="AE310" s="14"/>
      <c r="AF310" s="14">
        <v>0.15560624351418201</v>
      </c>
      <c r="AG310" s="14">
        <v>0.17247622551387401</v>
      </c>
      <c r="AH310" s="14">
        <v>0.208292521938133</v>
      </c>
      <c r="AI310" s="14"/>
      <c r="AJ310" s="14">
        <v>0.12767702336978001</v>
      </c>
      <c r="AK310" s="14">
        <v>0.212981800437476</v>
      </c>
      <c r="AL310" s="14">
        <v>0.115397231533997</v>
      </c>
      <c r="AM310" s="14">
        <v>0.16374922146295101</v>
      </c>
      <c r="AN310" s="14">
        <v>0.222485566428894</v>
      </c>
      <c r="AO310" s="14"/>
      <c r="AP310" s="14">
        <v>0.119584110948682</v>
      </c>
      <c r="AQ310" s="14">
        <v>0.20200447762934901</v>
      </c>
      <c r="AR310" s="14">
        <v>0.19718568011533599</v>
      </c>
      <c r="AS310" s="14"/>
      <c r="AT310" s="14">
        <v>0.19902050615445399</v>
      </c>
      <c r="AU310" s="14">
        <v>0.22339256620242001</v>
      </c>
      <c r="AV310" s="14">
        <v>0.18184833201066</v>
      </c>
      <c r="AW310" s="14">
        <v>9.8374013254411793E-2</v>
      </c>
      <c r="AX310" s="14">
        <v>0.26882177674684798</v>
      </c>
      <c r="AY310" s="14"/>
      <c r="AZ310" s="14">
        <v>0.19753900589569101</v>
      </c>
      <c r="BA310" s="14">
        <v>0.18915204306778999</v>
      </c>
      <c r="BB310" s="14">
        <v>0.17769840274062701</v>
      </c>
      <c r="BC310" s="14">
        <v>0.19284292952929399</v>
      </c>
      <c r="BD310" s="14">
        <v>0.13554726627681801</v>
      </c>
      <c r="BE310" s="14">
        <v>0.20330459144544699</v>
      </c>
    </row>
    <row r="311" spans="2:57" x14ac:dyDescent="0.25">
      <c r="B311" t="s">
        <v>87</v>
      </c>
      <c r="C311" s="14">
        <v>3.76427171103745E-2</v>
      </c>
      <c r="D311" s="14">
        <v>3.3058586651363402E-2</v>
      </c>
      <c r="E311" s="14">
        <v>4.04138564903943E-2</v>
      </c>
      <c r="F311" s="14"/>
      <c r="G311" s="14">
        <v>4.2403663102511202E-2</v>
      </c>
      <c r="H311" s="14">
        <v>4.8737006572657303E-2</v>
      </c>
      <c r="I311" s="14">
        <v>4.4252356107095797E-2</v>
      </c>
      <c r="J311" s="14">
        <v>2.9069451573652101E-2</v>
      </c>
      <c r="K311" s="14">
        <v>3.7007132382353501E-2</v>
      </c>
      <c r="L311" s="14">
        <v>2.7404927753573002E-2</v>
      </c>
      <c r="M311" s="14"/>
      <c r="N311" s="14">
        <v>1.7751205177417399E-2</v>
      </c>
      <c r="O311" s="14">
        <v>2.7170797472684301E-2</v>
      </c>
      <c r="P311" s="14">
        <v>3.8657963035389299E-2</v>
      </c>
      <c r="Q311" s="14">
        <v>6.9794890938773904E-2</v>
      </c>
      <c r="R311" s="14"/>
      <c r="S311" s="14">
        <v>4.41216076092244E-2</v>
      </c>
      <c r="T311" s="14">
        <v>3.46211561380219E-2</v>
      </c>
      <c r="U311" s="14">
        <v>8.3507241997042903E-2</v>
      </c>
      <c r="V311" s="14">
        <v>3.8597499971344498E-2</v>
      </c>
      <c r="W311" s="14">
        <v>4.5402949693676802E-2</v>
      </c>
      <c r="X311" s="14">
        <v>4.9253430909603997E-2</v>
      </c>
      <c r="Y311" s="14">
        <v>2.43417188542275E-2</v>
      </c>
      <c r="Z311" s="14">
        <v>1.15296694338561E-2</v>
      </c>
      <c r="AA311" s="14">
        <v>3.6685185767681601E-2</v>
      </c>
      <c r="AB311" s="14">
        <v>1.8815558993896898E-2</v>
      </c>
      <c r="AC311" s="14">
        <v>1.0424240558909901E-2</v>
      </c>
      <c r="AD311" s="14">
        <v>1.8248933956899801E-2</v>
      </c>
      <c r="AE311" s="14"/>
      <c r="AF311" s="14">
        <v>3.3676054490192502E-2</v>
      </c>
      <c r="AG311" s="14">
        <v>2.5593644180556901E-2</v>
      </c>
      <c r="AH311" s="14">
        <v>8.1619176540780602E-2</v>
      </c>
      <c r="AI311" s="14"/>
      <c r="AJ311" s="14">
        <v>1.69567742633575E-2</v>
      </c>
      <c r="AK311" s="14">
        <v>4.6883461549488199E-2</v>
      </c>
      <c r="AL311" s="14">
        <v>3.0051030089686299E-2</v>
      </c>
      <c r="AM311" s="14">
        <v>0</v>
      </c>
      <c r="AN311" s="14">
        <v>9.5773976196936006E-2</v>
      </c>
      <c r="AO311" s="14"/>
      <c r="AP311" s="14">
        <v>1.16428219367053E-2</v>
      </c>
      <c r="AQ311" s="14">
        <v>4.5325629786703098E-2</v>
      </c>
      <c r="AR311" s="14">
        <v>1.7992213563869802E-2</v>
      </c>
      <c r="AS311" s="14"/>
      <c r="AT311" s="14">
        <v>5.6750891929370502E-2</v>
      </c>
      <c r="AU311" s="14">
        <v>4.3152693932340599E-2</v>
      </c>
      <c r="AV311" s="14">
        <v>2.2477407711044398E-2</v>
      </c>
      <c r="AW311" s="14">
        <v>1.8612181147105899E-2</v>
      </c>
      <c r="AX311" s="14">
        <v>3.1579414509572599E-2</v>
      </c>
      <c r="AY311" s="14"/>
      <c r="AZ311" s="14">
        <v>3.5884906107556597E-2</v>
      </c>
      <c r="BA311" s="14">
        <v>4.5238481204234501E-2</v>
      </c>
      <c r="BB311" s="14">
        <v>6.0075869608107603E-2</v>
      </c>
      <c r="BC311" s="14">
        <v>2.4373808982740702E-2</v>
      </c>
      <c r="BD311" s="14">
        <v>1.27679730711755E-2</v>
      </c>
      <c r="BE311" s="14">
        <v>4.73923507633007E-2</v>
      </c>
    </row>
    <row r="312" spans="2:57" x14ac:dyDescent="0.25"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</row>
    <row r="313" spans="2:57" x14ac:dyDescent="0.25">
      <c r="B313" s="6" t="s">
        <v>142</v>
      </c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</row>
    <row r="314" spans="2:57" x14ac:dyDescent="0.25">
      <c r="B314" s="24" t="s">
        <v>93</v>
      </c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</row>
    <row r="315" spans="2:57" x14ac:dyDescent="0.25">
      <c r="B315" t="s">
        <v>147</v>
      </c>
      <c r="C315" s="14">
        <v>0.44881071142764201</v>
      </c>
      <c r="D315" s="14">
        <v>0.54887928717926304</v>
      </c>
      <c r="E315" s="14">
        <v>0.35259637258263299</v>
      </c>
      <c r="F315" s="14"/>
      <c r="G315" s="14">
        <v>0.45247618046976001</v>
      </c>
      <c r="H315" s="14">
        <v>0.40097650250065497</v>
      </c>
      <c r="I315" s="14">
        <v>0.44107917927283702</v>
      </c>
      <c r="J315" s="14">
        <v>0.39761545567261403</v>
      </c>
      <c r="K315" s="14">
        <v>0.50185507284743403</v>
      </c>
      <c r="L315" s="14">
        <v>0.497745684107537</v>
      </c>
      <c r="M315" s="14"/>
      <c r="N315" s="14">
        <v>0.56418388646905004</v>
      </c>
      <c r="O315" s="14">
        <v>0.45109019111556498</v>
      </c>
      <c r="P315" s="14">
        <v>0.41390992135165899</v>
      </c>
      <c r="Q315" s="14">
        <v>0.34894510263563799</v>
      </c>
      <c r="R315" s="14"/>
      <c r="S315" s="14">
        <v>0.45577589780866101</v>
      </c>
      <c r="T315" s="14">
        <v>0.40770047554128303</v>
      </c>
      <c r="U315" s="14">
        <v>0.48133315292608297</v>
      </c>
      <c r="V315" s="14">
        <v>0.46483349625834602</v>
      </c>
      <c r="W315" s="14">
        <v>0.370493272341121</v>
      </c>
      <c r="X315" s="14">
        <v>0.49339414480613702</v>
      </c>
      <c r="Y315" s="14">
        <v>0.54168821606725703</v>
      </c>
      <c r="Z315" s="14">
        <v>0.469797001637005</v>
      </c>
      <c r="AA315" s="14">
        <v>0.42187109152123897</v>
      </c>
      <c r="AB315" s="14">
        <v>0.45087423516236302</v>
      </c>
      <c r="AC315" s="14">
        <v>0.36588119722374202</v>
      </c>
      <c r="AD315" s="14">
        <v>0.46455602113073702</v>
      </c>
      <c r="AE315" s="14"/>
      <c r="AF315" s="14">
        <v>0.46545468269377699</v>
      </c>
      <c r="AG315" s="14">
        <v>0.43985393666303602</v>
      </c>
      <c r="AH315" s="14">
        <v>0.45872586445316199</v>
      </c>
      <c r="AI315" s="14"/>
      <c r="AJ315" s="14">
        <v>0.48200800596827997</v>
      </c>
      <c r="AK315" s="14">
        <v>0.42017226615679698</v>
      </c>
      <c r="AL315" s="14">
        <v>0.52078516538222996</v>
      </c>
      <c r="AM315" s="14">
        <v>0.43248506643041501</v>
      </c>
      <c r="AN315" s="14">
        <v>0.40145615609315399</v>
      </c>
      <c r="AO315" s="14"/>
      <c r="AP315" s="14">
        <v>0.52158919925510605</v>
      </c>
      <c r="AQ315" s="14">
        <v>0.449735199513835</v>
      </c>
      <c r="AR315" s="14">
        <v>0.51614947047694903</v>
      </c>
      <c r="AS315" s="14"/>
      <c r="AT315" s="14">
        <v>0.36033800084922701</v>
      </c>
      <c r="AU315" s="14">
        <v>0.44883179175819499</v>
      </c>
      <c r="AV315" s="14">
        <v>0.50887536614751805</v>
      </c>
      <c r="AW315" s="14">
        <v>0.51494757337424102</v>
      </c>
      <c r="AX315" s="14">
        <v>0.56984308878557299</v>
      </c>
      <c r="AY315" s="14"/>
      <c r="AZ315" s="14">
        <v>0.45187502980648903</v>
      </c>
      <c r="BA315" s="14">
        <v>0.46723127047754298</v>
      </c>
      <c r="BB315" s="14">
        <v>0.431035236901327</v>
      </c>
      <c r="BC315" s="14">
        <v>0.45471933171003998</v>
      </c>
      <c r="BD315" s="14">
        <v>0.43045712035887002</v>
      </c>
      <c r="BE315" s="14">
        <v>0.40137166130542801</v>
      </c>
    </row>
    <row r="316" spans="2:57" x14ac:dyDescent="0.25">
      <c r="B316" t="s">
        <v>148</v>
      </c>
      <c r="C316" s="14">
        <v>0.35769551836122998</v>
      </c>
      <c r="D316" s="14">
        <v>0.27198813408162797</v>
      </c>
      <c r="E316" s="14">
        <v>0.43959319911990002</v>
      </c>
      <c r="F316" s="14"/>
      <c r="G316" s="14">
        <v>0.40318893017642798</v>
      </c>
      <c r="H316" s="14">
        <v>0.44029211647640298</v>
      </c>
      <c r="I316" s="14">
        <v>0.41448797900015799</v>
      </c>
      <c r="J316" s="14">
        <v>0.37072193816114002</v>
      </c>
      <c r="K316" s="14">
        <v>0.30991828691738699</v>
      </c>
      <c r="L316" s="14">
        <v>0.23504440261867501</v>
      </c>
      <c r="M316" s="14"/>
      <c r="N316" s="14">
        <v>0.28881428105382001</v>
      </c>
      <c r="O316" s="14">
        <v>0.33975188600748102</v>
      </c>
      <c r="P316" s="14">
        <v>0.41400366582961001</v>
      </c>
      <c r="Q316" s="14">
        <v>0.40345109383067801</v>
      </c>
      <c r="R316" s="14"/>
      <c r="S316" s="14">
        <v>0.38633354976088902</v>
      </c>
      <c r="T316" s="14">
        <v>0.371567321597018</v>
      </c>
      <c r="U316" s="14">
        <v>0.32340975153222401</v>
      </c>
      <c r="V316" s="14">
        <v>0.35025646783780701</v>
      </c>
      <c r="W316" s="14">
        <v>0.401760251675915</v>
      </c>
      <c r="X316" s="14">
        <v>0.30093647303448501</v>
      </c>
      <c r="Y316" s="14">
        <v>0.287989109264912</v>
      </c>
      <c r="Z316" s="14">
        <v>0.31688841152854402</v>
      </c>
      <c r="AA316" s="14">
        <v>0.38081140661983398</v>
      </c>
      <c r="AB316" s="14">
        <v>0.36517082275367901</v>
      </c>
      <c r="AC316" s="14">
        <v>0.409609492625158</v>
      </c>
      <c r="AD316" s="14">
        <v>0.39172708576919102</v>
      </c>
      <c r="AE316" s="14"/>
      <c r="AF316" s="14">
        <v>0.34122456156086001</v>
      </c>
      <c r="AG316" s="14">
        <v>0.370777242152668</v>
      </c>
      <c r="AH316" s="14">
        <v>0.33525805724394903</v>
      </c>
      <c r="AI316" s="14"/>
      <c r="AJ316" s="14">
        <v>0.33737437848694901</v>
      </c>
      <c r="AK316" s="14">
        <v>0.39171621207616902</v>
      </c>
      <c r="AL316" s="14">
        <v>0.29872846644761802</v>
      </c>
      <c r="AM316" s="14">
        <v>0.470176229511437</v>
      </c>
      <c r="AN316" s="14">
        <v>0.34123446197433199</v>
      </c>
      <c r="AO316" s="14"/>
      <c r="AP316" s="14">
        <v>0.33891842511012898</v>
      </c>
      <c r="AQ316" s="14">
        <v>0.37372233995975301</v>
      </c>
      <c r="AR316" s="14">
        <v>0.32899325528162199</v>
      </c>
      <c r="AS316" s="14"/>
      <c r="AT316" s="14">
        <v>0.39273289723488702</v>
      </c>
      <c r="AU316" s="14">
        <v>0.34810074490625897</v>
      </c>
      <c r="AV316" s="14">
        <v>0.331035546799549</v>
      </c>
      <c r="AW316" s="14">
        <v>0.37055060260094502</v>
      </c>
      <c r="AX316" s="14">
        <v>0.23600319644662099</v>
      </c>
      <c r="AY316" s="14"/>
      <c r="AZ316" s="14">
        <v>0.415230158407845</v>
      </c>
      <c r="BA316" s="14">
        <v>0.33702529139874698</v>
      </c>
      <c r="BB316" s="14">
        <v>0.337489152433808</v>
      </c>
      <c r="BC316" s="14">
        <v>0.32255330785178499</v>
      </c>
      <c r="BD316" s="14">
        <v>0.34459817119039998</v>
      </c>
      <c r="BE316" s="14">
        <v>0.40032134512909601</v>
      </c>
    </row>
    <row r="317" spans="2:57" x14ac:dyDescent="0.25">
      <c r="B317" t="s">
        <v>87</v>
      </c>
      <c r="C317" s="14">
        <v>0.19349377021112801</v>
      </c>
      <c r="D317" s="14">
        <v>0.17913257873910901</v>
      </c>
      <c r="E317" s="14">
        <v>0.20781042829746599</v>
      </c>
      <c r="F317" s="14"/>
      <c r="G317" s="14">
        <v>0.144334889353813</v>
      </c>
      <c r="H317" s="14">
        <v>0.15873138102294199</v>
      </c>
      <c r="I317" s="14">
        <v>0.14443284172700599</v>
      </c>
      <c r="J317" s="14">
        <v>0.23166260616624601</v>
      </c>
      <c r="K317" s="14">
        <v>0.18822664023517899</v>
      </c>
      <c r="L317" s="14">
        <v>0.26720991327378801</v>
      </c>
      <c r="M317" s="14"/>
      <c r="N317" s="14">
        <v>0.14700183247713</v>
      </c>
      <c r="O317" s="14">
        <v>0.20915792287695401</v>
      </c>
      <c r="P317" s="14">
        <v>0.17208641281873199</v>
      </c>
      <c r="Q317" s="14">
        <v>0.247603803533684</v>
      </c>
      <c r="R317" s="14"/>
      <c r="S317" s="14">
        <v>0.15789055243045</v>
      </c>
      <c r="T317" s="14">
        <v>0.22073220286169901</v>
      </c>
      <c r="U317" s="14">
        <v>0.19525709554169299</v>
      </c>
      <c r="V317" s="14">
        <v>0.184910035903846</v>
      </c>
      <c r="W317" s="14">
        <v>0.22774647598296399</v>
      </c>
      <c r="X317" s="14">
        <v>0.205669382159377</v>
      </c>
      <c r="Y317" s="14">
        <v>0.17032267466783099</v>
      </c>
      <c r="Z317" s="14">
        <v>0.21331458683445101</v>
      </c>
      <c r="AA317" s="14">
        <v>0.19731750185892699</v>
      </c>
      <c r="AB317" s="14">
        <v>0.18395494208395899</v>
      </c>
      <c r="AC317" s="14">
        <v>0.22450931015110001</v>
      </c>
      <c r="AD317" s="14">
        <v>0.14371689310007299</v>
      </c>
      <c r="AE317" s="14"/>
      <c r="AF317" s="14">
        <v>0.193320755745363</v>
      </c>
      <c r="AG317" s="14">
        <v>0.18936882118429599</v>
      </c>
      <c r="AH317" s="14">
        <v>0.20601607830288901</v>
      </c>
      <c r="AI317" s="14"/>
      <c r="AJ317" s="14">
        <v>0.18061761554477099</v>
      </c>
      <c r="AK317" s="14">
        <v>0.188111521767034</v>
      </c>
      <c r="AL317" s="14">
        <v>0.18048636817015201</v>
      </c>
      <c r="AM317" s="14">
        <v>9.7338704058148401E-2</v>
      </c>
      <c r="AN317" s="14">
        <v>0.25730938193251401</v>
      </c>
      <c r="AO317" s="14"/>
      <c r="AP317" s="14">
        <v>0.13949237563476399</v>
      </c>
      <c r="AQ317" s="14">
        <v>0.17654246052641201</v>
      </c>
      <c r="AR317" s="14">
        <v>0.154857274241429</v>
      </c>
      <c r="AS317" s="14"/>
      <c r="AT317" s="14">
        <v>0.24692910191588599</v>
      </c>
      <c r="AU317" s="14">
        <v>0.20306746333554601</v>
      </c>
      <c r="AV317" s="14">
        <v>0.16008908705293201</v>
      </c>
      <c r="AW317" s="14">
        <v>0.114501824024814</v>
      </c>
      <c r="AX317" s="14">
        <v>0.19415371476780499</v>
      </c>
      <c r="AY317" s="14"/>
      <c r="AZ317" s="14">
        <v>0.13289481178566501</v>
      </c>
      <c r="BA317" s="14">
        <v>0.19574343812371001</v>
      </c>
      <c r="BB317" s="14">
        <v>0.23147561066486499</v>
      </c>
      <c r="BC317" s="14">
        <v>0.22272736043817501</v>
      </c>
      <c r="BD317" s="14">
        <v>0.22494470845073</v>
      </c>
      <c r="BE317" s="14">
        <v>0.19830699356547599</v>
      </c>
    </row>
    <row r="318" spans="2:57" x14ac:dyDescent="0.25"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</row>
    <row r="319" spans="2:57" x14ac:dyDescent="0.25">
      <c r="B319" s="6" t="s">
        <v>165</v>
      </c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</row>
    <row r="320" spans="2:57" x14ac:dyDescent="0.25">
      <c r="B320" s="24" t="s">
        <v>93</v>
      </c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</row>
    <row r="321" spans="2:57" x14ac:dyDescent="0.25">
      <c r="B321" t="s">
        <v>153</v>
      </c>
      <c r="C321" s="14">
        <v>0.188905566451808</v>
      </c>
      <c r="D321" s="14">
        <v>0.16382795389643501</v>
      </c>
      <c r="E321" s="14">
        <v>0.21259847144441499</v>
      </c>
      <c r="F321" s="14"/>
      <c r="G321" s="14">
        <v>0.14257067780563501</v>
      </c>
      <c r="H321" s="14">
        <v>0.11740344843855301</v>
      </c>
      <c r="I321" s="14">
        <v>0.137256188715738</v>
      </c>
      <c r="J321" s="14">
        <v>0.22998454430618001</v>
      </c>
      <c r="K321" s="14">
        <v>0.228001198494761</v>
      </c>
      <c r="L321" s="14">
        <v>0.26069789311650199</v>
      </c>
      <c r="M321" s="14"/>
      <c r="N321" s="14">
        <v>0.17381941294200001</v>
      </c>
      <c r="O321" s="14">
        <v>0.15662812873554499</v>
      </c>
      <c r="P321" s="14">
        <v>0.19572808442649101</v>
      </c>
      <c r="Q321" s="14">
        <v>0.23210186184832499</v>
      </c>
      <c r="R321" s="14"/>
      <c r="S321" s="14">
        <v>0.134596734895648</v>
      </c>
      <c r="T321" s="14">
        <v>0.20230355260867899</v>
      </c>
      <c r="U321" s="14">
        <v>0.14193606412005499</v>
      </c>
      <c r="V321" s="14">
        <v>0.17750642556260501</v>
      </c>
      <c r="W321" s="14">
        <v>0.18113974629683099</v>
      </c>
      <c r="X321" s="14">
        <v>0.229787698414786</v>
      </c>
      <c r="Y321" s="14">
        <v>0.15157519939070299</v>
      </c>
      <c r="Z321" s="14">
        <v>0.17067015347018399</v>
      </c>
      <c r="AA321" s="14">
        <v>0.20819958565573299</v>
      </c>
      <c r="AB321" s="14">
        <v>0.21938288457907101</v>
      </c>
      <c r="AC321" s="14">
        <v>0.29413001801014599</v>
      </c>
      <c r="AD321" s="14">
        <v>0.225666872604043</v>
      </c>
      <c r="AE321" s="14"/>
      <c r="AF321" s="14">
        <v>0.240755923264172</v>
      </c>
      <c r="AG321" s="14">
        <v>0.17959979899133399</v>
      </c>
      <c r="AH321" s="14">
        <v>0.127333296684977</v>
      </c>
      <c r="AI321" s="14"/>
      <c r="AJ321" s="14">
        <v>0.23842677429443701</v>
      </c>
      <c r="AK321" s="14">
        <v>0.15034690436290701</v>
      </c>
      <c r="AL321" s="14">
        <v>0.18489413773795099</v>
      </c>
      <c r="AM321" s="14">
        <v>0.31117117240409398</v>
      </c>
      <c r="AN321" s="14">
        <v>0.13934112065106299</v>
      </c>
      <c r="AO321" s="14"/>
      <c r="AP321" s="14">
        <v>0.209940673641964</v>
      </c>
      <c r="AQ321" s="14">
        <v>0.144058816346435</v>
      </c>
      <c r="AR321" s="14">
        <v>0.16802041106079699</v>
      </c>
      <c r="AS321" s="14"/>
      <c r="AT321" s="14">
        <v>0.24610397923365401</v>
      </c>
      <c r="AU321" s="14">
        <v>0.20351775467748001</v>
      </c>
      <c r="AV321" s="14">
        <v>0.12853249202459599</v>
      </c>
      <c r="AW321" s="14">
        <v>0.132275818446038</v>
      </c>
      <c r="AX321" s="14">
        <v>0.29477478273899599</v>
      </c>
      <c r="AY321" s="14"/>
      <c r="AZ321" s="14">
        <v>0.15175207292493201</v>
      </c>
      <c r="BA321" s="14">
        <v>0.17003445714405999</v>
      </c>
      <c r="BB321" s="14">
        <v>0.15557735406665901</v>
      </c>
      <c r="BC321" s="14">
        <v>0.24001603675057301</v>
      </c>
      <c r="BD321" s="14">
        <v>0.23041526889011199</v>
      </c>
      <c r="BE321" s="14">
        <v>0.26476670204832697</v>
      </c>
    </row>
    <row r="322" spans="2:57" x14ac:dyDescent="0.25">
      <c r="B322" t="s">
        <v>154</v>
      </c>
      <c r="C322" s="14">
        <v>4.4705574766023597E-2</v>
      </c>
      <c r="D322" s="14">
        <v>4.7698388727176799E-2</v>
      </c>
      <c r="E322" s="14">
        <v>4.2045004445204197E-2</v>
      </c>
      <c r="F322" s="14"/>
      <c r="G322" s="14">
        <v>3.0157310767165501E-2</v>
      </c>
      <c r="H322" s="14">
        <v>3.9112760343582201E-2</v>
      </c>
      <c r="I322" s="14">
        <v>5.8309294530219401E-2</v>
      </c>
      <c r="J322" s="14">
        <v>4.7317050188437002E-2</v>
      </c>
      <c r="K322" s="14">
        <v>5.1176572187590398E-2</v>
      </c>
      <c r="L322" s="14">
        <v>4.1468144967655399E-2</v>
      </c>
      <c r="M322" s="14"/>
      <c r="N322" s="14">
        <v>3.9058773003754897E-2</v>
      </c>
      <c r="O322" s="14">
        <v>4.3448779679836798E-2</v>
      </c>
      <c r="P322" s="14">
        <v>4.4679253550824298E-2</v>
      </c>
      <c r="Q322" s="14">
        <v>5.2936448662406599E-2</v>
      </c>
      <c r="R322" s="14"/>
      <c r="S322" s="14">
        <v>8.4562777948912204E-3</v>
      </c>
      <c r="T322" s="14">
        <v>5.3581596526000599E-2</v>
      </c>
      <c r="U322" s="14">
        <v>6.2226842407815897E-2</v>
      </c>
      <c r="V322" s="14">
        <v>5.17764059832833E-2</v>
      </c>
      <c r="W322" s="14">
        <v>3.4835366700863901E-2</v>
      </c>
      <c r="X322" s="14">
        <v>3.5448088601604401E-2</v>
      </c>
      <c r="Y322" s="14">
        <v>3.4554799055387601E-2</v>
      </c>
      <c r="Z322" s="14">
        <v>5.6913807978414097E-2</v>
      </c>
      <c r="AA322" s="14">
        <v>5.8522587219190902E-2</v>
      </c>
      <c r="AB322" s="14">
        <v>7.19969743045977E-2</v>
      </c>
      <c r="AC322" s="14">
        <v>4.9204015986772702E-2</v>
      </c>
      <c r="AD322" s="14">
        <v>2.9039833722275699E-2</v>
      </c>
      <c r="AE322" s="14"/>
      <c r="AF322" s="14">
        <v>4.6136583672191901E-2</v>
      </c>
      <c r="AG322" s="14">
        <v>4.4026000714837997E-2</v>
      </c>
      <c r="AH322" s="14">
        <v>5.7108801417227399E-2</v>
      </c>
      <c r="AI322" s="14"/>
      <c r="AJ322" s="14">
        <v>3.84776933911792E-2</v>
      </c>
      <c r="AK322" s="14">
        <v>4.90465050048619E-2</v>
      </c>
      <c r="AL322" s="14">
        <v>2.5876427844242E-2</v>
      </c>
      <c r="AM322" s="14">
        <v>7.11510270469939E-2</v>
      </c>
      <c r="AN322" s="14">
        <v>5.2811758986629202E-2</v>
      </c>
      <c r="AO322" s="14"/>
      <c r="AP322" s="14">
        <v>4.7259337320805603E-2</v>
      </c>
      <c r="AQ322" s="14">
        <v>4.1996949463570001E-2</v>
      </c>
      <c r="AR322" s="14">
        <v>3.3642371811250599E-2</v>
      </c>
      <c r="AS322" s="14"/>
      <c r="AT322" s="14">
        <v>5.0150889176450303E-2</v>
      </c>
      <c r="AU322" s="14">
        <v>3.65751374803771E-2</v>
      </c>
      <c r="AV322" s="14">
        <v>4.4960797687218099E-2</v>
      </c>
      <c r="AW322" s="14">
        <v>4.0457075315422697E-2</v>
      </c>
      <c r="AX322" s="14">
        <v>0</v>
      </c>
      <c r="AY322" s="14"/>
      <c r="AZ322" s="14">
        <v>2.8648652758082899E-2</v>
      </c>
      <c r="BA322" s="14">
        <v>4.87368547891694E-2</v>
      </c>
      <c r="BB322" s="14">
        <v>5.4418208136115802E-2</v>
      </c>
      <c r="BC322" s="14">
        <v>4.4235330165695599E-2</v>
      </c>
      <c r="BD322" s="14">
        <v>4.3738774573655798E-2</v>
      </c>
      <c r="BE322" s="14">
        <v>7.2393927347937606E-2</v>
      </c>
    </row>
    <row r="323" spans="2:57" x14ac:dyDescent="0.25">
      <c r="B323" t="s">
        <v>155</v>
      </c>
      <c r="C323" s="14">
        <v>5.94810803495575E-2</v>
      </c>
      <c r="D323" s="14">
        <v>6.7296334336619704E-2</v>
      </c>
      <c r="E323" s="14">
        <v>5.2194757395095798E-2</v>
      </c>
      <c r="F323" s="14"/>
      <c r="G323" s="14">
        <v>6.73130235868587E-2</v>
      </c>
      <c r="H323" s="14">
        <v>5.1350833060983501E-2</v>
      </c>
      <c r="I323" s="14">
        <v>6.54157493061161E-2</v>
      </c>
      <c r="J323" s="14">
        <v>4.8709076335809197E-2</v>
      </c>
      <c r="K323" s="14">
        <v>9.2546868829479795E-2</v>
      </c>
      <c r="L323" s="14">
        <v>4.2590774222023203E-2</v>
      </c>
      <c r="M323" s="14"/>
      <c r="N323" s="14">
        <v>6.253818443775E-2</v>
      </c>
      <c r="O323" s="14">
        <v>5.92355469272553E-2</v>
      </c>
      <c r="P323" s="14">
        <v>6.0151043752669699E-2</v>
      </c>
      <c r="Q323" s="14">
        <v>5.5165296786869399E-2</v>
      </c>
      <c r="R323" s="14"/>
      <c r="S323" s="14">
        <v>4.4927563010753298E-2</v>
      </c>
      <c r="T323" s="14">
        <v>7.1100945490749995E-2</v>
      </c>
      <c r="U323" s="14">
        <v>5.6440496176964498E-2</v>
      </c>
      <c r="V323" s="14">
        <v>5.7593833852507097E-2</v>
      </c>
      <c r="W323" s="14">
        <v>5.4987434445220598E-2</v>
      </c>
      <c r="X323" s="14">
        <v>6.4395793492837694E-2</v>
      </c>
      <c r="Y323" s="14">
        <v>0.101330071899337</v>
      </c>
      <c r="Z323" s="14">
        <v>4.55420882048495E-2</v>
      </c>
      <c r="AA323" s="14">
        <v>4.3271441142148502E-2</v>
      </c>
      <c r="AB323" s="14">
        <v>6.2380146010378598E-2</v>
      </c>
      <c r="AC323" s="14">
        <v>4.9805710088126197E-2</v>
      </c>
      <c r="AD323" s="14">
        <v>6.0518597832811799E-2</v>
      </c>
      <c r="AE323" s="14"/>
      <c r="AF323" s="14">
        <v>4.33648941292607E-2</v>
      </c>
      <c r="AG323" s="14">
        <v>6.9369075670158903E-2</v>
      </c>
      <c r="AH323" s="14">
        <v>6.2385217034715397E-2</v>
      </c>
      <c r="AI323" s="14"/>
      <c r="AJ323" s="14">
        <v>4.4003634364940702E-2</v>
      </c>
      <c r="AK323" s="14">
        <v>7.6989271499391498E-2</v>
      </c>
      <c r="AL323" s="14">
        <v>5.0335321138302198E-2</v>
      </c>
      <c r="AM323" s="14">
        <v>3.3373375469448102E-2</v>
      </c>
      <c r="AN323" s="14">
        <v>6.7374836929564794E-2</v>
      </c>
      <c r="AO323" s="14"/>
      <c r="AP323" s="14">
        <v>4.7147808621301898E-2</v>
      </c>
      <c r="AQ323" s="14">
        <v>6.7888906535172502E-2</v>
      </c>
      <c r="AR323" s="14">
        <v>7.9034090518427899E-2</v>
      </c>
      <c r="AS323" s="14"/>
      <c r="AT323" s="14">
        <v>5.6957786680248597E-2</v>
      </c>
      <c r="AU323" s="14">
        <v>6.8695073746799701E-2</v>
      </c>
      <c r="AV323" s="14">
        <v>6.1649696965273497E-2</v>
      </c>
      <c r="AW323" s="14">
        <v>6.3384040918800996E-2</v>
      </c>
      <c r="AX323" s="14">
        <v>0</v>
      </c>
      <c r="AY323" s="14"/>
      <c r="AZ323" s="14">
        <v>5.5640367040223598E-2</v>
      </c>
      <c r="BA323" s="14">
        <v>5.9519272830718603E-2</v>
      </c>
      <c r="BB323" s="14">
        <v>7.5413059138049299E-2</v>
      </c>
      <c r="BC323" s="14">
        <v>5.9915806373505798E-2</v>
      </c>
      <c r="BD323" s="14">
        <v>3.9934794806579701E-2</v>
      </c>
      <c r="BE323" s="14">
        <v>7.5528266818320602E-2</v>
      </c>
    </row>
    <row r="324" spans="2:57" x14ac:dyDescent="0.25">
      <c r="B324" t="s">
        <v>156</v>
      </c>
      <c r="C324" s="14">
        <v>5.74586746098582E-2</v>
      </c>
      <c r="D324" s="14">
        <v>6.4537826326966502E-2</v>
      </c>
      <c r="E324" s="14">
        <v>5.0879809111730998E-2</v>
      </c>
      <c r="F324" s="14"/>
      <c r="G324" s="14">
        <v>9.5564402628540102E-2</v>
      </c>
      <c r="H324" s="14">
        <v>7.6585008805737001E-2</v>
      </c>
      <c r="I324" s="14">
        <v>5.2394144149759701E-2</v>
      </c>
      <c r="J324" s="14">
        <v>6.5999472371375004E-2</v>
      </c>
      <c r="K324" s="14">
        <v>2.43510619339002E-2</v>
      </c>
      <c r="L324" s="14">
        <v>3.57745681646085E-2</v>
      </c>
      <c r="M324" s="14"/>
      <c r="N324" s="14">
        <v>3.76260094205111E-2</v>
      </c>
      <c r="O324" s="14">
        <v>7.3793047127864803E-2</v>
      </c>
      <c r="P324" s="14">
        <v>6.6269624358600607E-2</v>
      </c>
      <c r="Q324" s="14">
        <v>5.3084286121752602E-2</v>
      </c>
      <c r="R324" s="14"/>
      <c r="S324" s="14">
        <v>7.6062035581750995E-2</v>
      </c>
      <c r="T324" s="14">
        <v>6.2968013203642204E-2</v>
      </c>
      <c r="U324" s="14">
        <v>4.2677445367344698E-2</v>
      </c>
      <c r="V324" s="14">
        <v>7.4459884475556903E-2</v>
      </c>
      <c r="W324" s="14">
        <v>5.2876496987671599E-2</v>
      </c>
      <c r="X324" s="14">
        <v>3.8465623318143703E-2</v>
      </c>
      <c r="Y324" s="14">
        <v>3.4402427713920297E-2</v>
      </c>
      <c r="Z324" s="14">
        <v>0.12228739927084201</v>
      </c>
      <c r="AA324" s="14">
        <v>5.1999182729806297E-2</v>
      </c>
      <c r="AB324" s="14">
        <v>4.5582804372390498E-2</v>
      </c>
      <c r="AC324" s="14">
        <v>3.9924776781217801E-2</v>
      </c>
      <c r="AD324" s="14">
        <v>6.2171384179539102E-2</v>
      </c>
      <c r="AE324" s="14"/>
      <c r="AF324" s="14">
        <v>3.74376887956109E-2</v>
      </c>
      <c r="AG324" s="14">
        <v>5.3538536802827899E-2</v>
      </c>
      <c r="AH324" s="14">
        <v>8.0058486208841498E-2</v>
      </c>
      <c r="AI324" s="14"/>
      <c r="AJ324" s="14">
        <v>3.5478680635136498E-2</v>
      </c>
      <c r="AK324" s="14">
        <v>6.6454965877383601E-2</v>
      </c>
      <c r="AL324" s="14">
        <v>3.7075067243739102E-2</v>
      </c>
      <c r="AM324" s="14">
        <v>0.109694372520193</v>
      </c>
      <c r="AN324" s="14">
        <v>6.2526253081421998E-2</v>
      </c>
      <c r="AO324" s="14"/>
      <c r="AP324" s="14">
        <v>5.1169048928602197E-2</v>
      </c>
      <c r="AQ324" s="14">
        <v>5.8131181028628798E-2</v>
      </c>
      <c r="AR324" s="14">
        <v>6.1253043612244797E-2</v>
      </c>
      <c r="AS324" s="14"/>
      <c r="AT324" s="14">
        <v>4.5367644017627502E-2</v>
      </c>
      <c r="AU324" s="14">
        <v>5.1809355808140903E-2</v>
      </c>
      <c r="AV324" s="14">
        <v>7.4416542070125102E-2</v>
      </c>
      <c r="AW324" s="14">
        <v>5.4694299094906702E-2</v>
      </c>
      <c r="AX324" s="14">
        <v>0</v>
      </c>
      <c r="AY324" s="14"/>
      <c r="AZ324" s="14">
        <v>6.2423329491908403E-2</v>
      </c>
      <c r="BA324" s="14">
        <v>6.3090859355417903E-2</v>
      </c>
      <c r="BB324" s="14">
        <v>6.0081269046879202E-2</v>
      </c>
      <c r="BC324" s="14">
        <v>5.48922699618574E-2</v>
      </c>
      <c r="BD324" s="14">
        <v>4.1599200579420702E-2</v>
      </c>
      <c r="BE324" s="14">
        <v>4.2066695070498601E-2</v>
      </c>
    </row>
    <row r="325" spans="2:57" x14ac:dyDescent="0.25">
      <c r="B325" t="s">
        <v>157</v>
      </c>
      <c r="C325" s="14">
        <v>4.8363227628130299E-2</v>
      </c>
      <c r="D325" s="14">
        <v>5.6204369693544802E-2</v>
      </c>
      <c r="E325" s="14">
        <v>4.0985846095387302E-2</v>
      </c>
      <c r="F325" s="14"/>
      <c r="G325" s="14">
        <v>6.3875933985260896E-2</v>
      </c>
      <c r="H325" s="14">
        <v>7.36865164926188E-2</v>
      </c>
      <c r="I325" s="14">
        <v>5.6119191802977697E-2</v>
      </c>
      <c r="J325" s="14">
        <v>4.18047916774908E-2</v>
      </c>
      <c r="K325" s="14">
        <v>3.3480221962460699E-2</v>
      </c>
      <c r="L325" s="14">
        <v>2.6305963222502601E-2</v>
      </c>
      <c r="M325" s="14"/>
      <c r="N325" s="14">
        <v>4.4246566546290202E-2</v>
      </c>
      <c r="O325" s="14">
        <v>3.27773336297527E-2</v>
      </c>
      <c r="P325" s="14">
        <v>5.8176986319257301E-2</v>
      </c>
      <c r="Q325" s="14">
        <v>5.9025331175421601E-2</v>
      </c>
      <c r="R325" s="14"/>
      <c r="S325" s="14">
        <v>4.8105608163098598E-2</v>
      </c>
      <c r="T325" s="14">
        <v>4.0076935638597502E-2</v>
      </c>
      <c r="U325" s="14">
        <v>3.8493235607970702E-2</v>
      </c>
      <c r="V325" s="14">
        <v>2.7582012649281701E-2</v>
      </c>
      <c r="W325" s="14">
        <v>5.4348302588001697E-2</v>
      </c>
      <c r="X325" s="14">
        <v>3.6123464091285501E-2</v>
      </c>
      <c r="Y325" s="14">
        <v>5.6165725327203597E-2</v>
      </c>
      <c r="Z325" s="14">
        <v>9.5297957763826796E-2</v>
      </c>
      <c r="AA325" s="14">
        <v>4.0990489823662199E-2</v>
      </c>
      <c r="AB325" s="14">
        <v>5.1356953393621202E-2</v>
      </c>
      <c r="AC325" s="14">
        <v>9.4734266674843207E-2</v>
      </c>
      <c r="AD325" s="14">
        <v>5.3581329253244402E-2</v>
      </c>
      <c r="AE325" s="14"/>
      <c r="AF325" s="14">
        <v>3.7274433492909501E-2</v>
      </c>
      <c r="AG325" s="14">
        <v>4.1872978766869497E-2</v>
      </c>
      <c r="AH325" s="14">
        <v>8.5971784133391904E-2</v>
      </c>
      <c r="AI325" s="14"/>
      <c r="AJ325" s="14">
        <v>3.42985627239763E-2</v>
      </c>
      <c r="AK325" s="14">
        <v>4.79082037381416E-2</v>
      </c>
      <c r="AL325" s="14">
        <v>6.0687407720558098E-2</v>
      </c>
      <c r="AM325" s="14">
        <v>7.1829931316915396E-2</v>
      </c>
      <c r="AN325" s="14">
        <v>7.0493125363566195E-2</v>
      </c>
      <c r="AO325" s="14"/>
      <c r="AP325" s="14">
        <v>3.7632249299072003E-2</v>
      </c>
      <c r="AQ325" s="14">
        <v>5.0629618698353598E-2</v>
      </c>
      <c r="AR325" s="14">
        <v>7.2967933967225507E-2</v>
      </c>
      <c r="AS325" s="14"/>
      <c r="AT325" s="14">
        <v>3.8327584915421403E-2</v>
      </c>
      <c r="AU325" s="14">
        <v>4.5334688407637602E-2</v>
      </c>
      <c r="AV325" s="14">
        <v>5.32102882496443E-2</v>
      </c>
      <c r="AW325" s="14">
        <v>6.9757654110482806E-2</v>
      </c>
      <c r="AX325" s="14">
        <v>0</v>
      </c>
      <c r="AY325" s="14"/>
      <c r="AZ325" s="14">
        <v>6.1770334520510999E-2</v>
      </c>
      <c r="BA325" s="14">
        <v>4.8939980508808503E-2</v>
      </c>
      <c r="BB325" s="14">
        <v>5.0427404481270199E-2</v>
      </c>
      <c r="BC325" s="14">
        <v>4.0917414055140301E-2</v>
      </c>
      <c r="BD325" s="14">
        <v>3.9354215639751597E-2</v>
      </c>
      <c r="BE325" s="14">
        <v>2.70179932149773E-2</v>
      </c>
    </row>
    <row r="326" spans="2:57" x14ac:dyDescent="0.25">
      <c r="B326" t="s">
        <v>158</v>
      </c>
      <c r="C326" s="14">
        <v>9.3510294018800802E-2</v>
      </c>
      <c r="D326" s="14">
        <v>0.100988617469449</v>
      </c>
      <c r="E326" s="14">
        <v>8.6754533243870502E-2</v>
      </c>
      <c r="F326" s="14"/>
      <c r="G326" s="14">
        <v>9.3070408609506397E-2</v>
      </c>
      <c r="H326" s="14">
        <v>9.1308320684115707E-2</v>
      </c>
      <c r="I326" s="14">
        <v>0.104544534469748</v>
      </c>
      <c r="J326" s="14">
        <v>0.106439710764635</v>
      </c>
      <c r="K326" s="14">
        <v>9.6023235848003E-2</v>
      </c>
      <c r="L326" s="14">
        <v>7.4427494756672902E-2</v>
      </c>
      <c r="M326" s="14"/>
      <c r="N326" s="14">
        <v>9.7697258215938901E-2</v>
      </c>
      <c r="O326" s="14">
        <v>8.6752267089340904E-2</v>
      </c>
      <c r="P326" s="14">
        <v>8.8974924103833994E-2</v>
      </c>
      <c r="Q326" s="14">
        <v>9.9984622966293304E-2</v>
      </c>
      <c r="R326" s="14"/>
      <c r="S326" s="14">
        <v>0.12811081257795401</v>
      </c>
      <c r="T326" s="14">
        <v>7.2951009037321504E-2</v>
      </c>
      <c r="U326" s="14">
        <v>0.10910101644367</v>
      </c>
      <c r="V326" s="14">
        <v>0.108345692863567</v>
      </c>
      <c r="W326" s="14">
        <v>0.11620339932201</v>
      </c>
      <c r="X326" s="14">
        <v>8.6693960963327404E-2</v>
      </c>
      <c r="Y326" s="14">
        <v>8.5391091898046903E-2</v>
      </c>
      <c r="Z326" s="14">
        <v>0.10396151760582301</v>
      </c>
      <c r="AA326" s="14">
        <v>0.102009005244765</v>
      </c>
      <c r="AB326" s="14">
        <v>4.7787148557823601E-2</v>
      </c>
      <c r="AC326" s="14">
        <v>6.7147724785867405E-2</v>
      </c>
      <c r="AD326" s="14">
        <v>5.9959868708400199E-2</v>
      </c>
      <c r="AE326" s="14"/>
      <c r="AF326" s="14">
        <v>8.2332368733364705E-2</v>
      </c>
      <c r="AG326" s="14">
        <v>0.101005101395855</v>
      </c>
      <c r="AH326" s="14">
        <v>8.7820840103312106E-2</v>
      </c>
      <c r="AI326" s="14"/>
      <c r="AJ326" s="14">
        <v>9.2334376155760803E-2</v>
      </c>
      <c r="AK326" s="14">
        <v>9.4139570465333597E-2</v>
      </c>
      <c r="AL326" s="14">
        <v>0.124794429760618</v>
      </c>
      <c r="AM326" s="14">
        <v>0.183338044812765</v>
      </c>
      <c r="AN326" s="14">
        <v>7.2770518043955498E-2</v>
      </c>
      <c r="AO326" s="14"/>
      <c r="AP326" s="14">
        <v>0.103257457122857</v>
      </c>
      <c r="AQ326" s="14">
        <v>0.101713311906602</v>
      </c>
      <c r="AR326" s="14">
        <v>8.6630294114151504E-2</v>
      </c>
      <c r="AS326" s="14"/>
      <c r="AT326" s="14">
        <v>0.118183136425042</v>
      </c>
      <c r="AU326" s="14">
        <v>7.6812801395240798E-2</v>
      </c>
      <c r="AV326" s="14">
        <v>0.100131874983967</v>
      </c>
      <c r="AW326" s="14">
        <v>9.0195666469726807E-2</v>
      </c>
      <c r="AX326" s="14">
        <v>9.7714858240967803E-2</v>
      </c>
      <c r="AY326" s="14"/>
      <c r="AZ326" s="14">
        <v>0.10500815257358399</v>
      </c>
      <c r="BA326" s="14">
        <v>0.111586426499493</v>
      </c>
      <c r="BB326" s="14">
        <v>0.10724573153021601</v>
      </c>
      <c r="BC326" s="14">
        <v>5.9843654703427902E-2</v>
      </c>
      <c r="BD326" s="14">
        <v>7.6838916396808399E-2</v>
      </c>
      <c r="BE326" s="14">
        <v>6.6136729930652602E-2</v>
      </c>
    </row>
    <row r="327" spans="2:57" x14ac:dyDescent="0.25">
      <c r="B327" t="s">
        <v>159</v>
      </c>
      <c r="C327" s="14">
        <v>8.1014669574402801E-2</v>
      </c>
      <c r="D327" s="14">
        <v>8.3530948798613003E-2</v>
      </c>
      <c r="E327" s="14">
        <v>7.8108848302993805E-2</v>
      </c>
      <c r="F327" s="14"/>
      <c r="G327" s="14">
        <v>8.3563691019392802E-2</v>
      </c>
      <c r="H327" s="14">
        <v>0.14631572444890001</v>
      </c>
      <c r="I327" s="14">
        <v>8.8916802116795202E-2</v>
      </c>
      <c r="J327" s="14">
        <v>6.6465560827837597E-2</v>
      </c>
      <c r="K327" s="14">
        <v>4.3982504996954601E-2</v>
      </c>
      <c r="L327" s="14">
        <v>5.6186793528705703E-2</v>
      </c>
      <c r="M327" s="14"/>
      <c r="N327" s="14">
        <v>7.7056995747920104E-2</v>
      </c>
      <c r="O327" s="14">
        <v>8.3221155602610494E-2</v>
      </c>
      <c r="P327" s="14">
        <v>9.2826107530446206E-2</v>
      </c>
      <c r="Q327" s="14">
        <v>7.1648080077096402E-2</v>
      </c>
      <c r="R327" s="14"/>
      <c r="S327" s="14">
        <v>8.1321082074858206E-2</v>
      </c>
      <c r="T327" s="14">
        <v>6.65629011317143E-2</v>
      </c>
      <c r="U327" s="14">
        <v>0.104073732778456</v>
      </c>
      <c r="V327" s="14">
        <v>9.7538469949614903E-2</v>
      </c>
      <c r="W327" s="14">
        <v>8.2563952609494007E-2</v>
      </c>
      <c r="X327" s="14">
        <v>7.4329401373053994E-2</v>
      </c>
      <c r="Y327" s="14">
        <v>7.7546566480376805E-2</v>
      </c>
      <c r="Z327" s="14">
        <v>5.1872226984718099E-2</v>
      </c>
      <c r="AA327" s="14">
        <v>7.9397695863065804E-2</v>
      </c>
      <c r="AB327" s="14">
        <v>8.8007202892523298E-2</v>
      </c>
      <c r="AC327" s="14">
        <v>5.19116781880598E-2</v>
      </c>
      <c r="AD327" s="14">
        <v>0.12998604063392699</v>
      </c>
      <c r="AE327" s="14"/>
      <c r="AF327" s="14">
        <v>6.3242123178062604E-2</v>
      </c>
      <c r="AG327" s="14">
        <v>9.3055787760715006E-2</v>
      </c>
      <c r="AH327" s="14">
        <v>8.8538732814686397E-2</v>
      </c>
      <c r="AI327" s="14"/>
      <c r="AJ327" s="14">
        <v>6.7977330514186904E-2</v>
      </c>
      <c r="AK327" s="14">
        <v>9.1723889112329607E-2</v>
      </c>
      <c r="AL327" s="14">
        <v>5.8943455471971697E-2</v>
      </c>
      <c r="AM327" s="14">
        <v>0</v>
      </c>
      <c r="AN327" s="14">
        <v>0.105562327041115</v>
      </c>
      <c r="AO327" s="14"/>
      <c r="AP327" s="14">
        <v>6.4801298553757006E-2</v>
      </c>
      <c r="AQ327" s="14">
        <v>9.9025890004917294E-2</v>
      </c>
      <c r="AR327" s="14">
        <v>6.10082528663475E-2</v>
      </c>
      <c r="AS327" s="14"/>
      <c r="AT327" s="14">
        <v>6.5748137719577104E-2</v>
      </c>
      <c r="AU327" s="14">
        <v>8.4853803978336695E-2</v>
      </c>
      <c r="AV327" s="14">
        <v>8.2511497143421403E-2</v>
      </c>
      <c r="AW327" s="14">
        <v>0.102105678220833</v>
      </c>
      <c r="AX327" s="14">
        <v>3.25969786480831E-2</v>
      </c>
      <c r="AY327" s="14"/>
      <c r="AZ327" s="14">
        <v>9.4184436038621297E-2</v>
      </c>
      <c r="BA327" s="14">
        <v>8.69428754564565E-2</v>
      </c>
      <c r="BB327" s="14">
        <v>6.5999420314574106E-2</v>
      </c>
      <c r="BC327" s="14">
        <v>6.8959290333029097E-2</v>
      </c>
      <c r="BD327" s="14">
        <v>8.3312557190251393E-2</v>
      </c>
      <c r="BE327" s="14">
        <v>6.4361050637704198E-2</v>
      </c>
    </row>
    <row r="328" spans="2:57" x14ac:dyDescent="0.25">
      <c r="B328" t="s">
        <v>160</v>
      </c>
      <c r="C328" s="14">
        <v>0.10724994822207</v>
      </c>
      <c r="D328" s="14">
        <v>0.11014541000790801</v>
      </c>
      <c r="E328" s="14">
        <v>0.103986190065621</v>
      </c>
      <c r="F328" s="14"/>
      <c r="G328" s="14">
        <v>0.105709311777489</v>
      </c>
      <c r="H328" s="14">
        <v>0.11559341796127399</v>
      </c>
      <c r="I328" s="14">
        <v>0.140830415459888</v>
      </c>
      <c r="J328" s="14">
        <v>0.101392180192618</v>
      </c>
      <c r="K328" s="14">
        <v>0.110423478210849</v>
      </c>
      <c r="L328" s="14">
        <v>7.6770174872081501E-2</v>
      </c>
      <c r="M328" s="14"/>
      <c r="N328" s="14">
        <v>0.112118596377768</v>
      </c>
      <c r="O328" s="14">
        <v>0.119612799846384</v>
      </c>
      <c r="P328" s="14">
        <v>9.8064454605204202E-2</v>
      </c>
      <c r="Q328" s="14">
        <v>9.7271684935449798E-2</v>
      </c>
      <c r="R328" s="14"/>
      <c r="S328" s="14">
        <v>0.13321791254856999</v>
      </c>
      <c r="T328" s="14">
        <v>7.6076610621794799E-2</v>
      </c>
      <c r="U328" s="14">
        <v>0.100792560843352</v>
      </c>
      <c r="V328" s="14">
        <v>6.4805231689746404E-2</v>
      </c>
      <c r="W328" s="14">
        <v>0.103797001224899</v>
      </c>
      <c r="X328" s="14">
        <v>0.13674880480399301</v>
      </c>
      <c r="Y328" s="14">
        <v>0.145510617451659</v>
      </c>
      <c r="Z328" s="14">
        <v>0.135444199143439</v>
      </c>
      <c r="AA328" s="14">
        <v>9.3097151800257502E-2</v>
      </c>
      <c r="AB328" s="14">
        <v>9.3541928297800295E-2</v>
      </c>
      <c r="AC328" s="14">
        <v>9.7154881183653896E-2</v>
      </c>
      <c r="AD328" s="14">
        <v>0.15558288390153699</v>
      </c>
      <c r="AE328" s="14"/>
      <c r="AF328" s="14">
        <v>0.107381680368219</v>
      </c>
      <c r="AG328" s="14">
        <v>0.104133361351049</v>
      </c>
      <c r="AH328" s="14">
        <v>0.12765241933716601</v>
      </c>
      <c r="AI328" s="14"/>
      <c r="AJ328" s="14">
        <v>9.9609338386862006E-2</v>
      </c>
      <c r="AK328" s="14">
        <v>0.114173740587173</v>
      </c>
      <c r="AL328" s="14">
        <v>0.14499110924553901</v>
      </c>
      <c r="AM328" s="14">
        <v>0</v>
      </c>
      <c r="AN328" s="14">
        <v>0.13298705598083399</v>
      </c>
      <c r="AO328" s="14"/>
      <c r="AP328" s="14">
        <v>8.3116885482836703E-2</v>
      </c>
      <c r="AQ328" s="14">
        <v>0.122075085424032</v>
      </c>
      <c r="AR328" s="14">
        <v>0.14514891430937699</v>
      </c>
      <c r="AS328" s="14"/>
      <c r="AT328" s="14">
        <v>7.8257884243712994E-2</v>
      </c>
      <c r="AU328" s="14">
        <v>0.12010276123888</v>
      </c>
      <c r="AV328" s="14">
        <v>0.128145049727481</v>
      </c>
      <c r="AW328" s="14">
        <v>0.13818049767705901</v>
      </c>
      <c r="AX328" s="14">
        <v>9.2439736941407502E-2</v>
      </c>
      <c r="AY328" s="14"/>
      <c r="AZ328" s="14">
        <v>0.12886017887781601</v>
      </c>
      <c r="BA328" s="14">
        <v>0.109624038290789</v>
      </c>
      <c r="BB328" s="14">
        <v>8.6315705922797401E-2</v>
      </c>
      <c r="BC328" s="14">
        <v>9.2045176338393098E-2</v>
      </c>
      <c r="BD328" s="14">
        <v>0.11561185029792501</v>
      </c>
      <c r="BE328" s="14">
        <v>8.4851529068402598E-2</v>
      </c>
    </row>
    <row r="329" spans="2:57" x14ac:dyDescent="0.25">
      <c r="B329" t="s">
        <v>161</v>
      </c>
      <c r="C329" s="14">
        <v>8.6050142018677694E-2</v>
      </c>
      <c r="D329" s="14">
        <v>8.9224743311886998E-2</v>
      </c>
      <c r="E329" s="14">
        <v>8.3456439448786598E-2</v>
      </c>
      <c r="F329" s="14"/>
      <c r="G329" s="14">
        <v>0.108627913674801</v>
      </c>
      <c r="H329" s="14">
        <v>0.108373521778537</v>
      </c>
      <c r="I329" s="14">
        <v>0.11529482072494</v>
      </c>
      <c r="J329" s="14">
        <v>6.7687627158718594E-2</v>
      </c>
      <c r="K329" s="14">
        <v>8.3204959241545098E-2</v>
      </c>
      <c r="L329" s="14">
        <v>4.5749944726616601E-2</v>
      </c>
      <c r="M329" s="14"/>
      <c r="N329" s="14">
        <v>0.110678906940709</v>
      </c>
      <c r="O329" s="14">
        <v>9.0790261938222705E-2</v>
      </c>
      <c r="P329" s="14">
        <v>6.9804550041313904E-2</v>
      </c>
      <c r="Q329" s="14">
        <v>7.0371485410461301E-2</v>
      </c>
      <c r="R329" s="14"/>
      <c r="S329" s="14">
        <v>0.12731382827138099</v>
      </c>
      <c r="T329" s="14">
        <v>8.05930214662441E-2</v>
      </c>
      <c r="U329" s="14">
        <v>9.3191796721102504E-2</v>
      </c>
      <c r="V329" s="14">
        <v>8.7433711022551999E-2</v>
      </c>
      <c r="W329" s="14">
        <v>6.0700214493567398E-2</v>
      </c>
      <c r="X329" s="14">
        <v>8.2242258053098802E-2</v>
      </c>
      <c r="Y329" s="14">
        <v>6.7303882048479702E-2</v>
      </c>
      <c r="Z329" s="14">
        <v>4.4338048466721298E-2</v>
      </c>
      <c r="AA329" s="14">
        <v>7.9057942625283095E-2</v>
      </c>
      <c r="AB329" s="14">
        <v>0.11039887685783099</v>
      </c>
      <c r="AC329" s="14">
        <v>1.93341567130824E-2</v>
      </c>
      <c r="AD329" s="14">
        <v>0.134887064819805</v>
      </c>
      <c r="AE329" s="14"/>
      <c r="AF329" s="14">
        <v>7.4830451141298299E-2</v>
      </c>
      <c r="AG329" s="14">
        <v>8.9231677218153893E-2</v>
      </c>
      <c r="AH329" s="14">
        <v>8.8725827499477106E-2</v>
      </c>
      <c r="AI329" s="14"/>
      <c r="AJ329" s="14">
        <v>8.0927004589294402E-2</v>
      </c>
      <c r="AK329" s="14">
        <v>8.0392446033005494E-2</v>
      </c>
      <c r="AL329" s="14">
        <v>9.9551239561411806E-2</v>
      </c>
      <c r="AM329" s="14">
        <v>8.7138987559520306E-2</v>
      </c>
      <c r="AN329" s="14">
        <v>9.0777868332418202E-2</v>
      </c>
      <c r="AO329" s="14"/>
      <c r="AP329" s="14">
        <v>7.0861764718857301E-2</v>
      </c>
      <c r="AQ329" s="14">
        <v>8.5258210835450501E-2</v>
      </c>
      <c r="AR329" s="14">
        <v>9.9732929477103896E-2</v>
      </c>
      <c r="AS329" s="14"/>
      <c r="AT329" s="14">
        <v>7.3953912430877997E-2</v>
      </c>
      <c r="AU329" s="14">
        <v>7.9666695490928599E-2</v>
      </c>
      <c r="AV329" s="14">
        <v>9.4005393552226202E-2</v>
      </c>
      <c r="AW329" s="14">
        <v>0.12333504166214999</v>
      </c>
      <c r="AX329" s="14">
        <v>0.138873151771084</v>
      </c>
      <c r="AY329" s="14"/>
      <c r="AZ329" s="14">
        <v>9.3493703261238695E-2</v>
      </c>
      <c r="BA329" s="14">
        <v>9.7710222091946297E-2</v>
      </c>
      <c r="BB329" s="14">
        <v>9.6092240857732505E-2</v>
      </c>
      <c r="BC329" s="14">
        <v>7.6533640446206294E-2</v>
      </c>
      <c r="BD329" s="14">
        <v>5.5984740971387802E-2</v>
      </c>
      <c r="BE329" s="14">
        <v>6.3652150098666094E-2</v>
      </c>
    </row>
    <row r="330" spans="2:57" x14ac:dyDescent="0.25">
      <c r="B330" t="s">
        <v>162</v>
      </c>
      <c r="C330" s="14">
        <v>6.4984548802981698E-2</v>
      </c>
      <c r="D330" s="14">
        <v>6.40798553334989E-2</v>
      </c>
      <c r="E330" s="14">
        <v>6.6253093281066502E-2</v>
      </c>
      <c r="F330" s="14"/>
      <c r="G330" s="14">
        <v>4.7052279377249803E-2</v>
      </c>
      <c r="H330" s="14">
        <v>4.3988821705803101E-2</v>
      </c>
      <c r="I330" s="14">
        <v>6.5324689851272905E-2</v>
      </c>
      <c r="J330" s="14">
        <v>6.6393593052577499E-2</v>
      </c>
      <c r="K330" s="14">
        <v>5.9635054556710303E-2</v>
      </c>
      <c r="L330" s="14">
        <v>9.6329771080995705E-2</v>
      </c>
      <c r="M330" s="14"/>
      <c r="N330" s="14">
        <v>7.2327275550501099E-2</v>
      </c>
      <c r="O330" s="14">
        <v>7.01945018580835E-2</v>
      </c>
      <c r="P330" s="14">
        <v>5.77322462159248E-2</v>
      </c>
      <c r="Q330" s="14">
        <v>5.91887916532867E-2</v>
      </c>
      <c r="R330" s="14"/>
      <c r="S330" s="14">
        <v>7.2350370661085697E-2</v>
      </c>
      <c r="T330" s="14">
        <v>8.7665412114063604E-2</v>
      </c>
      <c r="U330" s="14">
        <v>9.4378900521408904E-2</v>
      </c>
      <c r="V330" s="14">
        <v>5.72700881578437E-2</v>
      </c>
      <c r="W330" s="14">
        <v>5.7256989959709799E-2</v>
      </c>
      <c r="X330" s="14">
        <v>4.9761751390786299E-2</v>
      </c>
      <c r="Y330" s="14">
        <v>5.6472487705582997E-2</v>
      </c>
      <c r="Z330" s="14">
        <v>2.1962704005689601E-2</v>
      </c>
      <c r="AA330" s="14">
        <v>6.63035281451302E-2</v>
      </c>
      <c r="AB330" s="14">
        <v>6.1161338046359599E-2</v>
      </c>
      <c r="AC330" s="14">
        <v>7.3185028232683899E-2</v>
      </c>
      <c r="AD330" s="14">
        <v>1.36191636027145E-2</v>
      </c>
      <c r="AE330" s="14"/>
      <c r="AF330" s="14">
        <v>7.7714668796348793E-2</v>
      </c>
      <c r="AG330" s="14">
        <v>6.1844577256461503E-2</v>
      </c>
      <c r="AH330" s="14">
        <v>4.9667004705230902E-2</v>
      </c>
      <c r="AI330" s="14"/>
      <c r="AJ330" s="14">
        <v>8.2914301651363195E-2</v>
      </c>
      <c r="AK330" s="14">
        <v>6.3537619258754299E-2</v>
      </c>
      <c r="AL330" s="14">
        <v>9.1763778687022901E-2</v>
      </c>
      <c r="AM330" s="14">
        <v>3.2331556730653903E-2</v>
      </c>
      <c r="AN330" s="14">
        <v>3.5984009380801797E-2</v>
      </c>
      <c r="AO330" s="14"/>
      <c r="AP330" s="14">
        <v>8.1112558270916596E-2</v>
      </c>
      <c r="AQ330" s="14">
        <v>6.8207593234105801E-2</v>
      </c>
      <c r="AR330" s="14">
        <v>7.7892378159956102E-2</v>
      </c>
      <c r="AS330" s="14"/>
      <c r="AT330" s="14">
        <v>6.1535929677473601E-2</v>
      </c>
      <c r="AU330" s="14">
        <v>6.2485293408964297E-2</v>
      </c>
      <c r="AV330" s="14">
        <v>6.06475310294049E-2</v>
      </c>
      <c r="AW330" s="14">
        <v>6.2796114752383406E-2</v>
      </c>
      <c r="AX330" s="14">
        <v>8.9793760798919098E-2</v>
      </c>
      <c r="AY330" s="14"/>
      <c r="AZ330" s="14">
        <v>6.3282380148962397E-2</v>
      </c>
      <c r="BA330" s="14">
        <v>6.3466669710983498E-2</v>
      </c>
      <c r="BB330" s="14">
        <v>5.1712954032129901E-2</v>
      </c>
      <c r="BC330" s="14">
        <v>8.4358976286460094E-2</v>
      </c>
      <c r="BD330" s="14">
        <v>5.2013390990712997E-2</v>
      </c>
      <c r="BE330" s="14">
        <v>7.1115941793485807E-2</v>
      </c>
    </row>
    <row r="331" spans="2:57" x14ac:dyDescent="0.25">
      <c r="B331" t="s">
        <v>163</v>
      </c>
      <c r="C331" s="14">
        <v>0.113691634646842</v>
      </c>
      <c r="D331" s="14">
        <v>8.7312978408192299E-2</v>
      </c>
      <c r="E331" s="14">
        <v>0.139021424432892</v>
      </c>
      <c r="F331" s="14"/>
      <c r="G331" s="14">
        <v>8.8724888366442101E-2</v>
      </c>
      <c r="H331" s="14">
        <v>0.11768980375900701</v>
      </c>
      <c r="I331" s="14">
        <v>9.1266413704054195E-2</v>
      </c>
      <c r="J331" s="14">
        <v>8.9032143396144098E-2</v>
      </c>
      <c r="K331" s="14">
        <v>9.3756245462842003E-2</v>
      </c>
      <c r="L331" s="14">
        <v>0.17881187383906799</v>
      </c>
      <c r="M331" s="14"/>
      <c r="N331" s="14">
        <v>0.13165241907429301</v>
      </c>
      <c r="O331" s="14">
        <v>0.104851180768351</v>
      </c>
      <c r="P331" s="14">
        <v>0.123623053548121</v>
      </c>
      <c r="Q331" s="14">
        <v>9.4910742894901395E-2</v>
      </c>
      <c r="R331" s="14"/>
      <c r="S331" s="14">
        <v>0.102960343154835</v>
      </c>
      <c r="T331" s="14">
        <v>0.127703989341788</v>
      </c>
      <c r="U331" s="14">
        <v>0.110573127529104</v>
      </c>
      <c r="V331" s="14">
        <v>0.131096130263604</v>
      </c>
      <c r="W331" s="14">
        <v>0.13260086934343601</v>
      </c>
      <c r="X331" s="14">
        <v>9.4393715924930205E-2</v>
      </c>
      <c r="Y331" s="14">
        <v>0.148996665403381</v>
      </c>
      <c r="Z331" s="14">
        <v>0.10386936130481</v>
      </c>
      <c r="AA331" s="14">
        <v>0.115249718156881</v>
      </c>
      <c r="AB331" s="14">
        <v>9.3672919602886706E-2</v>
      </c>
      <c r="AC331" s="14">
        <v>9.6326621682578203E-2</v>
      </c>
      <c r="AD331" s="14">
        <v>7.4986960741702399E-2</v>
      </c>
      <c r="AE331" s="14"/>
      <c r="AF331" s="14">
        <v>0.13574322438264799</v>
      </c>
      <c r="AG331" s="14">
        <v>0.111032146912606</v>
      </c>
      <c r="AH331" s="14">
        <v>8.7380942483789595E-2</v>
      </c>
      <c r="AI331" s="14"/>
      <c r="AJ331" s="14">
        <v>0.132323549545078</v>
      </c>
      <c r="AK331" s="14">
        <v>0.11951611053682799</v>
      </c>
      <c r="AL331" s="14">
        <v>7.4012134167650498E-2</v>
      </c>
      <c r="AM331" s="14">
        <v>3.2441238065139003E-2</v>
      </c>
      <c r="AN331" s="14">
        <v>0.100903692301214</v>
      </c>
      <c r="AO331" s="14"/>
      <c r="AP331" s="14">
        <v>0.14345515708200801</v>
      </c>
      <c r="AQ331" s="14">
        <v>0.11287925216915499</v>
      </c>
      <c r="AR331" s="14">
        <v>6.9000014794739495E-2</v>
      </c>
      <c r="AS331" s="14"/>
      <c r="AT331" s="14">
        <v>0.105041886061017</v>
      </c>
      <c r="AU331" s="14">
        <v>0.10715275545688301</v>
      </c>
      <c r="AV331" s="14">
        <v>0.12557235073541401</v>
      </c>
      <c r="AW331" s="14">
        <v>0.106194703754592</v>
      </c>
      <c r="AX331" s="14">
        <v>0.16049395364993499</v>
      </c>
      <c r="AY331" s="14"/>
      <c r="AZ331" s="14">
        <v>0.101090010589614</v>
      </c>
      <c r="BA331" s="14">
        <v>9.5326224799732601E-2</v>
      </c>
      <c r="BB331" s="14">
        <v>0.118797495447962</v>
      </c>
      <c r="BC331" s="14">
        <v>0.12457523675282101</v>
      </c>
      <c r="BD331" s="14">
        <v>0.165852354069186</v>
      </c>
      <c r="BE331" s="14">
        <v>0.11253081440715799</v>
      </c>
    </row>
    <row r="332" spans="2:57" x14ac:dyDescent="0.25">
      <c r="B332" t="s">
        <v>87</v>
      </c>
      <c r="C332" s="14">
        <v>5.4584638910847499E-2</v>
      </c>
      <c r="D332" s="14">
        <v>6.5152573689709295E-2</v>
      </c>
      <c r="E332" s="14">
        <v>4.3715582732936298E-2</v>
      </c>
      <c r="F332" s="14"/>
      <c r="G332" s="14">
        <v>7.3770158401659403E-2</v>
      </c>
      <c r="H332" s="14">
        <v>1.8591822520887698E-2</v>
      </c>
      <c r="I332" s="14">
        <v>2.4327755168490801E-2</v>
      </c>
      <c r="J332" s="14">
        <v>6.8774249728177694E-2</v>
      </c>
      <c r="K332" s="14">
        <v>8.3418598274904596E-2</v>
      </c>
      <c r="L332" s="14">
        <v>6.4886603502567294E-2</v>
      </c>
      <c r="M332" s="14"/>
      <c r="N332" s="14">
        <v>4.1179601742563701E-2</v>
      </c>
      <c r="O332" s="14">
        <v>7.8694996796752903E-2</v>
      </c>
      <c r="P332" s="14">
        <v>4.3969671547313599E-2</v>
      </c>
      <c r="Q332" s="14">
        <v>5.43113674677356E-2</v>
      </c>
      <c r="R332" s="14"/>
      <c r="S332" s="14">
        <v>4.2577431265173202E-2</v>
      </c>
      <c r="T332" s="14">
        <v>5.8416012819404797E-2</v>
      </c>
      <c r="U332" s="14">
        <v>4.61147814827561E-2</v>
      </c>
      <c r="V332" s="14">
        <v>6.4592113529838305E-2</v>
      </c>
      <c r="W332" s="14">
        <v>6.8690226028295401E-2</v>
      </c>
      <c r="X332" s="14">
        <v>7.1609439572152003E-2</v>
      </c>
      <c r="Y332" s="14">
        <v>4.0750465625921897E-2</v>
      </c>
      <c r="Z332" s="14">
        <v>4.7840535800683599E-2</v>
      </c>
      <c r="AA332" s="14">
        <v>6.1901671594076398E-2</v>
      </c>
      <c r="AB332" s="14">
        <v>5.47308230847166E-2</v>
      </c>
      <c r="AC332" s="14">
        <v>6.7141121672968804E-2</v>
      </c>
      <c r="AD332" s="14">
        <v>0</v>
      </c>
      <c r="AE332" s="14"/>
      <c r="AF332" s="14">
        <v>5.3785960045913898E-2</v>
      </c>
      <c r="AG332" s="14">
        <v>5.1290957159130901E-2</v>
      </c>
      <c r="AH332" s="14">
        <v>5.7356647577184297E-2</v>
      </c>
      <c r="AI332" s="14"/>
      <c r="AJ332" s="14">
        <v>5.3228753747784102E-2</v>
      </c>
      <c r="AK332" s="14">
        <v>4.5770773523890897E-2</v>
      </c>
      <c r="AL332" s="14">
        <v>4.7075491420993203E-2</v>
      </c>
      <c r="AM332" s="14">
        <v>6.7530294074278199E-2</v>
      </c>
      <c r="AN332" s="14">
        <v>6.8467433907416705E-2</v>
      </c>
      <c r="AO332" s="14"/>
      <c r="AP332" s="14">
        <v>6.02457609570217E-2</v>
      </c>
      <c r="AQ332" s="14">
        <v>4.8135184353578199E-2</v>
      </c>
      <c r="AR332" s="14">
        <v>4.5669365308378999E-2</v>
      </c>
      <c r="AS332" s="14"/>
      <c r="AT332" s="14">
        <v>6.0371229418896999E-2</v>
      </c>
      <c r="AU332" s="14">
        <v>6.2993878910331105E-2</v>
      </c>
      <c r="AV332" s="14">
        <v>4.6216485831228199E-2</v>
      </c>
      <c r="AW332" s="14">
        <v>1.6623409577604598E-2</v>
      </c>
      <c r="AX332" s="14">
        <v>9.3312777210608197E-2</v>
      </c>
      <c r="AY332" s="14"/>
      <c r="AZ332" s="14">
        <v>5.3846381774505403E-2</v>
      </c>
      <c r="BA332" s="14">
        <v>4.5022118522424298E-2</v>
      </c>
      <c r="BB332" s="14">
        <v>7.7919157025613903E-2</v>
      </c>
      <c r="BC332" s="14">
        <v>5.3707167832889903E-2</v>
      </c>
      <c r="BD332" s="14">
        <v>5.5343935594209401E-2</v>
      </c>
      <c r="BE332" s="14">
        <v>5.55781995638693E-2</v>
      </c>
    </row>
    <row r="333" spans="2:57" x14ac:dyDescent="0.25"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</row>
    <row r="334" spans="2:57" x14ac:dyDescent="0.25">
      <c r="B334" s="6" t="s">
        <v>166</v>
      </c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</row>
    <row r="335" spans="2:57" x14ac:dyDescent="0.25">
      <c r="B335" s="24" t="s">
        <v>93</v>
      </c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</row>
    <row r="336" spans="2:57" x14ac:dyDescent="0.25">
      <c r="B336" t="s">
        <v>153</v>
      </c>
      <c r="C336" s="14">
        <v>0.23516215357459799</v>
      </c>
      <c r="D336" s="14">
        <v>0.15712490554630901</v>
      </c>
      <c r="E336" s="14">
        <v>0.31087035020342002</v>
      </c>
      <c r="F336" s="14"/>
      <c r="G336" s="14">
        <v>0.14660266024059801</v>
      </c>
      <c r="H336" s="14">
        <v>0.162745905614336</v>
      </c>
      <c r="I336" s="14">
        <v>0.21762042513746499</v>
      </c>
      <c r="J336" s="14">
        <v>0.26391529209978998</v>
      </c>
      <c r="K336" s="14">
        <v>0.27900736105048901</v>
      </c>
      <c r="L336" s="14">
        <v>0.31502014032881298</v>
      </c>
      <c r="M336" s="14"/>
      <c r="N336" s="14">
        <v>0.18142803522380099</v>
      </c>
      <c r="O336" s="14">
        <v>0.23536234657500099</v>
      </c>
      <c r="P336" s="14">
        <v>0.24064561310034899</v>
      </c>
      <c r="Q336" s="14">
        <v>0.290154287703907</v>
      </c>
      <c r="R336" s="14"/>
      <c r="S336" s="14">
        <v>0.16128456931781601</v>
      </c>
      <c r="T336" s="14">
        <v>0.25870371037149997</v>
      </c>
      <c r="U336" s="14">
        <v>0.22666499681257299</v>
      </c>
      <c r="V336" s="14">
        <v>0.20040293337698101</v>
      </c>
      <c r="W336" s="14">
        <v>0.23109039851812799</v>
      </c>
      <c r="X336" s="14">
        <v>0.26274228474237299</v>
      </c>
      <c r="Y336" s="14">
        <v>0.27802847818107101</v>
      </c>
      <c r="Z336" s="14">
        <v>0.20759758778500001</v>
      </c>
      <c r="AA336" s="14">
        <v>0.25180581805445201</v>
      </c>
      <c r="AB336" s="14">
        <v>0.25286445998449297</v>
      </c>
      <c r="AC336" s="14">
        <v>0.240461724258522</v>
      </c>
      <c r="AD336" s="14">
        <v>0.33219333036214399</v>
      </c>
      <c r="AE336" s="14"/>
      <c r="AF336" s="14">
        <v>0.28815327436535798</v>
      </c>
      <c r="AG336" s="14">
        <v>0.22008467035760601</v>
      </c>
      <c r="AH336" s="14">
        <v>0.20185736618384201</v>
      </c>
      <c r="AI336" s="14"/>
      <c r="AJ336" s="14">
        <v>0.27513066705678901</v>
      </c>
      <c r="AK336" s="14">
        <v>0.20338276690385801</v>
      </c>
      <c r="AL336" s="14">
        <v>0.21548362040618099</v>
      </c>
      <c r="AM336" s="14">
        <v>0.25194372780113</v>
      </c>
      <c r="AN336" s="14">
        <v>0.21785837491743501</v>
      </c>
      <c r="AO336" s="14"/>
      <c r="AP336" s="14">
        <v>0.23162695318668</v>
      </c>
      <c r="AQ336" s="14">
        <v>0.209408390813033</v>
      </c>
      <c r="AR336" s="14">
        <v>0.16613070753885401</v>
      </c>
      <c r="AS336" s="14"/>
      <c r="AT336" s="14">
        <v>0.33136672518619797</v>
      </c>
      <c r="AU336" s="14">
        <v>0.21903611499422199</v>
      </c>
      <c r="AV336" s="14">
        <v>0.178094617565456</v>
      </c>
      <c r="AW336" s="14">
        <v>0.14434934311860201</v>
      </c>
      <c r="AX336" s="14">
        <v>0.17051525817222701</v>
      </c>
      <c r="AY336" s="14"/>
      <c r="AZ336" s="14">
        <v>0.165240023632239</v>
      </c>
      <c r="BA336" s="14">
        <v>0.22340630507404599</v>
      </c>
      <c r="BB336" s="14">
        <v>0.23326805348184401</v>
      </c>
      <c r="BC336" s="14">
        <v>0.28363430050688498</v>
      </c>
      <c r="BD336" s="14">
        <v>0.33953250142199098</v>
      </c>
      <c r="BE336" s="14">
        <v>0.235724908134607</v>
      </c>
    </row>
    <row r="337" spans="2:57" x14ac:dyDescent="0.25">
      <c r="B337" t="s">
        <v>154</v>
      </c>
      <c r="C337" s="14">
        <v>5.3296018432401802E-2</v>
      </c>
      <c r="D337" s="14">
        <v>3.9932181168312299E-2</v>
      </c>
      <c r="E337" s="14">
        <v>6.57641033736662E-2</v>
      </c>
      <c r="F337" s="14"/>
      <c r="G337" s="14">
        <v>4.11320113081153E-2</v>
      </c>
      <c r="H337" s="14">
        <v>4.7777703921932001E-2</v>
      </c>
      <c r="I337" s="14">
        <v>8.0770016532654199E-2</v>
      </c>
      <c r="J337" s="14">
        <v>4.56625386965894E-2</v>
      </c>
      <c r="K337" s="14">
        <v>5.1044967338666397E-2</v>
      </c>
      <c r="L337" s="14">
        <v>5.1320816702315697E-2</v>
      </c>
      <c r="M337" s="14"/>
      <c r="N337" s="14">
        <v>4.6954441949815101E-2</v>
      </c>
      <c r="O337" s="14">
        <v>6.8584407425277397E-2</v>
      </c>
      <c r="P337" s="14">
        <v>5.5625908743766203E-2</v>
      </c>
      <c r="Q337" s="14">
        <v>4.3151756457094403E-2</v>
      </c>
      <c r="R337" s="14"/>
      <c r="S337" s="14">
        <v>3.9642209841278399E-2</v>
      </c>
      <c r="T337" s="14">
        <v>7.4903489143004195E-2</v>
      </c>
      <c r="U337" s="14">
        <v>4.81844051113803E-2</v>
      </c>
      <c r="V337" s="14">
        <v>4.2922088606714801E-2</v>
      </c>
      <c r="W337" s="14">
        <v>6.1241110819461299E-2</v>
      </c>
      <c r="X337" s="14">
        <v>2.39362968350149E-2</v>
      </c>
      <c r="Y337" s="14">
        <v>4.2829872802238399E-2</v>
      </c>
      <c r="Z337" s="14">
        <v>7.0403901738962701E-2</v>
      </c>
      <c r="AA337" s="14">
        <v>6.9516567166243007E-2</v>
      </c>
      <c r="AB337" s="14">
        <v>5.1897089247347698E-2</v>
      </c>
      <c r="AC337" s="14">
        <v>6.05567954705582E-2</v>
      </c>
      <c r="AD337" s="14">
        <v>7.5264269597151295E-2</v>
      </c>
      <c r="AE337" s="14"/>
      <c r="AF337" s="14">
        <v>6.3912260303368898E-2</v>
      </c>
      <c r="AG337" s="14">
        <v>5.2231323885993997E-2</v>
      </c>
      <c r="AH337" s="14">
        <v>3.6181772483918899E-2</v>
      </c>
      <c r="AI337" s="14"/>
      <c r="AJ337" s="14">
        <v>5.4242586855297002E-2</v>
      </c>
      <c r="AK337" s="14">
        <v>4.89495514632943E-2</v>
      </c>
      <c r="AL337" s="14">
        <v>4.2293538317652403E-2</v>
      </c>
      <c r="AM337" s="14">
        <v>4.0799853770040202E-2</v>
      </c>
      <c r="AN337" s="14">
        <v>6.0055431168045403E-2</v>
      </c>
      <c r="AO337" s="14"/>
      <c r="AP337" s="14">
        <v>6.5401448927054198E-2</v>
      </c>
      <c r="AQ337" s="14">
        <v>5.4373709800412402E-2</v>
      </c>
      <c r="AR337" s="14">
        <v>5.0323037538329202E-2</v>
      </c>
      <c r="AS337" s="14"/>
      <c r="AT337" s="14">
        <v>3.8078714318158603E-2</v>
      </c>
      <c r="AU337" s="14">
        <v>6.1510773568683799E-2</v>
      </c>
      <c r="AV337" s="14">
        <v>5.5237977574904298E-2</v>
      </c>
      <c r="AW337" s="14">
        <v>5.25510420687113E-2</v>
      </c>
      <c r="AX337" s="14">
        <v>2.9600049519467899E-2</v>
      </c>
      <c r="AY337" s="14"/>
      <c r="AZ337" s="14">
        <v>4.0632937550815103E-2</v>
      </c>
      <c r="BA337" s="14">
        <v>5.7960836671142699E-2</v>
      </c>
      <c r="BB337" s="14">
        <v>3.4533809018432698E-2</v>
      </c>
      <c r="BC337" s="14">
        <v>7.2251586830577294E-2</v>
      </c>
      <c r="BD337" s="14">
        <v>6.3024726774073198E-2</v>
      </c>
      <c r="BE337" s="14">
        <v>4.5133048988784001E-2</v>
      </c>
    </row>
    <row r="338" spans="2:57" x14ac:dyDescent="0.25">
      <c r="B338" t="s">
        <v>155</v>
      </c>
      <c r="C338" s="14">
        <v>7.1006564900623806E-2</v>
      </c>
      <c r="D338" s="14">
        <v>6.4951359010223197E-2</v>
      </c>
      <c r="E338" s="14">
        <v>7.7344507146631505E-2</v>
      </c>
      <c r="F338" s="14"/>
      <c r="G338" s="14">
        <v>6.6324351113433197E-2</v>
      </c>
      <c r="H338" s="14">
        <v>8.2553183820126497E-2</v>
      </c>
      <c r="I338" s="14">
        <v>6.0685537869636E-2</v>
      </c>
      <c r="J338" s="14">
        <v>9.6149404603443997E-2</v>
      </c>
      <c r="K338" s="14">
        <v>6.8097090453521594E-2</v>
      </c>
      <c r="L338" s="14">
        <v>5.4592699433118397E-2</v>
      </c>
      <c r="M338" s="14"/>
      <c r="N338" s="14">
        <v>7.3304544686063997E-2</v>
      </c>
      <c r="O338" s="14">
        <v>6.4631932190289704E-2</v>
      </c>
      <c r="P338" s="14">
        <v>6.7889959570469699E-2</v>
      </c>
      <c r="Q338" s="14">
        <v>7.6769014137607006E-2</v>
      </c>
      <c r="R338" s="14"/>
      <c r="S338" s="14">
        <v>6.2105845758191898E-2</v>
      </c>
      <c r="T338" s="14">
        <v>7.2448424571599099E-2</v>
      </c>
      <c r="U338" s="14">
        <v>3.1698951458937898E-2</v>
      </c>
      <c r="V338" s="14">
        <v>8.0782320356820703E-2</v>
      </c>
      <c r="W338" s="14">
        <v>9.1163403605107496E-2</v>
      </c>
      <c r="X338" s="14">
        <v>3.9647191303526598E-2</v>
      </c>
      <c r="Y338" s="14">
        <v>7.4828087159293399E-2</v>
      </c>
      <c r="Z338" s="14">
        <v>0.10111534373176401</v>
      </c>
      <c r="AA338" s="14">
        <v>8.2053133840636797E-2</v>
      </c>
      <c r="AB338" s="14">
        <v>7.33004734185317E-2</v>
      </c>
      <c r="AC338" s="14">
        <v>0.103346139379737</v>
      </c>
      <c r="AD338" s="14">
        <v>7.6813327804018797E-2</v>
      </c>
      <c r="AE338" s="14"/>
      <c r="AF338" s="14">
        <v>6.1844953942906601E-2</v>
      </c>
      <c r="AG338" s="14">
        <v>6.5944302500178797E-2</v>
      </c>
      <c r="AH338" s="14">
        <v>0.10317878584240001</v>
      </c>
      <c r="AI338" s="14"/>
      <c r="AJ338" s="14">
        <v>6.3985221610658394E-2</v>
      </c>
      <c r="AK338" s="14">
        <v>6.2990734742032706E-2</v>
      </c>
      <c r="AL338" s="14">
        <v>8.4321182425406496E-2</v>
      </c>
      <c r="AM338" s="14">
        <v>6.5814613534586994E-2</v>
      </c>
      <c r="AN338" s="14">
        <v>9.3767865870641995E-2</v>
      </c>
      <c r="AO338" s="14"/>
      <c r="AP338" s="14">
        <v>7.3303767005107601E-2</v>
      </c>
      <c r="AQ338" s="14">
        <v>6.6655921923931299E-2</v>
      </c>
      <c r="AR338" s="14">
        <v>0.107389054001442</v>
      </c>
      <c r="AS338" s="14"/>
      <c r="AT338" s="14">
        <v>6.4653500171960698E-2</v>
      </c>
      <c r="AU338" s="14">
        <v>6.8029772853532205E-2</v>
      </c>
      <c r="AV338" s="14">
        <v>7.1018907184929397E-2</v>
      </c>
      <c r="AW338" s="14">
        <v>8.1883865853011398E-2</v>
      </c>
      <c r="AX338" s="14">
        <v>0</v>
      </c>
      <c r="AY338" s="14"/>
      <c r="AZ338" s="14">
        <v>5.6401598547832603E-2</v>
      </c>
      <c r="BA338" s="14">
        <v>7.5085149550335503E-2</v>
      </c>
      <c r="BB338" s="14">
        <v>8.9142269335330801E-2</v>
      </c>
      <c r="BC338" s="14">
        <v>7.9108745423644197E-2</v>
      </c>
      <c r="BD338" s="14">
        <v>6.9898832170929598E-2</v>
      </c>
      <c r="BE338" s="14">
        <v>4.9123702462474099E-2</v>
      </c>
    </row>
    <row r="339" spans="2:57" x14ac:dyDescent="0.25">
      <c r="B339" t="s">
        <v>156</v>
      </c>
      <c r="C339" s="14">
        <v>6.7483983607570505E-2</v>
      </c>
      <c r="D339" s="14">
        <v>6.5742810425151996E-2</v>
      </c>
      <c r="E339" s="14">
        <v>6.9584832718140602E-2</v>
      </c>
      <c r="F339" s="14"/>
      <c r="G339" s="14">
        <v>9.2367309442602005E-2</v>
      </c>
      <c r="H339" s="14">
        <v>7.7502236744276101E-2</v>
      </c>
      <c r="I339" s="14">
        <v>8.1031184434372003E-2</v>
      </c>
      <c r="J339" s="14">
        <v>4.8599727999513301E-2</v>
      </c>
      <c r="K339" s="14">
        <v>4.7330572838662599E-2</v>
      </c>
      <c r="L339" s="14">
        <v>6.0544905298076997E-2</v>
      </c>
      <c r="M339" s="14"/>
      <c r="N339" s="14">
        <v>6.0113491035286203E-2</v>
      </c>
      <c r="O339" s="14">
        <v>6.3174232184298795E-2</v>
      </c>
      <c r="P339" s="14">
        <v>6.0192562512649997E-2</v>
      </c>
      <c r="Q339" s="14">
        <v>8.1426355067677494E-2</v>
      </c>
      <c r="R339" s="14"/>
      <c r="S339" s="14">
        <v>7.1909244526297794E-2</v>
      </c>
      <c r="T339" s="14">
        <v>7.8655868131032994E-2</v>
      </c>
      <c r="U339" s="14">
        <v>6.6472940685651502E-2</v>
      </c>
      <c r="V339" s="14">
        <v>6.7532859608453399E-2</v>
      </c>
      <c r="W339" s="14">
        <v>8.2214032445265997E-2</v>
      </c>
      <c r="X339" s="14">
        <v>7.57751564422081E-2</v>
      </c>
      <c r="Y339" s="14">
        <v>6.0886058716008398E-2</v>
      </c>
      <c r="Z339" s="14">
        <v>0.100029924763869</v>
      </c>
      <c r="AA339" s="14">
        <v>6.16884775550176E-2</v>
      </c>
      <c r="AB339" s="14">
        <v>5.1383745393423302E-2</v>
      </c>
      <c r="AC339" s="14">
        <v>3.7986015705210603E-2</v>
      </c>
      <c r="AD339" s="14">
        <v>3.41504267498349E-2</v>
      </c>
      <c r="AE339" s="14"/>
      <c r="AF339" s="14">
        <v>5.8961973967208502E-2</v>
      </c>
      <c r="AG339" s="14">
        <v>6.3029480511246003E-2</v>
      </c>
      <c r="AH339" s="14">
        <v>8.2180910582874703E-2</v>
      </c>
      <c r="AI339" s="14"/>
      <c r="AJ339" s="14">
        <v>5.5253332765337997E-2</v>
      </c>
      <c r="AK339" s="14">
        <v>7.4199649910887594E-2</v>
      </c>
      <c r="AL339" s="14">
        <v>6.7269294173443003E-2</v>
      </c>
      <c r="AM339" s="14">
        <v>4.59992348289152E-2</v>
      </c>
      <c r="AN339" s="14">
        <v>7.21436323105E-2</v>
      </c>
      <c r="AO339" s="14"/>
      <c r="AP339" s="14">
        <v>4.8057639251522503E-2</v>
      </c>
      <c r="AQ339" s="14">
        <v>8.1187611215124994E-2</v>
      </c>
      <c r="AR339" s="14">
        <v>6.65838533096971E-2</v>
      </c>
      <c r="AS339" s="14"/>
      <c r="AT339" s="14">
        <v>6.5486792639140007E-2</v>
      </c>
      <c r="AU339" s="14">
        <v>6.6156346263877994E-2</v>
      </c>
      <c r="AV339" s="14">
        <v>9.3336373600890907E-2</v>
      </c>
      <c r="AW339" s="14">
        <v>5.2375193428088399E-2</v>
      </c>
      <c r="AX339" s="14">
        <v>3.6801371762324203E-2</v>
      </c>
      <c r="AY339" s="14"/>
      <c r="AZ339" s="14">
        <v>7.6661394808821295E-2</v>
      </c>
      <c r="BA339" s="14">
        <v>6.87955473654418E-2</v>
      </c>
      <c r="BB339" s="14">
        <v>6.8701866800546796E-2</v>
      </c>
      <c r="BC339" s="14">
        <v>5.3786614762188101E-2</v>
      </c>
      <c r="BD339" s="14">
        <v>5.79533877033458E-2</v>
      </c>
      <c r="BE339" s="14">
        <v>8.1325934989293899E-2</v>
      </c>
    </row>
    <row r="340" spans="2:57" x14ac:dyDescent="0.25">
      <c r="B340" t="s">
        <v>157</v>
      </c>
      <c r="C340" s="14">
        <v>6.23590479674744E-2</v>
      </c>
      <c r="D340" s="14">
        <v>5.8630986077645303E-2</v>
      </c>
      <c r="E340" s="14">
        <v>6.6371442791798796E-2</v>
      </c>
      <c r="F340" s="14"/>
      <c r="G340" s="14">
        <v>9.4344500239405701E-2</v>
      </c>
      <c r="H340" s="14">
        <v>6.0015840750463602E-2</v>
      </c>
      <c r="I340" s="14">
        <v>6.0126077386159403E-2</v>
      </c>
      <c r="J340" s="14">
        <v>6.2621603413861804E-2</v>
      </c>
      <c r="K340" s="14">
        <v>5.48429259528369E-2</v>
      </c>
      <c r="L340" s="14">
        <v>4.95511533506275E-2</v>
      </c>
      <c r="M340" s="14"/>
      <c r="N340" s="14">
        <v>6.9888493136841395E-2</v>
      </c>
      <c r="O340" s="14">
        <v>5.2454695934029003E-2</v>
      </c>
      <c r="P340" s="14">
        <v>6.9872133794712604E-2</v>
      </c>
      <c r="Q340" s="14">
        <v>5.9035092188418202E-2</v>
      </c>
      <c r="R340" s="14"/>
      <c r="S340" s="14">
        <v>7.6763092376755104E-2</v>
      </c>
      <c r="T340" s="14">
        <v>6.3983027578267695E-2</v>
      </c>
      <c r="U340" s="14">
        <v>8.3320482323176306E-2</v>
      </c>
      <c r="V340" s="14">
        <v>5.1213040591740602E-2</v>
      </c>
      <c r="W340" s="14">
        <v>4.98846605484249E-2</v>
      </c>
      <c r="X340" s="14">
        <v>4.5048027072033599E-2</v>
      </c>
      <c r="Y340" s="14">
        <v>6.5595701703551307E-2</v>
      </c>
      <c r="Z340" s="14">
        <v>9.5764993501368995E-2</v>
      </c>
      <c r="AA340" s="14">
        <v>5.9430013241852798E-2</v>
      </c>
      <c r="AB340" s="14">
        <v>6.5308372257486202E-2</v>
      </c>
      <c r="AC340" s="14">
        <v>5.0212988554685499E-2</v>
      </c>
      <c r="AD340" s="14">
        <v>1.5030848304291401E-2</v>
      </c>
      <c r="AE340" s="14"/>
      <c r="AF340" s="14">
        <v>4.7446391080755802E-2</v>
      </c>
      <c r="AG340" s="14">
        <v>6.2797468280405999E-2</v>
      </c>
      <c r="AH340" s="14">
        <v>6.9885233073077702E-2</v>
      </c>
      <c r="AI340" s="14"/>
      <c r="AJ340" s="14">
        <v>4.8939718012635101E-2</v>
      </c>
      <c r="AK340" s="14">
        <v>7.0805471484139001E-2</v>
      </c>
      <c r="AL340" s="14">
        <v>7.3316085404637701E-2</v>
      </c>
      <c r="AM340" s="14">
        <v>9.9105183287441695E-2</v>
      </c>
      <c r="AN340" s="14">
        <v>6.3520642934710395E-2</v>
      </c>
      <c r="AO340" s="14"/>
      <c r="AP340" s="14">
        <v>4.9086244813937301E-2</v>
      </c>
      <c r="AQ340" s="14">
        <v>7.4400406771551297E-2</v>
      </c>
      <c r="AR340" s="14">
        <v>3.7805003120600901E-2</v>
      </c>
      <c r="AS340" s="14"/>
      <c r="AT340" s="14">
        <v>5.8960306042806103E-2</v>
      </c>
      <c r="AU340" s="14">
        <v>6.7275835347930094E-2</v>
      </c>
      <c r="AV340" s="14">
        <v>6.3101248470217405E-2</v>
      </c>
      <c r="AW340" s="14">
        <v>7.1572979472844606E-2</v>
      </c>
      <c r="AX340" s="14">
        <v>9.4871062566778006E-2</v>
      </c>
      <c r="AY340" s="14"/>
      <c r="AZ340" s="14">
        <v>8.1619531664532993E-2</v>
      </c>
      <c r="BA340" s="14">
        <v>6.3131321348401701E-2</v>
      </c>
      <c r="BB340" s="14">
        <v>3.04657215391833E-2</v>
      </c>
      <c r="BC340" s="14">
        <v>5.2080880714197003E-2</v>
      </c>
      <c r="BD340" s="14">
        <v>6.6535355735841406E-2</v>
      </c>
      <c r="BE340" s="14">
        <v>7.2420315978013503E-2</v>
      </c>
    </row>
    <row r="341" spans="2:57" x14ac:dyDescent="0.25">
      <c r="B341" t="s">
        <v>158</v>
      </c>
      <c r="C341" s="14">
        <v>0.10806647770003799</v>
      </c>
      <c r="D341" s="14">
        <v>0.11798244682926801</v>
      </c>
      <c r="E341" s="14">
        <v>9.9014411990276802E-2</v>
      </c>
      <c r="F341" s="14"/>
      <c r="G341" s="14">
        <v>9.69288533103356E-2</v>
      </c>
      <c r="H341" s="14">
        <v>0.13162716010058401</v>
      </c>
      <c r="I341" s="14">
        <v>0.109614889827162</v>
      </c>
      <c r="J341" s="14">
        <v>0.108662158374959</v>
      </c>
      <c r="K341" s="14">
        <v>0.105109602250944</v>
      </c>
      <c r="L341" s="14">
        <v>9.6477389019214793E-2</v>
      </c>
      <c r="M341" s="14"/>
      <c r="N341" s="14">
        <v>0.115131613411532</v>
      </c>
      <c r="O341" s="14">
        <v>0.110069196893796</v>
      </c>
      <c r="P341" s="14">
        <v>0.10569277496043999</v>
      </c>
      <c r="Q341" s="14">
        <v>0.10050551611934801</v>
      </c>
      <c r="R341" s="14"/>
      <c r="S341" s="14">
        <v>0.120967884730072</v>
      </c>
      <c r="T341" s="14">
        <v>7.6533508168620798E-2</v>
      </c>
      <c r="U341" s="14">
        <v>0.13749055051669401</v>
      </c>
      <c r="V341" s="14">
        <v>0.102785805113873</v>
      </c>
      <c r="W341" s="14">
        <v>8.6580037884713801E-2</v>
      </c>
      <c r="X341" s="14">
        <v>0.15314093388806899</v>
      </c>
      <c r="Y341" s="14">
        <v>8.7865846781918999E-2</v>
      </c>
      <c r="Z341" s="14">
        <v>0.11439468363432501</v>
      </c>
      <c r="AA341" s="14">
        <v>0.104537267736814</v>
      </c>
      <c r="AB341" s="14">
        <v>9.2750065389060707E-2</v>
      </c>
      <c r="AC341" s="14">
        <v>8.0262271298332896E-2</v>
      </c>
      <c r="AD341" s="14">
        <v>0.18826434902778899</v>
      </c>
      <c r="AE341" s="14"/>
      <c r="AF341" s="14">
        <v>9.6262519565529794E-2</v>
      </c>
      <c r="AG341" s="14">
        <v>0.116850803049815</v>
      </c>
      <c r="AH341" s="14">
        <v>0.124813051622073</v>
      </c>
      <c r="AI341" s="14"/>
      <c r="AJ341" s="14">
        <v>0.100987632716432</v>
      </c>
      <c r="AK341" s="14">
        <v>0.132531812780736</v>
      </c>
      <c r="AL341" s="14">
        <v>5.8449493331093602E-2</v>
      </c>
      <c r="AM341" s="14">
        <v>0.141506542661441</v>
      </c>
      <c r="AN341" s="14">
        <v>0.111450925955979</v>
      </c>
      <c r="AO341" s="14"/>
      <c r="AP341" s="14">
        <v>0.10336068386111</v>
      </c>
      <c r="AQ341" s="14">
        <v>0.105086226313159</v>
      </c>
      <c r="AR341" s="14">
        <v>0.102583885438793</v>
      </c>
      <c r="AS341" s="14"/>
      <c r="AT341" s="14">
        <v>9.5722889723875298E-2</v>
      </c>
      <c r="AU341" s="14">
        <v>0.122619980847041</v>
      </c>
      <c r="AV341" s="14">
        <v>0.118873662629242</v>
      </c>
      <c r="AW341" s="14">
        <v>0.105343806257052</v>
      </c>
      <c r="AX341" s="14">
        <v>9.6581311495505598E-2</v>
      </c>
      <c r="AY341" s="14"/>
      <c r="AZ341" s="14">
        <v>0.108737550913899</v>
      </c>
      <c r="BA341" s="14">
        <v>0.11274024814608199</v>
      </c>
      <c r="BB341" s="14">
        <v>0.120544579568986</v>
      </c>
      <c r="BC341" s="14">
        <v>0.122057901743682</v>
      </c>
      <c r="BD341" s="14">
        <v>5.78092202618515E-2</v>
      </c>
      <c r="BE341" s="14">
        <v>0.105708572628786</v>
      </c>
    </row>
    <row r="342" spans="2:57" x14ac:dyDescent="0.25">
      <c r="B342" t="s">
        <v>159</v>
      </c>
      <c r="C342" s="14">
        <v>8.2448008727445704E-2</v>
      </c>
      <c r="D342" s="14">
        <v>0.105298234096476</v>
      </c>
      <c r="E342" s="14">
        <v>6.0603309314338903E-2</v>
      </c>
      <c r="F342" s="14"/>
      <c r="G342" s="14">
        <v>7.36226419819829E-2</v>
      </c>
      <c r="H342" s="14">
        <v>0.102169174076606</v>
      </c>
      <c r="I342" s="14">
        <v>7.9791721241606606E-2</v>
      </c>
      <c r="J342" s="14">
        <v>9.9678328195990304E-2</v>
      </c>
      <c r="K342" s="14">
        <v>8.3201241111850899E-2</v>
      </c>
      <c r="L342" s="14">
        <v>5.9851786644780601E-2</v>
      </c>
      <c r="M342" s="14"/>
      <c r="N342" s="14">
        <v>8.5601213424170805E-2</v>
      </c>
      <c r="O342" s="14">
        <v>8.1498188324065898E-2</v>
      </c>
      <c r="P342" s="14">
        <v>8.9268219325830303E-2</v>
      </c>
      <c r="Q342" s="14">
        <v>7.3804207366805694E-2</v>
      </c>
      <c r="R342" s="14"/>
      <c r="S342" s="14">
        <v>6.59375714134144E-2</v>
      </c>
      <c r="T342" s="14">
        <v>7.3063698370654906E-2</v>
      </c>
      <c r="U342" s="14">
        <v>8.5501018030892606E-2</v>
      </c>
      <c r="V342" s="14">
        <v>0.100238117555333</v>
      </c>
      <c r="W342" s="14">
        <v>8.72869037116486E-2</v>
      </c>
      <c r="X342" s="14">
        <v>9.0688279101735297E-2</v>
      </c>
      <c r="Y342" s="14">
        <v>9.9465779179660901E-2</v>
      </c>
      <c r="Z342" s="14">
        <v>6.9900088200016197E-2</v>
      </c>
      <c r="AA342" s="14">
        <v>0.112238619713712</v>
      </c>
      <c r="AB342" s="14">
        <v>7.1532257914820499E-2</v>
      </c>
      <c r="AC342" s="14">
        <v>5.1792707665974901E-2</v>
      </c>
      <c r="AD342" s="14">
        <v>4.8970059637472599E-2</v>
      </c>
      <c r="AE342" s="14"/>
      <c r="AF342" s="14">
        <v>6.9892703250393998E-2</v>
      </c>
      <c r="AG342" s="14">
        <v>8.6316432697466097E-2</v>
      </c>
      <c r="AH342" s="14">
        <v>0.100738276572321</v>
      </c>
      <c r="AI342" s="14"/>
      <c r="AJ342" s="14">
        <v>8.1089870250713403E-2</v>
      </c>
      <c r="AK342" s="14">
        <v>9.2753434831254797E-2</v>
      </c>
      <c r="AL342" s="14">
        <v>6.9376223525904002E-2</v>
      </c>
      <c r="AM342" s="14">
        <v>6.8507116857843497E-2</v>
      </c>
      <c r="AN342" s="14">
        <v>6.9062958412273306E-2</v>
      </c>
      <c r="AO342" s="14"/>
      <c r="AP342" s="14">
        <v>8.63735476672223E-2</v>
      </c>
      <c r="AQ342" s="14">
        <v>8.6208637270503694E-2</v>
      </c>
      <c r="AR342" s="14">
        <v>8.2881111719848799E-2</v>
      </c>
      <c r="AS342" s="14"/>
      <c r="AT342" s="14">
        <v>5.7074131569635402E-2</v>
      </c>
      <c r="AU342" s="14">
        <v>7.4980120461825894E-2</v>
      </c>
      <c r="AV342" s="14">
        <v>8.9807752666282395E-2</v>
      </c>
      <c r="AW342" s="14">
        <v>0.12360942326179999</v>
      </c>
      <c r="AX342" s="14">
        <v>0.119371879908607</v>
      </c>
      <c r="AY342" s="14"/>
      <c r="AZ342" s="14">
        <v>8.1332962232899E-2</v>
      </c>
      <c r="BA342" s="14">
        <v>9.4603055197633595E-2</v>
      </c>
      <c r="BB342" s="14">
        <v>9.3849482188900504E-2</v>
      </c>
      <c r="BC342" s="14">
        <v>5.9023907875474402E-2</v>
      </c>
      <c r="BD342" s="14">
        <v>7.6780467508040795E-2</v>
      </c>
      <c r="BE342" s="14">
        <v>8.7089386684692502E-2</v>
      </c>
    </row>
    <row r="343" spans="2:57" x14ac:dyDescent="0.25">
      <c r="B343" t="s">
        <v>160</v>
      </c>
      <c r="C343" s="14">
        <v>8.7762539248298493E-2</v>
      </c>
      <c r="D343" s="14">
        <v>0.11749390499193001</v>
      </c>
      <c r="E343" s="14">
        <v>5.92240881224146E-2</v>
      </c>
      <c r="F343" s="14"/>
      <c r="G343" s="14">
        <v>0.105773900626376</v>
      </c>
      <c r="H343" s="14">
        <v>9.1593636324664204E-2</v>
      </c>
      <c r="I343" s="14">
        <v>8.8234320046938999E-2</v>
      </c>
      <c r="J343" s="14">
        <v>7.5971778900469106E-2</v>
      </c>
      <c r="K343" s="14">
        <v>8.9306481434611507E-2</v>
      </c>
      <c r="L343" s="14">
        <v>8.0752414286127297E-2</v>
      </c>
      <c r="M343" s="14"/>
      <c r="N343" s="14">
        <v>0.120628367870791</v>
      </c>
      <c r="O343" s="14">
        <v>7.6380030886959799E-2</v>
      </c>
      <c r="P343" s="14">
        <v>7.9786796104337906E-2</v>
      </c>
      <c r="Q343" s="14">
        <v>7.2706729170873299E-2</v>
      </c>
      <c r="R343" s="14"/>
      <c r="S343" s="14">
        <v>0.105552739745761</v>
      </c>
      <c r="T343" s="14">
        <v>9.8930138264092804E-2</v>
      </c>
      <c r="U343" s="14">
        <v>7.5261065885471198E-2</v>
      </c>
      <c r="V343" s="14">
        <v>0.13715269027833901</v>
      </c>
      <c r="W343" s="14">
        <v>7.9554804150993697E-2</v>
      </c>
      <c r="X343" s="14">
        <v>6.6528103132113603E-2</v>
      </c>
      <c r="Y343" s="14">
        <v>7.6922609262352601E-2</v>
      </c>
      <c r="Z343" s="14">
        <v>5.6467325677237598E-2</v>
      </c>
      <c r="AA343" s="14">
        <v>5.0904323894917398E-2</v>
      </c>
      <c r="AB343" s="14">
        <v>0.107024899878258</v>
      </c>
      <c r="AC343" s="14">
        <v>0.102576710276191</v>
      </c>
      <c r="AD343" s="14">
        <v>4.7361477720023901E-2</v>
      </c>
      <c r="AE343" s="14"/>
      <c r="AF343" s="14">
        <v>8.9489173264949803E-2</v>
      </c>
      <c r="AG343" s="14">
        <v>8.5317174159453599E-2</v>
      </c>
      <c r="AH343" s="14">
        <v>7.8104926518483095E-2</v>
      </c>
      <c r="AI343" s="14"/>
      <c r="AJ343" s="14">
        <v>9.3546250017133806E-2</v>
      </c>
      <c r="AK343" s="14">
        <v>7.6420324447617996E-2</v>
      </c>
      <c r="AL343" s="14">
        <v>0.142751545586039</v>
      </c>
      <c r="AM343" s="14">
        <v>7.3251500678983797E-2</v>
      </c>
      <c r="AN343" s="14">
        <v>8.1753997157577196E-2</v>
      </c>
      <c r="AO343" s="14"/>
      <c r="AP343" s="14">
        <v>9.8000836498750202E-2</v>
      </c>
      <c r="AQ343" s="14">
        <v>8.9325555380007998E-2</v>
      </c>
      <c r="AR343" s="14">
        <v>0.14969894228773101</v>
      </c>
      <c r="AS343" s="14"/>
      <c r="AT343" s="14">
        <v>7.22165744334924E-2</v>
      </c>
      <c r="AU343" s="14">
        <v>8.4431040245938699E-2</v>
      </c>
      <c r="AV343" s="14">
        <v>9.4617082779796205E-2</v>
      </c>
      <c r="AW343" s="14">
        <v>0.12829210594248799</v>
      </c>
      <c r="AX343" s="14">
        <v>8.9954766134385702E-2</v>
      </c>
      <c r="AY343" s="14"/>
      <c r="AZ343" s="14">
        <v>9.9633371115703001E-2</v>
      </c>
      <c r="BA343" s="14">
        <v>8.8023209413047504E-2</v>
      </c>
      <c r="BB343" s="14">
        <v>8.7035900506793898E-2</v>
      </c>
      <c r="BC343" s="14">
        <v>7.2742124977980493E-2</v>
      </c>
      <c r="BD343" s="14">
        <v>9.8575292425268399E-2</v>
      </c>
      <c r="BE343" s="14">
        <v>6.6973819769780896E-2</v>
      </c>
    </row>
    <row r="344" spans="2:57" x14ac:dyDescent="0.25">
      <c r="B344" t="s">
        <v>161</v>
      </c>
      <c r="C344" s="14">
        <v>8.1056613749448697E-2</v>
      </c>
      <c r="D344" s="14">
        <v>0.108090055082133</v>
      </c>
      <c r="E344" s="14">
        <v>5.4047021927822202E-2</v>
      </c>
      <c r="F344" s="14"/>
      <c r="G344" s="14">
        <v>0.111289166370949</v>
      </c>
      <c r="H344" s="14">
        <v>8.5810723587232601E-2</v>
      </c>
      <c r="I344" s="14">
        <v>9.8278136348895803E-2</v>
      </c>
      <c r="J344" s="14">
        <v>7.1625267434472006E-2</v>
      </c>
      <c r="K344" s="14">
        <v>6.1527723581037003E-2</v>
      </c>
      <c r="L344" s="14">
        <v>6.3753507529639902E-2</v>
      </c>
      <c r="M344" s="14"/>
      <c r="N344" s="14">
        <v>8.7196846661557997E-2</v>
      </c>
      <c r="O344" s="14">
        <v>8.5217672085143997E-2</v>
      </c>
      <c r="P344" s="14">
        <v>8.9661232212484995E-2</v>
      </c>
      <c r="Q344" s="14">
        <v>6.2104353482111997E-2</v>
      </c>
      <c r="R344" s="14"/>
      <c r="S344" s="14">
        <v>8.3263373933394003E-2</v>
      </c>
      <c r="T344" s="14">
        <v>8.0646699662765498E-2</v>
      </c>
      <c r="U344" s="14">
        <v>6.3529004313785595E-2</v>
      </c>
      <c r="V344" s="14">
        <v>7.8631941298145297E-2</v>
      </c>
      <c r="W344" s="14">
        <v>7.0257444755194395E-2</v>
      </c>
      <c r="X344" s="14">
        <v>8.7816122212544506E-2</v>
      </c>
      <c r="Y344" s="14">
        <v>9.6303917275204307E-2</v>
      </c>
      <c r="Z344" s="14">
        <v>7.3473727096251204E-2</v>
      </c>
      <c r="AA344" s="14">
        <v>9.6544044655464706E-2</v>
      </c>
      <c r="AB344" s="14">
        <v>6.8248764986704596E-2</v>
      </c>
      <c r="AC344" s="14">
        <v>8.5479294558883007E-2</v>
      </c>
      <c r="AD344" s="14">
        <v>7.5269419278426994E-2</v>
      </c>
      <c r="AE344" s="14"/>
      <c r="AF344" s="14">
        <v>6.7935082117906304E-2</v>
      </c>
      <c r="AG344" s="14">
        <v>9.5326634910509495E-2</v>
      </c>
      <c r="AH344" s="14">
        <v>6.2262207782512E-2</v>
      </c>
      <c r="AI344" s="14"/>
      <c r="AJ344" s="14">
        <v>7.5376445477453202E-2</v>
      </c>
      <c r="AK344" s="14">
        <v>7.9857103804502796E-2</v>
      </c>
      <c r="AL344" s="14">
        <v>9.3421176174715195E-2</v>
      </c>
      <c r="AM344" s="14">
        <v>0.137421973798527</v>
      </c>
      <c r="AN344" s="14">
        <v>9.1522378267553495E-2</v>
      </c>
      <c r="AO344" s="14"/>
      <c r="AP344" s="14">
        <v>8.5901416320884702E-2</v>
      </c>
      <c r="AQ344" s="14">
        <v>8.2713391915265999E-2</v>
      </c>
      <c r="AR344" s="14">
        <v>9.0062294102697504E-2</v>
      </c>
      <c r="AS344" s="14"/>
      <c r="AT344" s="14">
        <v>6.2721914869962203E-2</v>
      </c>
      <c r="AU344" s="14">
        <v>8.4970906083190995E-2</v>
      </c>
      <c r="AV344" s="14">
        <v>9.3221285782526198E-2</v>
      </c>
      <c r="AW344" s="14">
        <v>7.6837840448851294E-2</v>
      </c>
      <c r="AX344" s="14">
        <v>0.103681681693191</v>
      </c>
      <c r="AY344" s="14"/>
      <c r="AZ344" s="14">
        <v>8.7129908637483697E-2</v>
      </c>
      <c r="BA344" s="14">
        <v>9.0938097705930795E-2</v>
      </c>
      <c r="BB344" s="14">
        <v>7.8224185425127102E-2</v>
      </c>
      <c r="BC344" s="14">
        <v>8.2182378286653507E-2</v>
      </c>
      <c r="BD344" s="14">
        <v>5.7134890077821597E-2</v>
      </c>
      <c r="BE344" s="14">
        <v>5.5796909607569001E-2</v>
      </c>
    </row>
    <row r="345" spans="2:57" x14ac:dyDescent="0.25">
      <c r="B345" t="s">
        <v>162</v>
      </c>
      <c r="C345" s="14">
        <v>4.3314776103341203E-2</v>
      </c>
      <c r="D345" s="14">
        <v>5.1574451021025501E-2</v>
      </c>
      <c r="E345" s="14">
        <v>3.4375036475566299E-2</v>
      </c>
      <c r="F345" s="14"/>
      <c r="G345" s="14">
        <v>5.2993442694376301E-2</v>
      </c>
      <c r="H345" s="14">
        <v>5.23605802298759E-2</v>
      </c>
      <c r="I345" s="14">
        <v>5.1697629564916497E-2</v>
      </c>
      <c r="J345" s="14">
        <v>3.54691461264642E-2</v>
      </c>
      <c r="K345" s="14">
        <v>3.7168867448695998E-2</v>
      </c>
      <c r="L345" s="14">
        <v>3.3138087176780601E-2</v>
      </c>
      <c r="M345" s="14"/>
      <c r="N345" s="14">
        <v>6.01410790750515E-2</v>
      </c>
      <c r="O345" s="14">
        <v>3.5831187511061798E-2</v>
      </c>
      <c r="P345" s="14">
        <v>3.5058073772153503E-2</v>
      </c>
      <c r="Q345" s="14">
        <v>4.0973375827624801E-2</v>
      </c>
      <c r="R345" s="14"/>
      <c r="S345" s="14">
        <v>6.0255682414761702E-2</v>
      </c>
      <c r="T345" s="14">
        <v>3.9684515023250599E-2</v>
      </c>
      <c r="U345" s="14">
        <v>5.1883095545778302E-2</v>
      </c>
      <c r="V345" s="14">
        <v>3.0738536701222299E-2</v>
      </c>
      <c r="W345" s="14">
        <v>3.4566464171387902E-2</v>
      </c>
      <c r="X345" s="14">
        <v>3.79401370420668E-2</v>
      </c>
      <c r="Y345" s="14">
        <v>5.2993076852910402E-2</v>
      </c>
      <c r="Z345" s="14">
        <v>3.22062831413336E-2</v>
      </c>
      <c r="AA345" s="14">
        <v>1.8398934068993001E-2</v>
      </c>
      <c r="AB345" s="14">
        <v>4.5426889974314197E-2</v>
      </c>
      <c r="AC345" s="14">
        <v>9.8043457031037007E-2</v>
      </c>
      <c r="AD345" s="14">
        <v>1.36191636027145E-2</v>
      </c>
      <c r="AE345" s="14"/>
      <c r="AF345" s="14">
        <v>4.30793707825185E-2</v>
      </c>
      <c r="AG345" s="14">
        <v>4.3323604960915203E-2</v>
      </c>
      <c r="AH345" s="14">
        <v>4.6190356870527097E-2</v>
      </c>
      <c r="AI345" s="14"/>
      <c r="AJ345" s="14">
        <v>4.9236570810378001E-2</v>
      </c>
      <c r="AK345" s="14">
        <v>4.26943085152586E-2</v>
      </c>
      <c r="AL345" s="14">
        <v>4.4713775351717402E-2</v>
      </c>
      <c r="AM345" s="14">
        <v>0</v>
      </c>
      <c r="AN345" s="14">
        <v>2.8369518580743901E-2</v>
      </c>
      <c r="AO345" s="14"/>
      <c r="AP345" s="14">
        <v>5.0778547302167E-2</v>
      </c>
      <c r="AQ345" s="14">
        <v>4.57351564137497E-2</v>
      </c>
      <c r="AR345" s="14">
        <v>5.2550306479024401E-2</v>
      </c>
      <c r="AS345" s="14"/>
      <c r="AT345" s="14">
        <v>3.7279135197759002E-2</v>
      </c>
      <c r="AU345" s="14">
        <v>2.6026593386631301E-2</v>
      </c>
      <c r="AV345" s="14">
        <v>4.8552011700958499E-2</v>
      </c>
      <c r="AW345" s="14">
        <v>8.9228901597969396E-2</v>
      </c>
      <c r="AX345" s="14">
        <v>9.5587704359876305E-2</v>
      </c>
      <c r="AY345" s="14"/>
      <c r="AZ345" s="14">
        <v>7.6700960640665394E-2</v>
      </c>
      <c r="BA345" s="14">
        <v>3.7515677048730003E-2</v>
      </c>
      <c r="BB345" s="14">
        <v>2.69289518440761E-2</v>
      </c>
      <c r="BC345" s="14">
        <v>2.80895385046048E-2</v>
      </c>
      <c r="BD345" s="14">
        <v>1.4648277638185299E-2</v>
      </c>
      <c r="BE345" s="14">
        <v>7.0821423437335398E-2</v>
      </c>
    </row>
    <row r="346" spans="2:57" x14ac:dyDescent="0.25">
      <c r="B346" t="s">
        <v>163</v>
      </c>
      <c r="C346" s="14">
        <v>5.1229486116676201E-2</v>
      </c>
      <c r="D346" s="14">
        <v>7.3776498442345906E-2</v>
      </c>
      <c r="E346" s="14">
        <v>2.9496483769206199E-2</v>
      </c>
      <c r="F346" s="14"/>
      <c r="G346" s="14">
        <v>8.1155483346585996E-2</v>
      </c>
      <c r="H346" s="14">
        <v>7.5892161507138706E-2</v>
      </c>
      <c r="I346" s="14">
        <v>3.90157351580648E-2</v>
      </c>
      <c r="J346" s="14">
        <v>5.1114118635226899E-2</v>
      </c>
      <c r="K346" s="14">
        <v>4.58202950523591E-2</v>
      </c>
      <c r="L346" s="14">
        <v>2.4706628788442899E-2</v>
      </c>
      <c r="M346" s="14"/>
      <c r="N346" s="14">
        <v>4.4227493274876101E-2</v>
      </c>
      <c r="O346" s="14">
        <v>4.4563841300865499E-2</v>
      </c>
      <c r="P346" s="14">
        <v>6.66718338839732E-2</v>
      </c>
      <c r="Q346" s="14">
        <v>5.3049584092970399E-2</v>
      </c>
      <c r="R346" s="14"/>
      <c r="S346" s="14">
        <v>9.4325373204106902E-2</v>
      </c>
      <c r="T346" s="14">
        <v>4.3021499199351797E-2</v>
      </c>
      <c r="U346" s="14">
        <v>5.4001168822379597E-2</v>
      </c>
      <c r="V346" s="14">
        <v>5.7684718292113302E-2</v>
      </c>
      <c r="W346" s="14">
        <v>3.2546787833767701E-2</v>
      </c>
      <c r="X346" s="14">
        <v>5.5273008494964998E-2</v>
      </c>
      <c r="Y346" s="14">
        <v>2.99995038924574E-2</v>
      </c>
      <c r="Z346" s="14">
        <v>2.3240535376901801E-2</v>
      </c>
      <c r="AA346" s="14">
        <v>3.3833864119300401E-2</v>
      </c>
      <c r="AB346" s="14">
        <v>4.8277625781222501E-2</v>
      </c>
      <c r="AC346" s="14">
        <v>4.9741440936469698E-2</v>
      </c>
      <c r="AD346" s="14">
        <v>5.9570997780007601E-2</v>
      </c>
      <c r="AE346" s="14"/>
      <c r="AF346" s="14">
        <v>5.0634775203737499E-2</v>
      </c>
      <c r="AG346" s="14">
        <v>5.0657958564202903E-2</v>
      </c>
      <c r="AH346" s="14">
        <v>4.0935170109229098E-2</v>
      </c>
      <c r="AI346" s="14"/>
      <c r="AJ346" s="14">
        <v>4.47923208624742E-2</v>
      </c>
      <c r="AK346" s="14">
        <v>6.1047289577048497E-2</v>
      </c>
      <c r="AL346" s="14">
        <v>4.3350881487412403E-2</v>
      </c>
      <c r="AM346" s="14">
        <v>0</v>
      </c>
      <c r="AN346" s="14">
        <v>6.5944452152597102E-2</v>
      </c>
      <c r="AO346" s="14"/>
      <c r="AP346" s="14">
        <v>5.8234294727984803E-2</v>
      </c>
      <c r="AQ346" s="14">
        <v>6.0010161713466098E-2</v>
      </c>
      <c r="AR346" s="14">
        <v>5.0154422742711501E-2</v>
      </c>
      <c r="AS346" s="14"/>
      <c r="AT346" s="14">
        <v>4.83472576018548E-2</v>
      </c>
      <c r="AU346" s="14">
        <v>5.5989090166572102E-2</v>
      </c>
      <c r="AV346" s="14">
        <v>4.5602041666835701E-2</v>
      </c>
      <c r="AW346" s="14">
        <v>5.2802107486562097E-2</v>
      </c>
      <c r="AX346" s="14">
        <v>9.9835216518445402E-2</v>
      </c>
      <c r="AY346" s="14"/>
      <c r="AZ346" s="14">
        <v>8.1911534456084803E-2</v>
      </c>
      <c r="BA346" s="14">
        <v>2.93642944872342E-2</v>
      </c>
      <c r="BB346" s="14">
        <v>6.7246760837872302E-2</v>
      </c>
      <c r="BC346" s="14">
        <v>4.10432368901682E-2</v>
      </c>
      <c r="BD346" s="14">
        <v>2.9090823420241801E-2</v>
      </c>
      <c r="BE346" s="14">
        <v>7.0993830030351507E-2</v>
      </c>
    </row>
    <row r="347" spans="2:57" x14ac:dyDescent="0.25">
      <c r="B347" t="s">
        <v>87</v>
      </c>
      <c r="C347" s="14">
        <v>5.6814329872083E-2</v>
      </c>
      <c r="D347" s="14">
        <v>3.9402167309180301E-2</v>
      </c>
      <c r="E347" s="14">
        <v>7.3304412166717695E-2</v>
      </c>
      <c r="F347" s="14"/>
      <c r="G347" s="14">
        <v>3.7465679325239497E-2</v>
      </c>
      <c r="H347" s="14">
        <v>2.9951693322764001E-2</v>
      </c>
      <c r="I347" s="14">
        <v>3.3134326452129097E-2</v>
      </c>
      <c r="J347" s="14">
        <v>4.0530635519219302E-2</v>
      </c>
      <c r="K347" s="14">
        <v>7.7542871486325202E-2</v>
      </c>
      <c r="L347" s="14">
        <v>0.110290471442062</v>
      </c>
      <c r="M347" s="14"/>
      <c r="N347" s="14">
        <v>5.5384380250212001E-2</v>
      </c>
      <c r="O347" s="14">
        <v>8.2232268689211505E-2</v>
      </c>
      <c r="P347" s="14">
        <v>3.9634892018832801E-2</v>
      </c>
      <c r="Q347" s="14">
        <v>4.6319728385561497E-2</v>
      </c>
      <c r="R347" s="14"/>
      <c r="S347" s="14">
        <v>5.7992412738151297E-2</v>
      </c>
      <c r="T347" s="14">
        <v>3.9425421515859503E-2</v>
      </c>
      <c r="U347" s="14">
        <v>7.5992320493280502E-2</v>
      </c>
      <c r="V347" s="14">
        <v>4.9914948220264398E-2</v>
      </c>
      <c r="W347" s="14">
        <v>9.3613951555906294E-2</v>
      </c>
      <c r="X347" s="14">
        <v>6.1464459733349699E-2</v>
      </c>
      <c r="Y347" s="14">
        <v>3.4281068193332397E-2</v>
      </c>
      <c r="Z347" s="14">
        <v>5.5405605352969602E-2</v>
      </c>
      <c r="AA347" s="14">
        <v>5.9048935952596401E-2</v>
      </c>
      <c r="AB347" s="14">
        <v>7.1985355774338206E-2</v>
      </c>
      <c r="AC347" s="14">
        <v>3.9540454864398202E-2</v>
      </c>
      <c r="AD347" s="14">
        <v>3.3492330136125001E-2</v>
      </c>
      <c r="AE347" s="14"/>
      <c r="AF347" s="14">
        <v>6.2387522155366297E-2</v>
      </c>
      <c r="AG347" s="14">
        <v>5.8120146122206999E-2</v>
      </c>
      <c r="AH347" s="14">
        <v>5.3671942358741398E-2</v>
      </c>
      <c r="AI347" s="14"/>
      <c r="AJ347" s="14">
        <v>5.7419383564697002E-2</v>
      </c>
      <c r="AK347" s="14">
        <v>5.4367551539369202E-2</v>
      </c>
      <c r="AL347" s="14">
        <v>6.5253183815797103E-2</v>
      </c>
      <c r="AM347" s="14">
        <v>7.5650252781090499E-2</v>
      </c>
      <c r="AN347" s="14">
        <v>4.45498222719437E-2</v>
      </c>
      <c r="AO347" s="14"/>
      <c r="AP347" s="14">
        <v>4.9874620437579197E-2</v>
      </c>
      <c r="AQ347" s="14">
        <v>4.4894830469795297E-2</v>
      </c>
      <c r="AR347" s="14">
        <v>4.3837381720271601E-2</v>
      </c>
      <c r="AS347" s="14"/>
      <c r="AT347" s="14">
        <v>6.80920582451576E-2</v>
      </c>
      <c r="AU347" s="14">
        <v>6.8973425780553502E-2</v>
      </c>
      <c r="AV347" s="14">
        <v>4.85370383779603E-2</v>
      </c>
      <c r="AW347" s="14">
        <v>2.1153391064019401E-2</v>
      </c>
      <c r="AX347" s="14">
        <v>6.3199697869191399E-2</v>
      </c>
      <c r="AY347" s="14"/>
      <c r="AZ347" s="14">
        <v>4.3998225799024598E-2</v>
      </c>
      <c r="BA347" s="14">
        <v>5.8436257991974001E-2</v>
      </c>
      <c r="BB347" s="14">
        <v>7.0058419452906903E-2</v>
      </c>
      <c r="BC347" s="14">
        <v>5.3998783483945503E-2</v>
      </c>
      <c r="BD347" s="14">
        <v>6.9016224862409797E-2</v>
      </c>
      <c r="BE347" s="14">
        <v>5.8888147288311397E-2</v>
      </c>
    </row>
    <row r="348" spans="2:57" x14ac:dyDescent="0.25"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</row>
    <row r="349" spans="2:57" x14ac:dyDescent="0.25">
      <c r="B349" s="6" t="s">
        <v>167</v>
      </c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</row>
    <row r="350" spans="2:57" x14ac:dyDescent="0.25">
      <c r="B350" s="24" t="s">
        <v>93</v>
      </c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</row>
    <row r="351" spans="2:57" x14ac:dyDescent="0.25">
      <c r="B351" t="s">
        <v>153</v>
      </c>
      <c r="C351" s="14">
        <v>4.5076073341955999E-2</v>
      </c>
      <c r="D351" s="14">
        <v>4.5564969235938502E-2</v>
      </c>
      <c r="E351" s="14">
        <v>4.4864863125971502E-2</v>
      </c>
      <c r="F351" s="14"/>
      <c r="G351" s="14">
        <v>2.1030095943727501E-2</v>
      </c>
      <c r="H351" s="14">
        <v>1.36865425719823E-2</v>
      </c>
      <c r="I351" s="14">
        <v>3.0769799600667998E-2</v>
      </c>
      <c r="J351" s="14">
        <v>5.6764666229798297E-2</v>
      </c>
      <c r="K351" s="14">
        <v>6.04077769946939E-2</v>
      </c>
      <c r="L351" s="14">
        <v>7.8655949925086802E-2</v>
      </c>
      <c r="M351" s="14"/>
      <c r="N351" s="14">
        <v>5.1044814780688501E-2</v>
      </c>
      <c r="O351" s="14">
        <v>4.0305536143905397E-2</v>
      </c>
      <c r="P351" s="14">
        <v>2.79866934406943E-2</v>
      </c>
      <c r="Q351" s="14">
        <v>5.9444260883601101E-2</v>
      </c>
      <c r="R351" s="14"/>
      <c r="S351" s="14">
        <v>3.18379331289875E-2</v>
      </c>
      <c r="T351" s="14">
        <v>6.4876049086999205E-2</v>
      </c>
      <c r="U351" s="14">
        <v>4.5963445395770297E-2</v>
      </c>
      <c r="V351" s="14">
        <v>4.2008752510068997E-2</v>
      </c>
      <c r="W351" s="14">
        <v>4.7623214661328898E-2</v>
      </c>
      <c r="X351" s="14">
        <v>5.81621388419803E-2</v>
      </c>
      <c r="Y351" s="14">
        <v>6.0192086401393501E-2</v>
      </c>
      <c r="Z351" s="14">
        <v>0</v>
      </c>
      <c r="AA351" s="14">
        <v>4.3700556113545598E-2</v>
      </c>
      <c r="AB351" s="14">
        <v>5.2335686034961901E-2</v>
      </c>
      <c r="AC351" s="14">
        <v>2.7889935277243299E-2</v>
      </c>
      <c r="AD351" s="14">
        <v>1.4642183710076801E-2</v>
      </c>
      <c r="AE351" s="14"/>
      <c r="AF351" s="14">
        <v>6.4850329599638198E-2</v>
      </c>
      <c r="AG351" s="14">
        <v>3.9416011081977197E-2</v>
      </c>
      <c r="AH351" s="14">
        <v>3.8211925761923601E-2</v>
      </c>
      <c r="AI351" s="14"/>
      <c r="AJ351" s="14">
        <v>7.31603585222005E-2</v>
      </c>
      <c r="AK351" s="14">
        <v>2.8733164988150799E-2</v>
      </c>
      <c r="AL351" s="14">
        <v>3.7500781975201403E-2</v>
      </c>
      <c r="AM351" s="14">
        <v>6.7105995717570102E-2</v>
      </c>
      <c r="AN351" s="14">
        <v>2.55888987377401E-2</v>
      </c>
      <c r="AO351" s="14"/>
      <c r="AP351" s="14">
        <v>6.2444851662571001E-2</v>
      </c>
      <c r="AQ351" s="14">
        <v>2.88322367169788E-2</v>
      </c>
      <c r="AR351" s="14">
        <v>5.0287492629714499E-2</v>
      </c>
      <c r="AS351" s="14"/>
      <c r="AT351" s="14">
        <v>6.2901610920890902E-2</v>
      </c>
      <c r="AU351" s="14">
        <v>3.1431749108962202E-2</v>
      </c>
      <c r="AV351" s="14">
        <v>4.0288723469387097E-2</v>
      </c>
      <c r="AW351" s="14">
        <v>3.9840805227037701E-2</v>
      </c>
      <c r="AX351" s="14">
        <v>3.1579414509572599E-2</v>
      </c>
      <c r="AY351" s="14"/>
      <c r="AZ351" s="14">
        <v>3.11941357354278E-2</v>
      </c>
      <c r="BA351" s="14">
        <v>3.7580094827264203E-2</v>
      </c>
      <c r="BB351" s="14">
        <v>3.7796129793982003E-2</v>
      </c>
      <c r="BC351" s="14">
        <v>6.1478970924387401E-2</v>
      </c>
      <c r="BD351" s="14">
        <v>6.6946571315607606E-2</v>
      </c>
      <c r="BE351" s="14">
        <v>6.1387812055616997E-2</v>
      </c>
    </row>
    <row r="352" spans="2:57" x14ac:dyDescent="0.25">
      <c r="B352" t="s">
        <v>154</v>
      </c>
      <c r="C352" s="14">
        <v>2.1985765982554702E-2</v>
      </c>
      <c r="D352" s="14">
        <v>2.4245865981177901E-2</v>
      </c>
      <c r="E352" s="14">
        <v>1.9906925524274002E-2</v>
      </c>
      <c r="F352" s="14"/>
      <c r="G352" s="14">
        <v>0</v>
      </c>
      <c r="H352" s="14">
        <v>6.8491349977308699E-3</v>
      </c>
      <c r="I352" s="14">
        <v>2.73595834244676E-2</v>
      </c>
      <c r="J352" s="14">
        <v>1.1808389030274501E-2</v>
      </c>
      <c r="K352" s="14">
        <v>3.9237810396707297E-2</v>
      </c>
      <c r="L352" s="14">
        <v>4.1372349103507997E-2</v>
      </c>
      <c r="M352" s="14"/>
      <c r="N352" s="14">
        <v>2.1751598789379101E-2</v>
      </c>
      <c r="O352" s="14">
        <v>3.2309971590532199E-2</v>
      </c>
      <c r="P352" s="14">
        <v>1.22452652197003E-2</v>
      </c>
      <c r="Q352" s="14">
        <v>2.0471207220106698E-2</v>
      </c>
      <c r="R352" s="14"/>
      <c r="S352" s="14">
        <v>1.6358923234462301E-2</v>
      </c>
      <c r="T352" s="14">
        <v>2.4612911464108898E-2</v>
      </c>
      <c r="U352" s="14">
        <v>4.8617159486234202E-3</v>
      </c>
      <c r="V352" s="14">
        <v>2.0722247475026101E-2</v>
      </c>
      <c r="W352" s="14">
        <v>1.41105427148881E-2</v>
      </c>
      <c r="X352" s="14">
        <v>3.72701895730067E-2</v>
      </c>
      <c r="Y352" s="14">
        <v>2.9091509225668499E-2</v>
      </c>
      <c r="Z352" s="14">
        <v>0</v>
      </c>
      <c r="AA352" s="14">
        <v>2.60869371436174E-2</v>
      </c>
      <c r="AB352" s="14">
        <v>3.8012866498321203E-2</v>
      </c>
      <c r="AC352" s="14">
        <v>2.5716761382784E-2</v>
      </c>
      <c r="AD352" s="14">
        <v>0</v>
      </c>
      <c r="AE352" s="14"/>
      <c r="AF352" s="14">
        <v>2.5796836807027601E-2</v>
      </c>
      <c r="AG352" s="14">
        <v>2.5314346794296699E-2</v>
      </c>
      <c r="AH352" s="14">
        <v>2.10167074499432E-2</v>
      </c>
      <c r="AI352" s="14"/>
      <c r="AJ352" s="14">
        <v>1.9939283674397901E-2</v>
      </c>
      <c r="AK352" s="14">
        <v>2.4211601121250301E-2</v>
      </c>
      <c r="AL352" s="14">
        <v>2.91920428073402E-2</v>
      </c>
      <c r="AM352" s="14">
        <v>7.3251500678983797E-2</v>
      </c>
      <c r="AN352" s="14">
        <v>2.3157441438790199E-2</v>
      </c>
      <c r="AO352" s="14"/>
      <c r="AP352" s="14">
        <v>3.1699542263213198E-2</v>
      </c>
      <c r="AQ352" s="14">
        <v>1.4653802825896799E-2</v>
      </c>
      <c r="AR352" s="14">
        <v>2.4128468139741201E-2</v>
      </c>
      <c r="AS352" s="14"/>
      <c r="AT352" s="14">
        <v>3.2087327335924398E-2</v>
      </c>
      <c r="AU352" s="14">
        <v>1.60763177698366E-2</v>
      </c>
      <c r="AV352" s="14">
        <v>2.82240579837492E-2</v>
      </c>
      <c r="AW352" s="14">
        <v>1.27858570277322E-2</v>
      </c>
      <c r="AX352" s="14">
        <v>3.03394315576032E-2</v>
      </c>
      <c r="AY352" s="14"/>
      <c r="AZ352" s="14">
        <v>2.5110520567510401E-2</v>
      </c>
      <c r="BA352" s="14">
        <v>1.3160499462107801E-2</v>
      </c>
      <c r="BB352" s="14">
        <v>2.75320583260029E-2</v>
      </c>
      <c r="BC352" s="14">
        <v>3.0793370919033902E-2</v>
      </c>
      <c r="BD352" s="14">
        <v>1.2132720938986E-2</v>
      </c>
      <c r="BE352" s="14">
        <v>3.0963012567539E-2</v>
      </c>
    </row>
    <row r="353" spans="2:57" x14ac:dyDescent="0.25">
      <c r="B353" t="s">
        <v>155</v>
      </c>
      <c r="C353" s="14">
        <v>2.89635416273064E-2</v>
      </c>
      <c r="D353" s="14">
        <v>2.9343440472806799E-2</v>
      </c>
      <c r="E353" s="14">
        <v>2.6874537108880402E-2</v>
      </c>
      <c r="F353" s="14"/>
      <c r="G353" s="14">
        <v>2.6272118548568601E-2</v>
      </c>
      <c r="H353" s="14">
        <v>5.81906961873359E-3</v>
      </c>
      <c r="I353" s="14">
        <v>3.2259553889607703E-2</v>
      </c>
      <c r="J353" s="14">
        <v>1.19807333441313E-2</v>
      </c>
      <c r="K353" s="14">
        <v>4.0136424556813301E-2</v>
      </c>
      <c r="L353" s="14">
        <v>5.3317201143574799E-2</v>
      </c>
      <c r="M353" s="14"/>
      <c r="N353" s="14">
        <v>2.8681436653145102E-2</v>
      </c>
      <c r="O353" s="14">
        <v>2.86808035018454E-2</v>
      </c>
      <c r="P353" s="14">
        <v>2.1407790132064501E-2</v>
      </c>
      <c r="Q353" s="14">
        <v>3.6733369248930899E-2</v>
      </c>
      <c r="R353" s="14"/>
      <c r="S353" s="14">
        <v>1.04887180756419E-2</v>
      </c>
      <c r="T353" s="14">
        <v>2.5445634838187799E-2</v>
      </c>
      <c r="U353" s="14">
        <v>4.0824198584473399E-2</v>
      </c>
      <c r="V353" s="14">
        <v>3.08386558388263E-2</v>
      </c>
      <c r="W353" s="14">
        <v>2.0268849180329201E-2</v>
      </c>
      <c r="X353" s="14">
        <v>3.3764548557309301E-2</v>
      </c>
      <c r="Y353" s="14">
        <v>5.7960648973995603E-2</v>
      </c>
      <c r="Z353" s="14">
        <v>1.51399955985419E-2</v>
      </c>
      <c r="AA353" s="14">
        <v>2.3108485733264999E-2</v>
      </c>
      <c r="AB353" s="14">
        <v>4.0298703321671202E-2</v>
      </c>
      <c r="AC353" s="14">
        <v>3.6816704246620299E-2</v>
      </c>
      <c r="AD353" s="14">
        <v>1.4642183710076801E-2</v>
      </c>
      <c r="AE353" s="14"/>
      <c r="AF353" s="14">
        <v>2.6113220017173901E-2</v>
      </c>
      <c r="AG353" s="14">
        <v>3.87752144896207E-2</v>
      </c>
      <c r="AH353" s="14">
        <v>1.64534724778134E-2</v>
      </c>
      <c r="AI353" s="14"/>
      <c r="AJ353" s="14">
        <v>2.3588973209181699E-2</v>
      </c>
      <c r="AK353" s="14">
        <v>2.4248945110557401E-2</v>
      </c>
      <c r="AL353" s="14">
        <v>8.3554390883687005E-2</v>
      </c>
      <c r="AM353" s="14">
        <v>0.11000407525921201</v>
      </c>
      <c r="AN353" s="14">
        <v>1.8811364658434599E-2</v>
      </c>
      <c r="AO353" s="14"/>
      <c r="AP353" s="14">
        <v>2.06495440156159E-2</v>
      </c>
      <c r="AQ353" s="14">
        <v>2.4162062455753201E-2</v>
      </c>
      <c r="AR353" s="14">
        <v>6.1297017714334399E-2</v>
      </c>
      <c r="AS353" s="14"/>
      <c r="AT353" s="14">
        <v>2.80786739909306E-2</v>
      </c>
      <c r="AU353" s="14">
        <v>5.2385234340510498E-2</v>
      </c>
      <c r="AV353" s="14">
        <v>7.9952837168788503E-3</v>
      </c>
      <c r="AW353" s="14">
        <v>3.4769473927322402E-2</v>
      </c>
      <c r="AX353" s="14">
        <v>3.25969786480831E-2</v>
      </c>
      <c r="AY353" s="14"/>
      <c r="AZ353" s="14">
        <v>2.1737815123432501E-2</v>
      </c>
      <c r="BA353" s="14">
        <v>2.8638458880145101E-2</v>
      </c>
      <c r="BB353" s="14">
        <v>3.6171920375552002E-2</v>
      </c>
      <c r="BC353" s="14">
        <v>3.1392171166765501E-2</v>
      </c>
      <c r="BD353" s="14">
        <v>3.0451415932474E-2</v>
      </c>
      <c r="BE353" s="14">
        <v>3.4108129749255298E-2</v>
      </c>
    </row>
    <row r="354" spans="2:57" x14ac:dyDescent="0.25">
      <c r="B354" t="s">
        <v>156</v>
      </c>
      <c r="C354" s="14">
        <v>3.5701730472990099E-2</v>
      </c>
      <c r="D354" s="14">
        <v>4.3864133824407701E-2</v>
      </c>
      <c r="E354" s="14">
        <v>2.79354815705306E-2</v>
      </c>
      <c r="F354" s="14"/>
      <c r="G354" s="14">
        <v>2.9831004748145401E-2</v>
      </c>
      <c r="H354" s="14">
        <v>2.3059986356735999E-2</v>
      </c>
      <c r="I354" s="14">
        <v>3.4079965074351203E-2</v>
      </c>
      <c r="J354" s="14">
        <v>3.9364733226369901E-2</v>
      </c>
      <c r="K354" s="14">
        <v>6.0670437200204201E-2</v>
      </c>
      <c r="L354" s="14">
        <v>3.1517238587519897E-2</v>
      </c>
      <c r="M354" s="14"/>
      <c r="N354" s="14">
        <v>3.1745698673998901E-2</v>
      </c>
      <c r="O354" s="14">
        <v>2.7900429469583099E-2</v>
      </c>
      <c r="P354" s="14">
        <v>2.0524024276926602E-2</v>
      </c>
      <c r="Q354" s="14">
        <v>5.9683573761641302E-2</v>
      </c>
      <c r="R354" s="14"/>
      <c r="S354" s="14">
        <v>2.1693821504395E-2</v>
      </c>
      <c r="T354" s="14">
        <v>2.3773202150707402E-2</v>
      </c>
      <c r="U354" s="14">
        <v>3.6149837976955701E-2</v>
      </c>
      <c r="V354" s="14">
        <v>4.3707602652865198E-2</v>
      </c>
      <c r="W354" s="14">
        <v>1.48463484167289E-2</v>
      </c>
      <c r="X354" s="14">
        <v>3.00722721129137E-2</v>
      </c>
      <c r="Y354" s="14">
        <v>2.8311277175376799E-2</v>
      </c>
      <c r="Z354" s="14">
        <v>7.0954961636012906E-2</v>
      </c>
      <c r="AA354" s="14">
        <v>3.53415491343455E-2</v>
      </c>
      <c r="AB354" s="14">
        <v>6.9326168578345601E-2</v>
      </c>
      <c r="AC354" s="14">
        <v>3.08012849893619E-2</v>
      </c>
      <c r="AD354" s="14">
        <v>7.4632800329731297E-2</v>
      </c>
      <c r="AE354" s="14"/>
      <c r="AF354" s="14">
        <v>3.2539970734302703E-2</v>
      </c>
      <c r="AG354" s="14">
        <v>3.47244509906834E-2</v>
      </c>
      <c r="AH354" s="14">
        <v>4.1646324200651799E-2</v>
      </c>
      <c r="AI354" s="14"/>
      <c r="AJ354" s="14">
        <v>3.4830988655085202E-2</v>
      </c>
      <c r="AK354" s="14">
        <v>3.32101686054945E-2</v>
      </c>
      <c r="AL354" s="14">
        <v>4.5358444373302199E-2</v>
      </c>
      <c r="AM354" s="14">
        <v>3.4036933011515801E-2</v>
      </c>
      <c r="AN354" s="14">
        <v>4.1736585326789602E-2</v>
      </c>
      <c r="AO354" s="14"/>
      <c r="AP354" s="14">
        <v>2.9892168418077601E-2</v>
      </c>
      <c r="AQ354" s="14">
        <v>2.99735419264591E-2</v>
      </c>
      <c r="AR354" s="14">
        <v>3.2527719634396601E-2</v>
      </c>
      <c r="AS354" s="14"/>
      <c r="AT354" s="14">
        <v>4.2349935968309799E-2</v>
      </c>
      <c r="AU354" s="14">
        <v>4.4775238645344898E-2</v>
      </c>
      <c r="AV354" s="14">
        <v>3.5838146596703001E-2</v>
      </c>
      <c r="AW354" s="14">
        <v>1.33869537994857E-2</v>
      </c>
      <c r="AX354" s="14">
        <v>2.9375999534186601E-2</v>
      </c>
      <c r="AY354" s="14"/>
      <c r="AZ354" s="14">
        <v>1.7123319835856798E-2</v>
      </c>
      <c r="BA354" s="14">
        <v>3.6828711659966401E-2</v>
      </c>
      <c r="BB354" s="14">
        <v>4.6861373791893902E-2</v>
      </c>
      <c r="BC354" s="14">
        <v>5.44589302507913E-2</v>
      </c>
      <c r="BD354" s="14">
        <v>2.9736899216950999E-2</v>
      </c>
      <c r="BE354" s="14">
        <v>3.4560393980299302E-2</v>
      </c>
    </row>
    <row r="355" spans="2:57" x14ac:dyDescent="0.25">
      <c r="B355" t="s">
        <v>157</v>
      </c>
      <c r="C355" s="14">
        <v>5.1634075496499399E-2</v>
      </c>
      <c r="D355" s="14">
        <v>5.3523244260874001E-2</v>
      </c>
      <c r="E355" s="14">
        <v>5.0093116186442299E-2</v>
      </c>
      <c r="F355" s="14"/>
      <c r="G355" s="14">
        <v>4.3862722253396998E-2</v>
      </c>
      <c r="H355" s="14">
        <v>6.6216660690890897E-2</v>
      </c>
      <c r="I355" s="14">
        <v>4.8934648690978598E-2</v>
      </c>
      <c r="J355" s="14">
        <v>4.9261583937496599E-2</v>
      </c>
      <c r="K355" s="14">
        <v>5.41229037376912E-2</v>
      </c>
      <c r="L355" s="14">
        <v>4.73470906764345E-2</v>
      </c>
      <c r="M355" s="14"/>
      <c r="N355" s="14">
        <v>6.3480381417465898E-2</v>
      </c>
      <c r="O355" s="14">
        <v>3.4807868694958603E-2</v>
      </c>
      <c r="P355" s="14">
        <v>5.7725913386361002E-2</v>
      </c>
      <c r="Q355" s="14">
        <v>5.1905150167955202E-2</v>
      </c>
      <c r="R355" s="14"/>
      <c r="S355" s="14">
        <v>5.0826543498860399E-2</v>
      </c>
      <c r="T355" s="14">
        <v>5.6359889542515702E-2</v>
      </c>
      <c r="U355" s="14">
        <v>5.4195990578868501E-2</v>
      </c>
      <c r="V355" s="14">
        <v>4.5640403072897698E-2</v>
      </c>
      <c r="W355" s="14">
        <v>7.3642244583443104E-3</v>
      </c>
      <c r="X355" s="14">
        <v>4.662823636552E-2</v>
      </c>
      <c r="Y355" s="14">
        <v>6.0104269838103602E-2</v>
      </c>
      <c r="Z355" s="14">
        <v>7.3148831205469902E-2</v>
      </c>
      <c r="AA355" s="14">
        <v>5.5057247810691101E-2</v>
      </c>
      <c r="AB355" s="14">
        <v>3.3745493644439198E-2</v>
      </c>
      <c r="AC355" s="14">
        <v>9.9320579777073204E-2</v>
      </c>
      <c r="AD355" s="14">
        <v>7.4456235857059697E-2</v>
      </c>
      <c r="AE355" s="14"/>
      <c r="AF355" s="14">
        <v>5.0204106671290799E-2</v>
      </c>
      <c r="AG355" s="14">
        <v>5.10070364562712E-2</v>
      </c>
      <c r="AH355" s="14">
        <v>5.6123157417421798E-2</v>
      </c>
      <c r="AI355" s="14"/>
      <c r="AJ355" s="14">
        <v>4.1631522144408697E-2</v>
      </c>
      <c r="AK355" s="14">
        <v>4.9197656042570301E-2</v>
      </c>
      <c r="AL355" s="14">
        <v>6.6261756279389905E-2</v>
      </c>
      <c r="AM355" s="14">
        <v>3.5654371189725802E-2</v>
      </c>
      <c r="AN355" s="14">
        <v>5.5677367187743902E-2</v>
      </c>
      <c r="AO355" s="14"/>
      <c r="AP355" s="14">
        <v>3.04141188083242E-2</v>
      </c>
      <c r="AQ355" s="14">
        <v>4.9921361429912103E-2</v>
      </c>
      <c r="AR355" s="14">
        <v>5.7223887398460203E-2</v>
      </c>
      <c r="AS355" s="14"/>
      <c r="AT355" s="14">
        <v>6.3574771945025907E-2</v>
      </c>
      <c r="AU355" s="14">
        <v>5.7405333291329901E-2</v>
      </c>
      <c r="AV355" s="14">
        <v>3.4099165182839203E-2</v>
      </c>
      <c r="AW355" s="14">
        <v>5.8972971273865998E-2</v>
      </c>
      <c r="AX355" s="14">
        <v>5.6157409293090897E-2</v>
      </c>
      <c r="AY355" s="14"/>
      <c r="AZ355" s="14">
        <v>5.0629626448167597E-2</v>
      </c>
      <c r="BA355" s="14">
        <v>4.50019011950012E-2</v>
      </c>
      <c r="BB355" s="14">
        <v>6.7055753164979401E-2</v>
      </c>
      <c r="BC355" s="14">
        <v>5.5424818862852401E-2</v>
      </c>
      <c r="BD355" s="14">
        <v>4.88424435458008E-2</v>
      </c>
      <c r="BE355" s="14">
        <v>4.8467707993454602E-2</v>
      </c>
    </row>
    <row r="356" spans="2:57" x14ac:dyDescent="0.25">
      <c r="B356" t="s">
        <v>158</v>
      </c>
      <c r="C356" s="14">
        <v>0.12944648936925299</v>
      </c>
      <c r="D356" s="14">
        <v>0.132739750997795</v>
      </c>
      <c r="E356" s="14">
        <v>0.126993486205355</v>
      </c>
      <c r="F356" s="14"/>
      <c r="G356" s="14">
        <v>0.12316007055493999</v>
      </c>
      <c r="H356" s="14">
        <v>0.11381705201636701</v>
      </c>
      <c r="I356" s="14">
        <v>0.12219235120625301</v>
      </c>
      <c r="J356" s="14">
        <v>0.153912219723917</v>
      </c>
      <c r="K356" s="14">
        <v>0.14066117736980299</v>
      </c>
      <c r="L356" s="14">
        <v>0.124899849563646</v>
      </c>
      <c r="M356" s="14"/>
      <c r="N356" s="14">
        <v>0.110160662455154</v>
      </c>
      <c r="O356" s="14">
        <v>0.123613023739523</v>
      </c>
      <c r="P356" s="14">
        <v>0.13187767743982701</v>
      </c>
      <c r="Q356" s="14">
        <v>0.15265116555225999</v>
      </c>
      <c r="R356" s="14"/>
      <c r="S356" s="14">
        <v>0.120851350033208</v>
      </c>
      <c r="T356" s="14">
        <v>8.1155828492672694E-2</v>
      </c>
      <c r="U356" s="14">
        <v>0.144401844906206</v>
      </c>
      <c r="V356" s="14">
        <v>0.157329342836171</v>
      </c>
      <c r="W356" s="14">
        <v>0.17768985033680801</v>
      </c>
      <c r="X356" s="14">
        <v>0.120145695094069</v>
      </c>
      <c r="Y356" s="14">
        <v>0.10282708272855</v>
      </c>
      <c r="Z356" s="14">
        <v>0.18524314670678099</v>
      </c>
      <c r="AA356" s="14">
        <v>0.123767657220982</v>
      </c>
      <c r="AB356" s="14">
        <v>0.15561751788936401</v>
      </c>
      <c r="AC356" s="14">
        <v>0.13163867388165801</v>
      </c>
      <c r="AD356" s="14">
        <v>0.105505900255046</v>
      </c>
      <c r="AE356" s="14"/>
      <c r="AF356" s="14">
        <v>0.12849084953001</v>
      </c>
      <c r="AG356" s="14">
        <v>0.125452514561808</v>
      </c>
      <c r="AH356" s="14">
        <v>0.133677470061285</v>
      </c>
      <c r="AI356" s="14"/>
      <c r="AJ356" s="14">
        <v>0.12863824437108901</v>
      </c>
      <c r="AK356" s="14">
        <v>0.12521874855822299</v>
      </c>
      <c r="AL356" s="14">
        <v>0.12640086162862099</v>
      </c>
      <c r="AM356" s="14">
        <v>0.15051467927998699</v>
      </c>
      <c r="AN356" s="14">
        <v>0.15097300945212699</v>
      </c>
      <c r="AO356" s="14"/>
      <c r="AP356" s="14">
        <v>0.104943616194169</v>
      </c>
      <c r="AQ356" s="14">
        <v>0.13590199792378799</v>
      </c>
      <c r="AR356" s="14">
        <v>0.13075409897941101</v>
      </c>
      <c r="AS356" s="14"/>
      <c r="AT356" s="14">
        <v>0.14740127946985301</v>
      </c>
      <c r="AU356" s="14">
        <v>0.12620856103806599</v>
      </c>
      <c r="AV356" s="14">
        <v>0.118729604551356</v>
      </c>
      <c r="AW356" s="14">
        <v>0.107772143946873</v>
      </c>
      <c r="AX356" s="14">
        <v>0.10024534037218601</v>
      </c>
      <c r="AY356" s="14"/>
      <c r="AZ356" s="14">
        <v>9.8859521151788199E-2</v>
      </c>
      <c r="BA356" s="14">
        <v>0.15468971521628699</v>
      </c>
      <c r="BB356" s="14">
        <v>0.102805629631958</v>
      </c>
      <c r="BC356" s="14">
        <v>0.131241043398373</v>
      </c>
      <c r="BD356" s="14">
        <v>0.148255428538105</v>
      </c>
      <c r="BE356" s="14">
        <v>0.14713858922851999</v>
      </c>
    </row>
    <row r="357" spans="2:57" x14ac:dyDescent="0.25">
      <c r="B357" t="s">
        <v>159</v>
      </c>
      <c r="C357" s="14">
        <v>0.116886495140557</v>
      </c>
      <c r="D357" s="14">
        <v>0.12032789508460801</v>
      </c>
      <c r="E357" s="14">
        <v>0.11330632996255301</v>
      </c>
      <c r="F357" s="14"/>
      <c r="G357" s="14">
        <v>0.130222730290392</v>
      </c>
      <c r="H357" s="14">
        <v>0.16412327496289</v>
      </c>
      <c r="I357" s="14">
        <v>8.9192185539087004E-2</v>
      </c>
      <c r="J357" s="14">
        <v>0.120300995039459</v>
      </c>
      <c r="K357" s="14">
        <v>0.128767395700043</v>
      </c>
      <c r="L357" s="14">
        <v>8.1071968126009905E-2</v>
      </c>
      <c r="M357" s="14"/>
      <c r="N357" s="14">
        <v>0.115644955866746</v>
      </c>
      <c r="O357" s="14">
        <v>0.117190884468129</v>
      </c>
      <c r="P357" s="14">
        <v>0.133760427259635</v>
      </c>
      <c r="Q357" s="14">
        <v>0.101372507662027</v>
      </c>
      <c r="R357" s="14"/>
      <c r="S357" s="14">
        <v>0.13156909169466999</v>
      </c>
      <c r="T357" s="14">
        <v>0.137756847394225</v>
      </c>
      <c r="U357" s="14">
        <v>0.114179311835702</v>
      </c>
      <c r="V357" s="14">
        <v>0.106166243717832</v>
      </c>
      <c r="W357" s="14">
        <v>9.8690369565081898E-2</v>
      </c>
      <c r="X357" s="14">
        <v>9.9939725330878304E-2</v>
      </c>
      <c r="Y357" s="14">
        <v>0.12712645402532599</v>
      </c>
      <c r="Z357" s="14">
        <v>0.13227799161038201</v>
      </c>
      <c r="AA357" s="14">
        <v>0.105057545204468</v>
      </c>
      <c r="AB357" s="14">
        <v>9.0597670661913404E-2</v>
      </c>
      <c r="AC357" s="14">
        <v>0.103331223173002</v>
      </c>
      <c r="AD357" s="14">
        <v>0.18768486766238299</v>
      </c>
      <c r="AE357" s="14"/>
      <c r="AF357" s="14">
        <v>0.102670356967852</v>
      </c>
      <c r="AG357" s="14">
        <v>0.119040395339956</v>
      </c>
      <c r="AH357" s="14">
        <v>0.147038437228974</v>
      </c>
      <c r="AI357" s="14"/>
      <c r="AJ357" s="14">
        <v>0.10586760871207999</v>
      </c>
      <c r="AK357" s="14">
        <v>0.13661379120197001</v>
      </c>
      <c r="AL357" s="14">
        <v>0.114010439231887</v>
      </c>
      <c r="AM357" s="14">
        <v>3.0300251986431499E-2</v>
      </c>
      <c r="AN357" s="14">
        <v>9.8819071667391706E-2</v>
      </c>
      <c r="AO357" s="14"/>
      <c r="AP357" s="14">
        <v>0.101780636776189</v>
      </c>
      <c r="AQ357" s="14">
        <v>0.134017014209036</v>
      </c>
      <c r="AR357" s="14">
        <v>9.34440908768044E-2</v>
      </c>
      <c r="AS357" s="14"/>
      <c r="AT357" s="14">
        <v>8.7286101447676706E-2</v>
      </c>
      <c r="AU357" s="14">
        <v>0.132362867807433</v>
      </c>
      <c r="AV357" s="14">
        <v>0.131733380111515</v>
      </c>
      <c r="AW357" s="14">
        <v>0.117871853939453</v>
      </c>
      <c r="AX357" s="14">
        <v>0.122324257226557</v>
      </c>
      <c r="AY357" s="14"/>
      <c r="AZ357" s="14">
        <v>0.14942603556876299</v>
      </c>
      <c r="BA357" s="14">
        <v>9.7516344456689996E-2</v>
      </c>
      <c r="BB357" s="14">
        <v>0.113082498239385</v>
      </c>
      <c r="BC357" s="14">
        <v>0.11957667145860799</v>
      </c>
      <c r="BD357" s="14">
        <v>0.119689322078041</v>
      </c>
      <c r="BE357" s="14">
        <v>7.4069605796085694E-2</v>
      </c>
    </row>
    <row r="358" spans="2:57" x14ac:dyDescent="0.25">
      <c r="B358" t="s">
        <v>160</v>
      </c>
      <c r="C358" s="14">
        <v>0.167181881457828</v>
      </c>
      <c r="D358" s="14">
        <v>0.18255696662354001</v>
      </c>
      <c r="E358" s="14">
        <v>0.15221833013385699</v>
      </c>
      <c r="F358" s="14"/>
      <c r="G358" s="14">
        <v>0.15273155235837699</v>
      </c>
      <c r="H358" s="14">
        <v>0.17151159141506001</v>
      </c>
      <c r="I358" s="14">
        <v>0.22332796936371899</v>
      </c>
      <c r="J358" s="14">
        <v>0.168774169995342</v>
      </c>
      <c r="K358" s="14">
        <v>0.124643210608683</v>
      </c>
      <c r="L358" s="14">
        <v>0.15495295843280901</v>
      </c>
      <c r="M358" s="14"/>
      <c r="N358" s="14">
        <v>0.17012357654254801</v>
      </c>
      <c r="O358" s="14">
        <v>0.18390582516724099</v>
      </c>
      <c r="P358" s="14">
        <v>0.14587103416868999</v>
      </c>
      <c r="Q358" s="14">
        <v>0.16427740858348899</v>
      </c>
      <c r="R358" s="14"/>
      <c r="S358" s="14">
        <v>0.146018566447356</v>
      </c>
      <c r="T358" s="14">
        <v>0.16479456231457901</v>
      </c>
      <c r="U358" s="14">
        <v>0.15618009220232701</v>
      </c>
      <c r="V358" s="14">
        <v>0.14023401087106199</v>
      </c>
      <c r="W358" s="14">
        <v>0.18959060309265299</v>
      </c>
      <c r="X358" s="14">
        <v>0.19668348362492499</v>
      </c>
      <c r="Y358" s="14">
        <v>0.128576509871663</v>
      </c>
      <c r="Z358" s="14">
        <v>0.18450338211768999</v>
      </c>
      <c r="AA358" s="14">
        <v>0.203063420701044</v>
      </c>
      <c r="AB358" s="14">
        <v>0.17050444991915401</v>
      </c>
      <c r="AC358" s="14">
        <v>0.16501616986105899</v>
      </c>
      <c r="AD358" s="14">
        <v>0.18785709556417701</v>
      </c>
      <c r="AE358" s="14"/>
      <c r="AF358" s="14">
        <v>0.17464562383259499</v>
      </c>
      <c r="AG358" s="14">
        <v>0.17104495159020999</v>
      </c>
      <c r="AH358" s="14">
        <v>0.142326942250523</v>
      </c>
      <c r="AI358" s="14"/>
      <c r="AJ358" s="14">
        <v>0.157981332732062</v>
      </c>
      <c r="AK358" s="14">
        <v>0.18391412045553501</v>
      </c>
      <c r="AL358" s="14">
        <v>0.152552421379479</v>
      </c>
      <c r="AM358" s="14">
        <v>0.17170975302101399</v>
      </c>
      <c r="AN358" s="14">
        <v>0.16747229674646899</v>
      </c>
      <c r="AO358" s="14"/>
      <c r="AP358" s="14">
        <v>0.171464956600685</v>
      </c>
      <c r="AQ358" s="14">
        <v>0.18238878641041001</v>
      </c>
      <c r="AR358" s="14">
        <v>0.134045294810269</v>
      </c>
      <c r="AS358" s="14"/>
      <c r="AT358" s="14">
        <v>0.1504258136519</v>
      </c>
      <c r="AU358" s="14">
        <v>0.16851376662874301</v>
      </c>
      <c r="AV358" s="14">
        <v>0.18347195861458199</v>
      </c>
      <c r="AW358" s="14">
        <v>0.17479008524627801</v>
      </c>
      <c r="AX358" s="14">
        <v>9.7947992324633207E-2</v>
      </c>
      <c r="AY358" s="14"/>
      <c r="AZ358" s="14">
        <v>0.15184131232677101</v>
      </c>
      <c r="BA358" s="14">
        <v>0.19837354866493101</v>
      </c>
      <c r="BB358" s="14">
        <v>0.17955054743148199</v>
      </c>
      <c r="BC358" s="14">
        <v>0.14942945004521199</v>
      </c>
      <c r="BD358" s="14">
        <v>0.150410171345701</v>
      </c>
      <c r="BE358" s="14">
        <v>0.13870943487580101</v>
      </c>
    </row>
    <row r="359" spans="2:57" x14ac:dyDescent="0.25">
      <c r="B359" t="s">
        <v>161</v>
      </c>
      <c r="C359" s="14">
        <v>0.170516964038679</v>
      </c>
      <c r="D359" s="14">
        <v>0.161274445359882</v>
      </c>
      <c r="E359" s="14">
        <v>0.180558541634074</v>
      </c>
      <c r="F359" s="14"/>
      <c r="G359" s="14">
        <v>0.18977548853437301</v>
      </c>
      <c r="H359" s="14">
        <v>0.18729926654837201</v>
      </c>
      <c r="I359" s="14">
        <v>0.18232377134127101</v>
      </c>
      <c r="J359" s="14">
        <v>0.17494474161631399</v>
      </c>
      <c r="K359" s="14">
        <v>0.15327635566782699</v>
      </c>
      <c r="L359" s="14">
        <v>0.14230181382256901</v>
      </c>
      <c r="M359" s="14"/>
      <c r="N359" s="14">
        <v>0.18378781102536501</v>
      </c>
      <c r="O359" s="14">
        <v>0.17995093611101901</v>
      </c>
      <c r="P359" s="14">
        <v>0.15214944171531999</v>
      </c>
      <c r="Q359" s="14">
        <v>0.16368253129906099</v>
      </c>
      <c r="R359" s="14"/>
      <c r="S359" s="14">
        <v>0.21207350228162999</v>
      </c>
      <c r="T359" s="14">
        <v>0.18752540907578599</v>
      </c>
      <c r="U359" s="14">
        <v>0.16335272516842</v>
      </c>
      <c r="V359" s="14">
        <v>0.186758584253955</v>
      </c>
      <c r="W359" s="14">
        <v>0.19004370264540099</v>
      </c>
      <c r="X359" s="14">
        <v>0.14608615949524201</v>
      </c>
      <c r="Y359" s="14">
        <v>0.15248464505652201</v>
      </c>
      <c r="Z359" s="14">
        <v>0.18033223010758101</v>
      </c>
      <c r="AA359" s="14">
        <v>0.155076186049207</v>
      </c>
      <c r="AB359" s="14">
        <v>0.102680862449936</v>
      </c>
      <c r="AC359" s="14">
        <v>0.19102162711050399</v>
      </c>
      <c r="AD359" s="14">
        <v>0.16111536080168601</v>
      </c>
      <c r="AE359" s="14"/>
      <c r="AF359" s="14">
        <v>0.153654089385484</v>
      </c>
      <c r="AG359" s="14">
        <v>0.16768798597915399</v>
      </c>
      <c r="AH359" s="14">
        <v>0.190325835456472</v>
      </c>
      <c r="AI359" s="14"/>
      <c r="AJ359" s="14">
        <v>0.176804507511683</v>
      </c>
      <c r="AK359" s="14">
        <v>0.14825040073550499</v>
      </c>
      <c r="AL359" s="14">
        <v>0.189030033435997</v>
      </c>
      <c r="AM359" s="14">
        <v>0.180453513691193</v>
      </c>
      <c r="AN359" s="14">
        <v>0.197460058799905</v>
      </c>
      <c r="AO359" s="14"/>
      <c r="AP359" s="14">
        <v>0.16256527426144901</v>
      </c>
      <c r="AQ359" s="14">
        <v>0.167478562531583</v>
      </c>
      <c r="AR359" s="14">
        <v>0.22062736880363601</v>
      </c>
      <c r="AS359" s="14"/>
      <c r="AT359" s="14">
        <v>0.158232127357257</v>
      </c>
      <c r="AU359" s="14">
        <v>0.141594628603121</v>
      </c>
      <c r="AV359" s="14">
        <v>0.18887054189142699</v>
      </c>
      <c r="AW359" s="14">
        <v>0.22472992562115701</v>
      </c>
      <c r="AX359" s="14">
        <v>0.22495485705934801</v>
      </c>
      <c r="AY359" s="14"/>
      <c r="AZ359" s="14">
        <v>0.19112715614044801</v>
      </c>
      <c r="BA359" s="14">
        <v>0.17450853026326599</v>
      </c>
      <c r="BB359" s="14">
        <v>0.15311224247482799</v>
      </c>
      <c r="BC359" s="14">
        <v>0.14293507848700199</v>
      </c>
      <c r="BD359" s="14">
        <v>0.18272598833758499</v>
      </c>
      <c r="BE359" s="14">
        <v>0.167859490219743</v>
      </c>
    </row>
    <row r="360" spans="2:57" x14ac:dyDescent="0.25">
      <c r="B360" t="s">
        <v>162</v>
      </c>
      <c r="C360" s="14">
        <v>8.6792071805195201E-2</v>
      </c>
      <c r="D360" s="14">
        <v>8.3884222020899998E-2</v>
      </c>
      <c r="E360" s="14">
        <v>8.9079098421722694E-2</v>
      </c>
      <c r="F360" s="14"/>
      <c r="G360" s="14">
        <v>0.102028305719374</v>
      </c>
      <c r="H360" s="14">
        <v>0.102815544910005</v>
      </c>
      <c r="I360" s="14">
        <v>7.4366994863354505E-2</v>
      </c>
      <c r="J360" s="14">
        <v>8.6347134198702505E-2</v>
      </c>
      <c r="K360" s="14">
        <v>7.9650152381912503E-2</v>
      </c>
      <c r="L360" s="14">
        <v>7.8764812568217102E-2</v>
      </c>
      <c r="M360" s="14"/>
      <c r="N360" s="14">
        <v>8.3165545166814403E-2</v>
      </c>
      <c r="O360" s="14">
        <v>9.4306397071641401E-2</v>
      </c>
      <c r="P360" s="14">
        <v>0.104323895933495</v>
      </c>
      <c r="Q360" s="14">
        <v>6.9020777699830296E-2</v>
      </c>
      <c r="R360" s="14"/>
      <c r="S360" s="14">
        <v>9.4926742534832798E-2</v>
      </c>
      <c r="T360" s="14">
        <v>9.0293547165970198E-2</v>
      </c>
      <c r="U360" s="14">
        <v>0.102137083826049</v>
      </c>
      <c r="V360" s="14">
        <v>0.10093537565172001</v>
      </c>
      <c r="W360" s="14">
        <v>8.0406773993665207E-2</v>
      </c>
      <c r="X360" s="14">
        <v>8.2621829560863502E-2</v>
      </c>
      <c r="Y360" s="14">
        <v>0.102234713556726</v>
      </c>
      <c r="Z360" s="14">
        <v>5.9663534155770803E-2</v>
      </c>
      <c r="AA360" s="14">
        <v>5.8487165288198598E-2</v>
      </c>
      <c r="AB360" s="14">
        <v>9.1342721030682306E-2</v>
      </c>
      <c r="AC360" s="14">
        <v>9.3310098277706505E-2</v>
      </c>
      <c r="AD360" s="14">
        <v>5.1787476191810802E-2</v>
      </c>
      <c r="AE360" s="14"/>
      <c r="AF360" s="14">
        <v>9.8248837018859295E-2</v>
      </c>
      <c r="AG360" s="14">
        <v>7.8583115891982497E-2</v>
      </c>
      <c r="AH360" s="14">
        <v>8.3775368544283094E-2</v>
      </c>
      <c r="AI360" s="14"/>
      <c r="AJ360" s="14">
        <v>9.3149626044634101E-2</v>
      </c>
      <c r="AK360" s="14">
        <v>9.8841292360064503E-2</v>
      </c>
      <c r="AL360" s="14">
        <v>4.30833404210266E-2</v>
      </c>
      <c r="AM360" s="14">
        <v>3.2441238065139003E-2</v>
      </c>
      <c r="AN360" s="14">
        <v>9.3704993550900603E-2</v>
      </c>
      <c r="AO360" s="14"/>
      <c r="AP360" s="14">
        <v>0.101214873467168</v>
      </c>
      <c r="AQ360" s="14">
        <v>9.9052649730060796E-2</v>
      </c>
      <c r="AR360" s="14">
        <v>4.5434934532518803E-2</v>
      </c>
      <c r="AS360" s="14"/>
      <c r="AT360" s="14">
        <v>7.1525319366033902E-2</v>
      </c>
      <c r="AU360" s="14">
        <v>8.8548957746513099E-2</v>
      </c>
      <c r="AV360" s="14">
        <v>9.69517209335405E-2</v>
      </c>
      <c r="AW360" s="14">
        <v>8.9900480533421298E-2</v>
      </c>
      <c r="AX360" s="14">
        <v>7.1122069184744494E-2</v>
      </c>
      <c r="AY360" s="14"/>
      <c r="AZ360" s="14">
        <v>9.8466010084431302E-2</v>
      </c>
      <c r="BA360" s="14">
        <v>8.7329895565309401E-2</v>
      </c>
      <c r="BB360" s="14">
        <v>9.3505198349155397E-2</v>
      </c>
      <c r="BC360" s="14">
        <v>8.1624244676388694E-2</v>
      </c>
      <c r="BD360" s="14">
        <v>5.72218977534944E-2</v>
      </c>
      <c r="BE360" s="14">
        <v>9.3262959501724196E-2</v>
      </c>
    </row>
    <row r="361" spans="2:57" x14ac:dyDescent="0.25">
      <c r="B361" t="s">
        <v>163</v>
      </c>
      <c r="C361" s="14">
        <v>0.13575991588144001</v>
      </c>
      <c r="D361" s="14">
        <v>0.108507642923105</v>
      </c>
      <c r="E361" s="14">
        <v>0.16207404678744</v>
      </c>
      <c r="F361" s="14"/>
      <c r="G361" s="14">
        <v>0.16608402684986701</v>
      </c>
      <c r="H361" s="14">
        <v>0.130104547764126</v>
      </c>
      <c r="I361" s="14">
        <v>0.13220976476813601</v>
      </c>
      <c r="J361" s="14">
        <v>0.12353416881622099</v>
      </c>
      <c r="K361" s="14">
        <v>0.10600870488969601</v>
      </c>
      <c r="L361" s="14">
        <v>0.15295572461884599</v>
      </c>
      <c r="M361" s="14"/>
      <c r="N361" s="14">
        <v>0.131720563101028</v>
      </c>
      <c r="O361" s="14">
        <v>0.12667931712254801</v>
      </c>
      <c r="P361" s="14">
        <v>0.176135698742547</v>
      </c>
      <c r="Q361" s="14">
        <v>0.114583494662376</v>
      </c>
      <c r="R361" s="14"/>
      <c r="S361" s="14">
        <v>0.15611056794766701</v>
      </c>
      <c r="T361" s="14">
        <v>0.14011061101428399</v>
      </c>
      <c r="U361" s="14">
        <v>0.123850884182372</v>
      </c>
      <c r="V361" s="14">
        <v>0.119859068494359</v>
      </c>
      <c r="W361" s="14">
        <v>0.146987849835615</v>
      </c>
      <c r="X361" s="14">
        <v>0.12966098043777499</v>
      </c>
      <c r="Y361" s="14">
        <v>0.14463008987484899</v>
      </c>
      <c r="Z361" s="14">
        <v>7.5613411134536304E-2</v>
      </c>
      <c r="AA361" s="14">
        <v>0.158404902273383</v>
      </c>
      <c r="AB361" s="14">
        <v>0.14319414770077901</v>
      </c>
      <c r="AC361" s="14">
        <v>8.6414291571113702E-2</v>
      </c>
      <c r="AD361" s="14">
        <v>0.127675895917953</v>
      </c>
      <c r="AE361" s="14"/>
      <c r="AF361" s="14">
        <v>0.13008818479200701</v>
      </c>
      <c r="AG361" s="14">
        <v>0.14271218316130899</v>
      </c>
      <c r="AH361" s="14">
        <v>0.121682618786168</v>
      </c>
      <c r="AI361" s="14"/>
      <c r="AJ361" s="14">
        <v>0.13619924894361601</v>
      </c>
      <c r="AK361" s="14">
        <v>0.14051945083916501</v>
      </c>
      <c r="AL361" s="14">
        <v>0.10719476300007499</v>
      </c>
      <c r="AM361" s="14">
        <v>0.114527688099228</v>
      </c>
      <c r="AN361" s="14">
        <v>0.109936091915203</v>
      </c>
      <c r="AO361" s="14"/>
      <c r="AP361" s="14">
        <v>0.17302721378511199</v>
      </c>
      <c r="AQ361" s="14">
        <v>0.126791079970588</v>
      </c>
      <c r="AR361" s="14">
        <v>0.14409687072605801</v>
      </c>
      <c r="AS361" s="14"/>
      <c r="AT361" s="14">
        <v>0.14732097316989401</v>
      </c>
      <c r="AU361" s="14">
        <v>0.12597466309775601</v>
      </c>
      <c r="AV361" s="14">
        <v>0.12476434667081999</v>
      </c>
      <c r="AW361" s="14">
        <v>0.125179449457375</v>
      </c>
      <c r="AX361" s="14">
        <v>0.20335625028999499</v>
      </c>
      <c r="AY361" s="14"/>
      <c r="AZ361" s="14">
        <v>0.162205229972612</v>
      </c>
      <c r="BA361" s="14">
        <v>0.11568871739872399</v>
      </c>
      <c r="BB361" s="14">
        <v>0.117407716948048</v>
      </c>
      <c r="BC361" s="14">
        <v>0.13109224775535</v>
      </c>
      <c r="BD361" s="14">
        <v>0.144925880571459</v>
      </c>
      <c r="BE361" s="14">
        <v>0.161902366995093</v>
      </c>
    </row>
    <row r="362" spans="2:57" x14ac:dyDescent="0.25">
      <c r="B362" t="s">
        <v>87</v>
      </c>
      <c r="C362" s="14">
        <v>1.0054995385740799E-2</v>
      </c>
      <c r="D362" s="14">
        <v>1.41674232149646E-2</v>
      </c>
      <c r="E362" s="14">
        <v>6.0952433389005797E-3</v>
      </c>
      <c r="F362" s="14"/>
      <c r="G362" s="14">
        <v>1.5001884198838101E-2</v>
      </c>
      <c r="H362" s="14">
        <v>1.46973281471057E-2</v>
      </c>
      <c r="I362" s="14">
        <v>2.9834122381059299E-3</v>
      </c>
      <c r="J362" s="14">
        <v>3.00646484197504E-3</v>
      </c>
      <c r="K362" s="14">
        <v>1.2417650495925201E-2</v>
      </c>
      <c r="L362" s="14">
        <v>1.2843043431779E-2</v>
      </c>
      <c r="M362" s="14"/>
      <c r="N362" s="14">
        <v>8.6929555276687494E-3</v>
      </c>
      <c r="O362" s="14">
        <v>1.03490069190746E-2</v>
      </c>
      <c r="P362" s="14">
        <v>1.5992138284739599E-2</v>
      </c>
      <c r="Q362" s="14">
        <v>6.1745532587214802E-3</v>
      </c>
      <c r="R362" s="14"/>
      <c r="S362" s="14">
        <v>7.2442396182892804E-3</v>
      </c>
      <c r="T362" s="14">
        <v>3.2955074599644802E-3</v>
      </c>
      <c r="U362" s="14">
        <v>1.3902869394233601E-2</v>
      </c>
      <c r="V362" s="14">
        <v>5.7997126252165802E-3</v>
      </c>
      <c r="W362" s="14">
        <v>1.23776710991559E-2</v>
      </c>
      <c r="X362" s="14">
        <v>1.8964741005517101E-2</v>
      </c>
      <c r="Y362" s="14">
        <v>6.4607132718269697E-3</v>
      </c>
      <c r="Z362" s="14">
        <v>2.31225157272348E-2</v>
      </c>
      <c r="AA362" s="14">
        <v>1.28483473272533E-2</v>
      </c>
      <c r="AB362" s="14">
        <v>1.23437122704323E-2</v>
      </c>
      <c r="AC362" s="14">
        <v>8.7226504518731103E-3</v>
      </c>
      <c r="AD362" s="14">
        <v>0</v>
      </c>
      <c r="AE362" s="14"/>
      <c r="AF362" s="14">
        <v>1.26975946437606E-2</v>
      </c>
      <c r="AG362" s="14">
        <v>6.2417936627320097E-3</v>
      </c>
      <c r="AH362" s="14">
        <v>7.7217403645406897E-3</v>
      </c>
      <c r="AI362" s="14"/>
      <c r="AJ362" s="14">
        <v>8.2083054795626803E-3</v>
      </c>
      <c r="AK362" s="14">
        <v>7.0406599815135296E-3</v>
      </c>
      <c r="AL362" s="14">
        <v>5.8607245839936003E-3</v>
      </c>
      <c r="AM362" s="14">
        <v>0</v>
      </c>
      <c r="AN362" s="14">
        <v>1.6662820518505699E-2</v>
      </c>
      <c r="AO362" s="14"/>
      <c r="AP362" s="14">
        <v>9.9032037474255808E-3</v>
      </c>
      <c r="AQ362" s="14">
        <v>6.8269038695342402E-3</v>
      </c>
      <c r="AR362" s="14">
        <v>6.1327557546550504E-3</v>
      </c>
      <c r="AS362" s="14"/>
      <c r="AT362" s="14">
        <v>8.81606537630426E-3</v>
      </c>
      <c r="AU362" s="14">
        <v>1.4722681922384601E-2</v>
      </c>
      <c r="AV362" s="14">
        <v>9.0330702772026192E-3</v>
      </c>
      <c r="AW362" s="14">
        <v>0</v>
      </c>
      <c r="AX362" s="14">
        <v>0</v>
      </c>
      <c r="AY362" s="14"/>
      <c r="AZ362" s="14">
        <v>2.27931704479195E-3</v>
      </c>
      <c r="BA362" s="14">
        <v>1.0683582410308E-2</v>
      </c>
      <c r="BB362" s="14">
        <v>2.5118931472732899E-2</v>
      </c>
      <c r="BC362" s="14">
        <v>1.05530020552357E-2</v>
      </c>
      <c r="BD362" s="14">
        <v>8.6612604257946708E-3</v>
      </c>
      <c r="BE362" s="14">
        <v>7.5704970368684803E-3</v>
      </c>
    </row>
    <row r="363" spans="2:57" x14ac:dyDescent="0.25"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</row>
    <row r="364" spans="2:57" x14ac:dyDescent="0.25">
      <c r="B364" s="6" t="s">
        <v>168</v>
      </c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</row>
    <row r="365" spans="2:57" x14ac:dyDescent="0.25">
      <c r="B365" s="24" t="s">
        <v>93</v>
      </c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</row>
    <row r="366" spans="2:57" x14ac:dyDescent="0.25">
      <c r="B366" t="s">
        <v>153</v>
      </c>
      <c r="C366" s="14">
        <v>1.7879196044071999E-2</v>
      </c>
      <c r="D366" s="14">
        <v>1.6952823800877499E-2</v>
      </c>
      <c r="E366" s="14">
        <v>1.8890320420487799E-2</v>
      </c>
      <c r="F366" s="14"/>
      <c r="G366" s="14">
        <v>3.2676760305015498E-3</v>
      </c>
      <c r="H366" s="14">
        <v>6.9434594786760701E-3</v>
      </c>
      <c r="I366" s="14">
        <v>1.50930717211613E-2</v>
      </c>
      <c r="J366" s="14">
        <v>1.4415841406320601E-2</v>
      </c>
      <c r="K366" s="14">
        <v>2.6667147611374099E-2</v>
      </c>
      <c r="L366" s="14">
        <v>3.5767886451691801E-2</v>
      </c>
      <c r="M366" s="14"/>
      <c r="N366" s="14">
        <v>1.6737304002150101E-2</v>
      </c>
      <c r="O366" s="14">
        <v>1.45874828691515E-2</v>
      </c>
      <c r="P366" s="14">
        <v>1.6918965797130599E-2</v>
      </c>
      <c r="Q366" s="14">
        <v>2.3701791776828799E-2</v>
      </c>
      <c r="R366" s="14"/>
      <c r="S366" s="14">
        <v>0</v>
      </c>
      <c r="T366" s="14">
        <v>1.3552788917529099E-2</v>
      </c>
      <c r="U366" s="14">
        <v>2.4126899764502701E-2</v>
      </c>
      <c r="V366" s="14">
        <v>1.62371468138219E-2</v>
      </c>
      <c r="W366" s="14">
        <v>2.9029079901980299E-2</v>
      </c>
      <c r="X366" s="14">
        <v>4.6715601055053102E-3</v>
      </c>
      <c r="Y366" s="14">
        <v>2.2911155410637499E-2</v>
      </c>
      <c r="Z366" s="14">
        <v>3.6134399587981397E-2</v>
      </c>
      <c r="AA366" s="14">
        <v>2.3075857562931502E-2</v>
      </c>
      <c r="AB366" s="14">
        <v>2.2642149728310201E-2</v>
      </c>
      <c r="AC366" s="14">
        <v>4.8165452297798499E-2</v>
      </c>
      <c r="AD366" s="14">
        <v>0</v>
      </c>
      <c r="AE366" s="14"/>
      <c r="AF366" s="14">
        <v>2.3782115623200099E-2</v>
      </c>
      <c r="AG366" s="14">
        <v>1.9287281848586899E-2</v>
      </c>
      <c r="AH366" s="14">
        <v>7.3703946630541304E-3</v>
      </c>
      <c r="AI366" s="14"/>
      <c r="AJ366" s="14">
        <v>2.74995050293373E-2</v>
      </c>
      <c r="AK366" s="14">
        <v>1.3196914274847401E-2</v>
      </c>
      <c r="AL366" s="14">
        <v>1.8499242188447201E-2</v>
      </c>
      <c r="AM366" s="14">
        <v>0</v>
      </c>
      <c r="AN366" s="14">
        <v>1.0253504159908401E-2</v>
      </c>
      <c r="AO366" s="14"/>
      <c r="AP366" s="14">
        <v>3.1426578544073797E-2</v>
      </c>
      <c r="AQ366" s="14">
        <v>1.0808011353387E-2</v>
      </c>
      <c r="AR366" s="14">
        <v>1.8861730740249699E-2</v>
      </c>
      <c r="AS366" s="14"/>
      <c r="AT366" s="14">
        <v>3.3462849180969499E-2</v>
      </c>
      <c r="AU366" s="14">
        <v>1.4156213508358899E-2</v>
      </c>
      <c r="AV366" s="14">
        <v>6.30153133907579E-3</v>
      </c>
      <c r="AW366" s="14">
        <v>9.3734520540938396E-3</v>
      </c>
      <c r="AX366" s="14">
        <v>6.1846651671989002E-2</v>
      </c>
      <c r="AY366" s="14"/>
      <c r="AZ366" s="14">
        <v>6.4291638453535197E-3</v>
      </c>
      <c r="BA366" s="14">
        <v>2.0698482263681199E-2</v>
      </c>
      <c r="BB366" s="14">
        <v>1.10066243080127E-2</v>
      </c>
      <c r="BC366" s="14">
        <v>2.67656755122999E-2</v>
      </c>
      <c r="BD366" s="14">
        <v>2.5724331834305201E-2</v>
      </c>
      <c r="BE366" s="14">
        <v>2.30191280083023E-2</v>
      </c>
    </row>
    <row r="367" spans="2:57" x14ac:dyDescent="0.25">
      <c r="B367" t="s">
        <v>154</v>
      </c>
      <c r="C367" s="14">
        <v>8.7845847604629095E-3</v>
      </c>
      <c r="D367" s="14">
        <v>5.5288393090459501E-3</v>
      </c>
      <c r="E367" s="14">
        <v>1.2018498320420699E-2</v>
      </c>
      <c r="F367" s="14"/>
      <c r="G367" s="14">
        <v>0</v>
      </c>
      <c r="H367" s="14">
        <v>0</v>
      </c>
      <c r="I367" s="14">
        <v>7.9670919719675506E-3</v>
      </c>
      <c r="J367" s="14">
        <v>1.1358489703555999E-2</v>
      </c>
      <c r="K367" s="14">
        <v>1.5742142209343401E-2</v>
      </c>
      <c r="L367" s="14">
        <v>1.5737931522522099E-2</v>
      </c>
      <c r="M367" s="14"/>
      <c r="N367" s="14">
        <v>6.9260814193482598E-3</v>
      </c>
      <c r="O367" s="14">
        <v>1.70892234890638E-2</v>
      </c>
      <c r="P367" s="14">
        <v>1.1412411875605899E-2</v>
      </c>
      <c r="Q367" s="14">
        <v>0</v>
      </c>
      <c r="R367" s="14"/>
      <c r="S367" s="14">
        <v>3.4264349650262398E-3</v>
      </c>
      <c r="T367" s="14">
        <v>1.7465897115768399E-2</v>
      </c>
      <c r="U367" s="14">
        <v>1.14794613951846E-2</v>
      </c>
      <c r="V367" s="14">
        <v>1.0982599041726E-2</v>
      </c>
      <c r="W367" s="14">
        <v>6.4156797500483599E-3</v>
      </c>
      <c r="X367" s="14">
        <v>0</v>
      </c>
      <c r="Y367" s="14">
        <v>5.5243148171808098E-3</v>
      </c>
      <c r="Z367" s="14">
        <v>1.0356247520456101E-2</v>
      </c>
      <c r="AA367" s="14">
        <v>4.0443994538236997E-3</v>
      </c>
      <c r="AB367" s="14">
        <v>1.06625948935047E-2</v>
      </c>
      <c r="AC367" s="14">
        <v>2.8208657670767599E-2</v>
      </c>
      <c r="AD367" s="14">
        <v>0</v>
      </c>
      <c r="AE367" s="14"/>
      <c r="AF367" s="14">
        <v>1.7575348806055199E-2</v>
      </c>
      <c r="AG367" s="14">
        <v>5.6403382599411996E-3</v>
      </c>
      <c r="AH367" s="14">
        <v>3.4008576893943699E-3</v>
      </c>
      <c r="AI367" s="14"/>
      <c r="AJ367" s="14">
        <v>9.8980996887035495E-3</v>
      </c>
      <c r="AK367" s="14">
        <v>6.6414245949067601E-3</v>
      </c>
      <c r="AL367" s="14">
        <v>6.0471566936814904E-3</v>
      </c>
      <c r="AM367" s="14">
        <v>0</v>
      </c>
      <c r="AN367" s="14">
        <v>1.7776871658160699E-2</v>
      </c>
      <c r="AO367" s="14"/>
      <c r="AP367" s="14">
        <v>1.01623255265599E-2</v>
      </c>
      <c r="AQ367" s="14">
        <v>7.7121466510989599E-3</v>
      </c>
      <c r="AR367" s="14">
        <v>1.86491928276592E-2</v>
      </c>
      <c r="AS367" s="14"/>
      <c r="AT367" s="14">
        <v>9.5896253677818805E-3</v>
      </c>
      <c r="AU367" s="14">
        <v>1.14142101301797E-2</v>
      </c>
      <c r="AV367" s="14">
        <v>6.6250854237313696E-3</v>
      </c>
      <c r="AW367" s="14">
        <v>4.3594600912665498E-3</v>
      </c>
      <c r="AX367" s="14">
        <v>0</v>
      </c>
      <c r="AY367" s="14"/>
      <c r="AZ367" s="14">
        <v>4.0305869478363199E-3</v>
      </c>
      <c r="BA367" s="14">
        <v>4.8595880900053103E-3</v>
      </c>
      <c r="BB367" s="14">
        <v>2.4928306270423702E-2</v>
      </c>
      <c r="BC367" s="14">
        <v>7.4432158456953397E-3</v>
      </c>
      <c r="BD367" s="14">
        <v>1.3874520174596E-2</v>
      </c>
      <c r="BE367" s="14">
        <v>7.5107706740309803E-3</v>
      </c>
    </row>
    <row r="368" spans="2:57" x14ac:dyDescent="0.25">
      <c r="B368" t="s">
        <v>155</v>
      </c>
      <c r="C368" s="14">
        <v>2.6077614550749299E-2</v>
      </c>
      <c r="D368" s="14">
        <v>2.6056792698051098E-2</v>
      </c>
      <c r="E368" s="14">
        <v>2.5388722737523E-2</v>
      </c>
      <c r="F368" s="14"/>
      <c r="G368" s="14">
        <v>6.5796353110916797E-3</v>
      </c>
      <c r="H368" s="14">
        <v>3.44287422267305E-3</v>
      </c>
      <c r="I368" s="14">
        <v>1.1635567203631E-2</v>
      </c>
      <c r="J368" s="14">
        <v>5.1163160776442902E-2</v>
      </c>
      <c r="K368" s="14">
        <v>2.2641592028372501E-2</v>
      </c>
      <c r="L368" s="14">
        <v>5.1292218486065098E-2</v>
      </c>
      <c r="M368" s="14"/>
      <c r="N368" s="14">
        <v>1.7350499336141301E-2</v>
      </c>
      <c r="O368" s="14">
        <v>3.1904571416390602E-2</v>
      </c>
      <c r="P368" s="14">
        <v>2.34152737551768E-2</v>
      </c>
      <c r="Q368" s="14">
        <v>3.22538932451766E-2</v>
      </c>
      <c r="R368" s="14"/>
      <c r="S368" s="14">
        <v>1.02298021005084E-2</v>
      </c>
      <c r="T368" s="14">
        <v>2.4594976050605299E-2</v>
      </c>
      <c r="U368" s="14">
        <v>2.3511832137756199E-2</v>
      </c>
      <c r="V368" s="14">
        <v>2.8734695206188099E-2</v>
      </c>
      <c r="W368" s="14">
        <v>3.4668807625466203E-2</v>
      </c>
      <c r="X368" s="14">
        <v>1.1413659257699899E-2</v>
      </c>
      <c r="Y368" s="14">
        <v>2.9126056812492501E-2</v>
      </c>
      <c r="Z368" s="14">
        <v>4.7218721906732097E-2</v>
      </c>
      <c r="AA368" s="14">
        <v>4.3620958367865401E-3</v>
      </c>
      <c r="AB368" s="14">
        <v>4.5049054446759197E-2</v>
      </c>
      <c r="AC368" s="14">
        <v>7.4967917370193496E-2</v>
      </c>
      <c r="AD368" s="14">
        <v>3.3723270426914302E-2</v>
      </c>
      <c r="AE368" s="14"/>
      <c r="AF368" s="14">
        <v>3.1564274623846998E-2</v>
      </c>
      <c r="AG368" s="14">
        <v>2.8331804173323899E-2</v>
      </c>
      <c r="AH368" s="14">
        <v>2.1140739369986301E-2</v>
      </c>
      <c r="AI368" s="14"/>
      <c r="AJ368" s="14">
        <v>3.0783287541335001E-2</v>
      </c>
      <c r="AK368" s="14">
        <v>1.3910142264176899E-2</v>
      </c>
      <c r="AL368" s="14">
        <v>3.04670376989595E-2</v>
      </c>
      <c r="AM368" s="14">
        <v>0</v>
      </c>
      <c r="AN368" s="14">
        <v>3.8228321242584198E-2</v>
      </c>
      <c r="AO368" s="14"/>
      <c r="AP368" s="14">
        <v>2.84056015687188E-2</v>
      </c>
      <c r="AQ368" s="14">
        <v>1.4306925928297199E-2</v>
      </c>
      <c r="AR368" s="14">
        <v>1.9360594051204799E-2</v>
      </c>
      <c r="AS368" s="14"/>
      <c r="AT368" s="14">
        <v>3.24399776704377E-2</v>
      </c>
      <c r="AU368" s="14">
        <v>1.6456487184022501E-2</v>
      </c>
      <c r="AV368" s="14">
        <v>2.0475123965538099E-2</v>
      </c>
      <c r="AW368" s="14">
        <v>4.2845456585308504E-3</v>
      </c>
      <c r="AX368" s="14">
        <v>3.1579414509572599E-2</v>
      </c>
      <c r="AY368" s="14"/>
      <c r="AZ368" s="14">
        <v>1.06697435448098E-2</v>
      </c>
      <c r="BA368" s="14">
        <v>1.05113979166284E-2</v>
      </c>
      <c r="BB368" s="14">
        <v>3.7586488006238601E-2</v>
      </c>
      <c r="BC368" s="14">
        <v>4.57350882179113E-2</v>
      </c>
      <c r="BD368" s="14">
        <v>5.60780170602398E-2</v>
      </c>
      <c r="BE368" s="14">
        <v>2.2879318730609902E-2</v>
      </c>
    </row>
    <row r="369" spans="2:57" x14ac:dyDescent="0.25">
      <c r="B369" t="s">
        <v>156</v>
      </c>
      <c r="C369" s="14">
        <v>2.5508678411427701E-2</v>
      </c>
      <c r="D369" s="14">
        <v>1.7519793737063302E-2</v>
      </c>
      <c r="E369" s="14">
        <v>3.3467374075244499E-2</v>
      </c>
      <c r="F369" s="14"/>
      <c r="G369" s="14">
        <v>1.0991699910422301E-2</v>
      </c>
      <c r="H369" s="14">
        <v>2.0776982589970801E-2</v>
      </c>
      <c r="I369" s="14">
        <v>1.80688764060551E-2</v>
      </c>
      <c r="J369" s="14">
        <v>1.93680998952129E-2</v>
      </c>
      <c r="K369" s="14">
        <v>6.5611416919488103E-2</v>
      </c>
      <c r="L369" s="14">
        <v>2.31563630707298E-2</v>
      </c>
      <c r="M369" s="14"/>
      <c r="N369" s="14">
        <v>2.3621013413625901E-2</v>
      </c>
      <c r="O369" s="14">
        <v>2.5450704589941201E-2</v>
      </c>
      <c r="P369" s="14">
        <v>1.27769190535951E-2</v>
      </c>
      <c r="Q369" s="14">
        <v>3.9272580821232597E-2</v>
      </c>
      <c r="R369" s="14"/>
      <c r="S369" s="14">
        <v>1.4161543450631E-2</v>
      </c>
      <c r="T369" s="14">
        <v>3.4409841747355903E-2</v>
      </c>
      <c r="U369" s="14">
        <v>3.6016895987333201E-2</v>
      </c>
      <c r="V369" s="14">
        <v>1.9719290835891301E-2</v>
      </c>
      <c r="W369" s="14">
        <v>0</v>
      </c>
      <c r="X369" s="14">
        <v>3.4512053206133701E-2</v>
      </c>
      <c r="Y369" s="14">
        <v>4.0231574338518698E-2</v>
      </c>
      <c r="Z369" s="14">
        <v>2.16757550287246E-2</v>
      </c>
      <c r="AA369" s="14">
        <v>2.10006033624629E-2</v>
      </c>
      <c r="AB369" s="14">
        <v>3.2916708081664997E-2</v>
      </c>
      <c r="AC369" s="14">
        <v>2.9784658262546101E-2</v>
      </c>
      <c r="AD369" s="14">
        <v>1.47586197477294E-2</v>
      </c>
      <c r="AE369" s="14"/>
      <c r="AF369" s="14">
        <v>2.61927328759099E-2</v>
      </c>
      <c r="AG369" s="14">
        <v>2.45868786121472E-2</v>
      </c>
      <c r="AH369" s="14">
        <v>2.9071192827114602E-2</v>
      </c>
      <c r="AI369" s="14"/>
      <c r="AJ369" s="14">
        <v>3.66888440791295E-2</v>
      </c>
      <c r="AK369" s="14">
        <v>1.73925229254101E-2</v>
      </c>
      <c r="AL369" s="14">
        <v>1.7947106757380701E-2</v>
      </c>
      <c r="AM369" s="14">
        <v>0</v>
      </c>
      <c r="AN369" s="14">
        <v>2.8619820635948399E-2</v>
      </c>
      <c r="AO369" s="14"/>
      <c r="AP369" s="14">
        <v>2.6004925178006399E-2</v>
      </c>
      <c r="AQ369" s="14">
        <v>1.7557569214172099E-2</v>
      </c>
      <c r="AR369" s="14">
        <v>2.69317541406149E-2</v>
      </c>
      <c r="AS369" s="14"/>
      <c r="AT369" s="14">
        <v>3.3574367704238599E-2</v>
      </c>
      <c r="AU369" s="14">
        <v>2.9282845914413901E-2</v>
      </c>
      <c r="AV369" s="14">
        <v>3.3859885259324797E-2</v>
      </c>
      <c r="AW369" s="14">
        <v>3.9152944909689102E-3</v>
      </c>
      <c r="AX369" s="14">
        <v>0</v>
      </c>
      <c r="AY369" s="14"/>
      <c r="AZ369" s="14">
        <v>1.42113396352834E-2</v>
      </c>
      <c r="BA369" s="14">
        <v>2.80654556992955E-2</v>
      </c>
      <c r="BB369" s="14">
        <v>3.7207177973325699E-3</v>
      </c>
      <c r="BC369" s="14">
        <v>3.8415585966880203E-2</v>
      </c>
      <c r="BD369" s="14">
        <v>2.7367816973164202E-2</v>
      </c>
      <c r="BE369" s="14">
        <v>6.1074135089052899E-2</v>
      </c>
    </row>
    <row r="370" spans="2:57" x14ac:dyDescent="0.25">
      <c r="B370" t="s">
        <v>157</v>
      </c>
      <c r="C370" s="14">
        <v>4.4213429335850901E-2</v>
      </c>
      <c r="D370" s="14">
        <v>3.42495770198964E-2</v>
      </c>
      <c r="E370" s="14">
        <v>5.4212961994675797E-2</v>
      </c>
      <c r="F370" s="14"/>
      <c r="G370" s="14">
        <v>2.7264096799199399E-2</v>
      </c>
      <c r="H370" s="14">
        <v>3.3774921249001701E-2</v>
      </c>
      <c r="I370" s="14">
        <v>3.9674339901694299E-2</v>
      </c>
      <c r="J370" s="14">
        <v>5.0068277907531301E-2</v>
      </c>
      <c r="K370" s="14">
        <v>5.63403042482431E-2</v>
      </c>
      <c r="L370" s="14">
        <v>5.4860354465832602E-2</v>
      </c>
      <c r="M370" s="14"/>
      <c r="N370" s="14">
        <v>3.9530047207164798E-2</v>
      </c>
      <c r="O370" s="14">
        <v>3.8361794424047399E-2</v>
      </c>
      <c r="P370" s="14">
        <v>4.4684806073132403E-2</v>
      </c>
      <c r="Q370" s="14">
        <v>5.4031031866744503E-2</v>
      </c>
      <c r="R370" s="14"/>
      <c r="S370" s="14">
        <v>3.8543282342481999E-2</v>
      </c>
      <c r="T370" s="14">
        <v>5.2887069197827798E-2</v>
      </c>
      <c r="U370" s="14">
        <v>2.4168040636527201E-2</v>
      </c>
      <c r="V370" s="14">
        <v>3.8399535211676598E-2</v>
      </c>
      <c r="W370" s="14">
        <v>2.7305998751816999E-2</v>
      </c>
      <c r="X370" s="14">
        <v>4.4711149646760498E-2</v>
      </c>
      <c r="Y370" s="14">
        <v>6.3170648415822497E-2</v>
      </c>
      <c r="Z370" s="14">
        <v>1.2000933526274101E-2</v>
      </c>
      <c r="AA370" s="14">
        <v>4.9821137920752698E-2</v>
      </c>
      <c r="AB370" s="14">
        <v>6.3948157863962296E-2</v>
      </c>
      <c r="AC370" s="14">
        <v>3.8679712515310397E-2</v>
      </c>
      <c r="AD370" s="14">
        <v>6.4305765831703596E-2</v>
      </c>
      <c r="AE370" s="14"/>
      <c r="AF370" s="14">
        <v>5.8969541487720503E-2</v>
      </c>
      <c r="AG370" s="14">
        <v>3.8899306917954499E-2</v>
      </c>
      <c r="AH370" s="14">
        <v>3.6625990499479101E-2</v>
      </c>
      <c r="AI370" s="14"/>
      <c r="AJ370" s="14">
        <v>5.4990139724558101E-2</v>
      </c>
      <c r="AK370" s="14">
        <v>3.19460707807721E-2</v>
      </c>
      <c r="AL370" s="14">
        <v>3.13923244240807E-2</v>
      </c>
      <c r="AM370" s="14">
        <v>7.1119715536200001E-2</v>
      </c>
      <c r="AN370" s="14">
        <v>4.3495454479383501E-2</v>
      </c>
      <c r="AO370" s="14"/>
      <c r="AP370" s="14">
        <v>5.3749251114237902E-2</v>
      </c>
      <c r="AQ370" s="14">
        <v>2.6915826892800199E-2</v>
      </c>
      <c r="AR370" s="14">
        <v>3.4957847218623897E-2</v>
      </c>
      <c r="AS370" s="14"/>
      <c r="AT370" s="14">
        <v>5.3469018427494401E-2</v>
      </c>
      <c r="AU370" s="14">
        <v>5.5746936586595401E-2</v>
      </c>
      <c r="AV370" s="14">
        <v>3.5587187849534102E-2</v>
      </c>
      <c r="AW370" s="14">
        <v>1.68784719102829E-2</v>
      </c>
      <c r="AX370" s="14">
        <v>0.12867550520048701</v>
      </c>
      <c r="AY370" s="14"/>
      <c r="AZ370" s="14">
        <v>3.8771821928490199E-2</v>
      </c>
      <c r="BA370" s="14">
        <v>3.77085207121403E-2</v>
      </c>
      <c r="BB370" s="14">
        <v>7.6117067506073693E-2</v>
      </c>
      <c r="BC370" s="14">
        <v>4.4441050909156003E-2</v>
      </c>
      <c r="BD370" s="14">
        <v>4.0886172737724498E-2</v>
      </c>
      <c r="BE370" s="14">
        <v>3.5532803190381802E-2</v>
      </c>
    </row>
    <row r="371" spans="2:57" x14ac:dyDescent="0.25">
      <c r="B371" t="s">
        <v>158</v>
      </c>
      <c r="C371" s="14">
        <v>0.11029750089280101</v>
      </c>
      <c r="D371" s="14">
        <v>9.1207989332695305E-2</v>
      </c>
      <c r="E371" s="14">
        <v>0.128581182373286</v>
      </c>
      <c r="F371" s="14"/>
      <c r="G371" s="14">
        <v>8.1538716392224306E-2</v>
      </c>
      <c r="H371" s="14">
        <v>7.9677771527271096E-2</v>
      </c>
      <c r="I371" s="14">
        <v>6.4023910539206294E-2</v>
      </c>
      <c r="J371" s="14">
        <v>0.11932481180122401</v>
      </c>
      <c r="K371" s="14">
        <v>0.15868144770859299</v>
      </c>
      <c r="L371" s="14">
        <v>0.15232989794489199</v>
      </c>
      <c r="M371" s="14"/>
      <c r="N371" s="14">
        <v>9.5515814895873505E-2</v>
      </c>
      <c r="O371" s="14">
        <v>0.117834857119749</v>
      </c>
      <c r="P371" s="14">
        <v>9.2283218512343404E-2</v>
      </c>
      <c r="Q371" s="14">
        <v>0.131774751137093</v>
      </c>
      <c r="R371" s="14"/>
      <c r="S371" s="14">
        <v>7.4659096846376102E-2</v>
      </c>
      <c r="T371" s="14">
        <v>9.8998470520596807E-2</v>
      </c>
      <c r="U371" s="14">
        <v>0.1562172303455</v>
      </c>
      <c r="V371" s="14">
        <v>0.14279864584102001</v>
      </c>
      <c r="W371" s="14">
        <v>0.124256357778059</v>
      </c>
      <c r="X371" s="14">
        <v>9.0832323119487995E-2</v>
      </c>
      <c r="Y371" s="14">
        <v>0.12736254638383299</v>
      </c>
      <c r="Z371" s="14">
        <v>9.4074459155991705E-2</v>
      </c>
      <c r="AA371" s="14">
        <v>0.109324375715012</v>
      </c>
      <c r="AB371" s="14">
        <v>9.9190344490707294E-2</v>
      </c>
      <c r="AC371" s="14">
        <v>0.15143737161891499</v>
      </c>
      <c r="AD371" s="14">
        <v>7.5751222784046696E-2</v>
      </c>
      <c r="AE371" s="14"/>
      <c r="AF371" s="14">
        <v>0.116980253285613</v>
      </c>
      <c r="AG371" s="14">
        <v>0.11530756946184301</v>
      </c>
      <c r="AH371" s="14">
        <v>0.11297434073078</v>
      </c>
      <c r="AI371" s="14"/>
      <c r="AJ371" s="14">
        <v>0.119417276448904</v>
      </c>
      <c r="AK371" s="14">
        <v>0.11028133565187501</v>
      </c>
      <c r="AL371" s="14">
        <v>0.103290815948179</v>
      </c>
      <c r="AM371" s="14">
        <v>0.214089683429836</v>
      </c>
      <c r="AN371" s="14">
        <v>8.9086766983773796E-2</v>
      </c>
      <c r="AO371" s="14"/>
      <c r="AP371" s="14">
        <v>7.1551286920150697E-2</v>
      </c>
      <c r="AQ371" s="14">
        <v>0.10822665606366</v>
      </c>
      <c r="AR371" s="14">
        <v>8.5545462573098696E-2</v>
      </c>
      <c r="AS371" s="14"/>
      <c r="AT371" s="14">
        <v>0.132648404615619</v>
      </c>
      <c r="AU371" s="14">
        <v>0.110232036622993</v>
      </c>
      <c r="AV371" s="14">
        <v>9.3260829095418399E-2</v>
      </c>
      <c r="AW371" s="14">
        <v>0.119365204682231</v>
      </c>
      <c r="AX371" s="14">
        <v>5.9968881515361297E-2</v>
      </c>
      <c r="AY371" s="14"/>
      <c r="AZ371" s="14">
        <v>7.9214712455100603E-2</v>
      </c>
      <c r="BA371" s="14">
        <v>0.104004715898145</v>
      </c>
      <c r="BB371" s="14">
        <v>0.134635389474623</v>
      </c>
      <c r="BC371" s="14">
        <v>0.13100848816942301</v>
      </c>
      <c r="BD371" s="14">
        <v>0.12544851780223901</v>
      </c>
      <c r="BE371" s="14">
        <v>0.122384956337261</v>
      </c>
    </row>
    <row r="372" spans="2:57" x14ac:dyDescent="0.25">
      <c r="B372" t="s">
        <v>159</v>
      </c>
      <c r="C372" s="14">
        <v>0.112497010332455</v>
      </c>
      <c r="D372" s="14">
        <v>9.7797209228611806E-2</v>
      </c>
      <c r="E372" s="14">
        <v>0.12662092851666601</v>
      </c>
      <c r="F372" s="14"/>
      <c r="G372" s="14">
        <v>9.0271132813113497E-2</v>
      </c>
      <c r="H372" s="14">
        <v>0.106802378650856</v>
      </c>
      <c r="I372" s="14">
        <v>0.102499118338753</v>
      </c>
      <c r="J372" s="14">
        <v>8.5071556711350999E-2</v>
      </c>
      <c r="K372" s="14">
        <v>0.12991439335764199</v>
      </c>
      <c r="L372" s="14">
        <v>0.15073456007080099</v>
      </c>
      <c r="M372" s="14"/>
      <c r="N372" s="14">
        <v>0.105408782923177</v>
      </c>
      <c r="O372" s="14">
        <v>0.148286798198148</v>
      </c>
      <c r="P372" s="14">
        <v>0.10578736280472401</v>
      </c>
      <c r="Q372" s="14">
        <v>9.0859643472405396E-2</v>
      </c>
      <c r="R372" s="14"/>
      <c r="S372" s="14">
        <v>8.9215527439692202E-2</v>
      </c>
      <c r="T372" s="14">
        <v>0.113353649146454</v>
      </c>
      <c r="U372" s="14">
        <v>0.13406272124958599</v>
      </c>
      <c r="V372" s="14">
        <v>0.13012797645562099</v>
      </c>
      <c r="W372" s="14">
        <v>0.13266508955953199</v>
      </c>
      <c r="X372" s="14">
        <v>8.4031316104430001E-2</v>
      </c>
      <c r="Y372" s="14">
        <v>9.1448146824437498E-2</v>
      </c>
      <c r="Z372" s="14">
        <v>0.12118841415291499</v>
      </c>
      <c r="AA372" s="14">
        <v>0.13461084560367001</v>
      </c>
      <c r="AB372" s="14">
        <v>0.14206044252501099</v>
      </c>
      <c r="AC372" s="14">
        <v>8.6478632764260793E-2</v>
      </c>
      <c r="AD372" s="14">
        <v>6.3476164955624401E-2</v>
      </c>
      <c r="AE372" s="14"/>
      <c r="AF372" s="14">
        <v>0.11764913957567801</v>
      </c>
      <c r="AG372" s="14">
        <v>0.119021015881436</v>
      </c>
      <c r="AH372" s="14">
        <v>8.3668581101973602E-2</v>
      </c>
      <c r="AI372" s="14"/>
      <c r="AJ372" s="14">
        <v>0.114656817219231</v>
      </c>
      <c r="AK372" s="14">
        <v>9.3433355932116199E-2</v>
      </c>
      <c r="AL372" s="14">
        <v>0.16187799561573701</v>
      </c>
      <c r="AM372" s="14">
        <v>0.16724102982733</v>
      </c>
      <c r="AN372" s="14">
        <v>9.7366578087117406E-2</v>
      </c>
      <c r="AO372" s="14"/>
      <c r="AP372" s="14">
        <v>9.2437174446620002E-2</v>
      </c>
      <c r="AQ372" s="14">
        <v>0.104551238975927</v>
      </c>
      <c r="AR372" s="14">
        <v>0.136679732780981</v>
      </c>
      <c r="AS372" s="14"/>
      <c r="AT372" s="14">
        <v>9.7875700037107105E-2</v>
      </c>
      <c r="AU372" s="14">
        <v>0.122657146932867</v>
      </c>
      <c r="AV372" s="14">
        <v>0.11012651493428501</v>
      </c>
      <c r="AW372" s="14">
        <v>0.10798822870130501</v>
      </c>
      <c r="AX372" s="14">
        <v>0.15976447605788499</v>
      </c>
      <c r="AY372" s="14"/>
      <c r="AZ372" s="14">
        <v>7.6783515356411605E-2</v>
      </c>
      <c r="BA372" s="14">
        <v>0.12780554184835799</v>
      </c>
      <c r="BB372" s="14">
        <v>0.114061301515524</v>
      </c>
      <c r="BC372" s="14">
        <v>0.11881231410352</v>
      </c>
      <c r="BD372" s="14">
        <v>0.107082202864618</v>
      </c>
      <c r="BE372" s="14">
        <v>0.169210490023846</v>
      </c>
    </row>
    <row r="373" spans="2:57" x14ac:dyDescent="0.25">
      <c r="B373" t="s">
        <v>160</v>
      </c>
      <c r="C373" s="14">
        <v>0.172382305680327</v>
      </c>
      <c r="D373" s="14">
        <v>0.17809700285017399</v>
      </c>
      <c r="E373" s="14">
        <v>0.16689095562199999</v>
      </c>
      <c r="F373" s="14"/>
      <c r="G373" s="14">
        <v>0.16099540569328999</v>
      </c>
      <c r="H373" s="14">
        <v>0.17298514727801301</v>
      </c>
      <c r="I373" s="14">
        <v>0.19941035839452101</v>
      </c>
      <c r="J373" s="14">
        <v>0.17821019209542999</v>
      </c>
      <c r="K373" s="14">
        <v>0.126797400228085</v>
      </c>
      <c r="L373" s="14">
        <v>0.18344149626011499</v>
      </c>
      <c r="M373" s="14"/>
      <c r="N373" s="14">
        <v>0.19212663880925299</v>
      </c>
      <c r="O373" s="14">
        <v>0.16084454634305001</v>
      </c>
      <c r="P373" s="14">
        <v>0.18046614287724599</v>
      </c>
      <c r="Q373" s="14">
        <v>0.159040902365464</v>
      </c>
      <c r="R373" s="14"/>
      <c r="S373" s="14">
        <v>0.18192131588190799</v>
      </c>
      <c r="T373" s="14">
        <v>0.19106546412727199</v>
      </c>
      <c r="U373" s="14">
        <v>0.17401813364846899</v>
      </c>
      <c r="V373" s="14">
        <v>0.16572639283919499</v>
      </c>
      <c r="W373" s="14">
        <v>0.13636574302307999</v>
      </c>
      <c r="X373" s="14">
        <v>0.18595336403915899</v>
      </c>
      <c r="Y373" s="14">
        <v>0.13217257888629699</v>
      </c>
      <c r="Z373" s="14">
        <v>0.21202925068589201</v>
      </c>
      <c r="AA373" s="14">
        <v>0.14700318299140699</v>
      </c>
      <c r="AB373" s="14">
        <v>0.155172683026991</v>
      </c>
      <c r="AC373" s="14">
        <v>0.18488781296916301</v>
      </c>
      <c r="AD373" s="14">
        <v>0.28408046611002202</v>
      </c>
      <c r="AE373" s="14"/>
      <c r="AF373" s="14">
        <v>0.15852064382456499</v>
      </c>
      <c r="AG373" s="14">
        <v>0.18233887464262399</v>
      </c>
      <c r="AH373" s="14">
        <v>0.187230120236834</v>
      </c>
      <c r="AI373" s="14"/>
      <c r="AJ373" s="14">
        <v>0.17212408456210501</v>
      </c>
      <c r="AK373" s="14">
        <v>0.18221474057456299</v>
      </c>
      <c r="AL373" s="14">
        <v>0.15633344938815</v>
      </c>
      <c r="AM373" s="14">
        <v>0.17354224474890201</v>
      </c>
      <c r="AN373" s="14">
        <v>0.138515406851068</v>
      </c>
      <c r="AO373" s="14"/>
      <c r="AP373" s="14">
        <v>0.185066971957423</v>
      </c>
      <c r="AQ373" s="14">
        <v>0.16059226077354799</v>
      </c>
      <c r="AR373" s="14">
        <v>0.174454666074153</v>
      </c>
      <c r="AS373" s="14"/>
      <c r="AT373" s="14">
        <v>0.15181996192444999</v>
      </c>
      <c r="AU373" s="14">
        <v>0.19401472737473099</v>
      </c>
      <c r="AV373" s="14">
        <v>0.16808696101932899</v>
      </c>
      <c r="AW373" s="14">
        <v>0.16368295937847599</v>
      </c>
      <c r="AX373" s="14">
        <v>9.5144757477152703E-2</v>
      </c>
      <c r="AY373" s="14"/>
      <c r="AZ373" s="14">
        <v>0.165373547554583</v>
      </c>
      <c r="BA373" s="14">
        <v>0.17595796023320501</v>
      </c>
      <c r="BB373" s="14">
        <v>0.156569965474571</v>
      </c>
      <c r="BC373" s="14">
        <v>0.17233809405171499</v>
      </c>
      <c r="BD373" s="14">
        <v>0.202222849517603</v>
      </c>
      <c r="BE373" s="14">
        <v>0.16219491520177501</v>
      </c>
    </row>
    <row r="374" spans="2:57" x14ac:dyDescent="0.25">
      <c r="B374" t="s">
        <v>161</v>
      </c>
      <c r="C374" s="14">
        <v>0.17267304176164999</v>
      </c>
      <c r="D374" s="14">
        <v>0.18778942161546799</v>
      </c>
      <c r="E374" s="14">
        <v>0.15892054802258099</v>
      </c>
      <c r="F374" s="14"/>
      <c r="G374" s="14">
        <v>0.172030612015829</v>
      </c>
      <c r="H374" s="14">
        <v>0.15179100144018801</v>
      </c>
      <c r="I374" s="14">
        <v>0.165353851821539</v>
      </c>
      <c r="J374" s="14">
        <v>0.20559257973703801</v>
      </c>
      <c r="K374" s="14">
        <v>0.187295000590434</v>
      </c>
      <c r="L374" s="14">
        <v>0.15953786999859801</v>
      </c>
      <c r="M374" s="14"/>
      <c r="N374" s="14">
        <v>0.19537302453836999</v>
      </c>
      <c r="O374" s="14">
        <v>0.16257761165721299</v>
      </c>
      <c r="P374" s="14">
        <v>0.162025917212929</v>
      </c>
      <c r="Q374" s="14">
        <v>0.16745987114577701</v>
      </c>
      <c r="R374" s="14"/>
      <c r="S374" s="14">
        <v>0.17023926482924101</v>
      </c>
      <c r="T374" s="14">
        <v>0.15088388318361201</v>
      </c>
      <c r="U374" s="14">
        <v>0.168963504657064</v>
      </c>
      <c r="V374" s="14">
        <v>0.166098198517137</v>
      </c>
      <c r="W374" s="14">
        <v>0.209448587569669</v>
      </c>
      <c r="X374" s="14">
        <v>0.13187550059866801</v>
      </c>
      <c r="Y374" s="14">
        <v>0.20373233262267501</v>
      </c>
      <c r="Z374" s="14">
        <v>0.126197158771502</v>
      </c>
      <c r="AA374" s="14">
        <v>0.199251016955687</v>
      </c>
      <c r="AB374" s="14">
        <v>0.214351621433128</v>
      </c>
      <c r="AC374" s="14">
        <v>9.9540667194700602E-2</v>
      </c>
      <c r="AD374" s="14">
        <v>0.22457900927961899</v>
      </c>
      <c r="AE374" s="14"/>
      <c r="AF374" s="14">
        <v>0.18185323975873899</v>
      </c>
      <c r="AG374" s="14">
        <v>0.170187160314901</v>
      </c>
      <c r="AH374" s="14">
        <v>0.15204558298186399</v>
      </c>
      <c r="AI374" s="14"/>
      <c r="AJ374" s="14">
        <v>0.17205261626370999</v>
      </c>
      <c r="AK374" s="14">
        <v>0.172584633317063</v>
      </c>
      <c r="AL374" s="14">
        <v>0.18603324430343199</v>
      </c>
      <c r="AM374" s="14">
        <v>0.228121931427061</v>
      </c>
      <c r="AN374" s="14">
        <v>0.16300429272428199</v>
      </c>
      <c r="AO374" s="14"/>
      <c r="AP374" s="14">
        <v>0.16795108191180599</v>
      </c>
      <c r="AQ374" s="14">
        <v>0.17704204662678399</v>
      </c>
      <c r="AR374" s="14">
        <v>0.16298725531778099</v>
      </c>
      <c r="AS374" s="14"/>
      <c r="AT374" s="14">
        <v>0.191571853396627</v>
      </c>
      <c r="AU374" s="14">
        <v>0.16265561568499401</v>
      </c>
      <c r="AV374" s="14">
        <v>0.18313484562934401</v>
      </c>
      <c r="AW374" s="14">
        <v>0.147534223398954</v>
      </c>
      <c r="AX374" s="14">
        <v>0.128475526960182</v>
      </c>
      <c r="AY374" s="14"/>
      <c r="AZ374" s="14">
        <v>0.16356797530740899</v>
      </c>
      <c r="BA374" s="14">
        <v>0.19961287076392301</v>
      </c>
      <c r="BB374" s="14">
        <v>0.157616733104463</v>
      </c>
      <c r="BC374" s="14">
        <v>0.15514264772092401</v>
      </c>
      <c r="BD374" s="14">
        <v>0.16521221302347899</v>
      </c>
      <c r="BE374" s="14">
        <v>0.179316175011482</v>
      </c>
    </row>
    <row r="375" spans="2:57" x14ac:dyDescent="0.25">
      <c r="B375" t="s">
        <v>162</v>
      </c>
      <c r="C375" s="14">
        <v>0.120667560547897</v>
      </c>
      <c r="D375" s="14">
        <v>0.128777901118384</v>
      </c>
      <c r="E375" s="14">
        <v>0.112386473965223</v>
      </c>
      <c r="F375" s="14"/>
      <c r="G375" s="14">
        <v>0.14185623055635399</v>
      </c>
      <c r="H375" s="14">
        <v>0.162365680854655</v>
      </c>
      <c r="I375" s="14">
        <v>0.15219816892121901</v>
      </c>
      <c r="J375" s="14">
        <v>9.6379571330349106E-2</v>
      </c>
      <c r="K375" s="14">
        <v>0.10782543696612</v>
      </c>
      <c r="L375" s="14">
        <v>7.51249861748811E-2</v>
      </c>
      <c r="M375" s="14"/>
      <c r="N375" s="14">
        <v>0.117740404213345</v>
      </c>
      <c r="O375" s="14">
        <v>0.121530281066589</v>
      </c>
      <c r="P375" s="14">
        <v>0.12089899316262601</v>
      </c>
      <c r="Q375" s="14">
        <v>0.12267356542112499</v>
      </c>
      <c r="R375" s="14"/>
      <c r="S375" s="14">
        <v>0.12927176801204401</v>
      </c>
      <c r="T375" s="14">
        <v>9.8980605412644196E-2</v>
      </c>
      <c r="U375" s="14">
        <v>0.105598926863142</v>
      </c>
      <c r="V375" s="14">
        <v>0.106496489017188</v>
      </c>
      <c r="W375" s="14">
        <v>0.14167654002400501</v>
      </c>
      <c r="X375" s="14">
        <v>0.14938589462736501</v>
      </c>
      <c r="Y375" s="14">
        <v>0.12660763037765899</v>
      </c>
      <c r="Z375" s="14">
        <v>0.155535626014429</v>
      </c>
      <c r="AA375" s="14">
        <v>0.13552876519436999</v>
      </c>
      <c r="AB375" s="14">
        <v>9.9642954704575307E-2</v>
      </c>
      <c r="AC375" s="14">
        <v>9.7972958422884698E-2</v>
      </c>
      <c r="AD375" s="14">
        <v>0.10594315360038201</v>
      </c>
      <c r="AE375" s="14"/>
      <c r="AF375" s="14">
        <v>0.104569899037396</v>
      </c>
      <c r="AG375" s="14">
        <v>0.12064168622284099</v>
      </c>
      <c r="AH375" s="14">
        <v>0.14543528018576299</v>
      </c>
      <c r="AI375" s="14"/>
      <c r="AJ375" s="14">
        <v>0.103527186394925</v>
      </c>
      <c r="AK375" s="14">
        <v>0.13495488181875701</v>
      </c>
      <c r="AL375" s="14">
        <v>0.110947419097366</v>
      </c>
      <c r="AM375" s="14">
        <v>4.0799853770040202E-2</v>
      </c>
      <c r="AN375" s="14">
        <v>0.16000729330031099</v>
      </c>
      <c r="AO375" s="14"/>
      <c r="AP375" s="14">
        <v>0.150575711616596</v>
      </c>
      <c r="AQ375" s="14">
        <v>0.137179436129405</v>
      </c>
      <c r="AR375" s="14">
        <v>0.12455156653303601</v>
      </c>
      <c r="AS375" s="14"/>
      <c r="AT375" s="14">
        <v>9.6923686019862801E-2</v>
      </c>
      <c r="AU375" s="14">
        <v>0.12534710873513999</v>
      </c>
      <c r="AV375" s="14">
        <v>0.136251739044081</v>
      </c>
      <c r="AW375" s="14">
        <v>0.146853286509912</v>
      </c>
      <c r="AX375" s="14">
        <v>9.2745303479109004E-2</v>
      </c>
      <c r="AY375" s="14"/>
      <c r="AZ375" s="14">
        <v>0.14168700346486601</v>
      </c>
      <c r="BA375" s="14">
        <v>0.10505514833136401</v>
      </c>
      <c r="BB375" s="14">
        <v>0.112240048659838</v>
      </c>
      <c r="BC375" s="14">
        <v>0.11609990670107199</v>
      </c>
      <c r="BD375" s="14">
        <v>0.146100587199952</v>
      </c>
      <c r="BE375" s="14">
        <v>9.65525671935588E-2</v>
      </c>
    </row>
    <row r="376" spans="2:57" x14ac:dyDescent="0.25">
      <c r="B376" t="s">
        <v>163</v>
      </c>
      <c r="C376" s="14">
        <v>0.18471959988415401</v>
      </c>
      <c r="D376" s="14">
        <v>0.21131659988819301</v>
      </c>
      <c r="E376" s="14">
        <v>0.15869448360782101</v>
      </c>
      <c r="F376" s="14"/>
      <c r="G376" s="14">
        <v>0.29811935214803698</v>
      </c>
      <c r="H376" s="14">
        <v>0.25153932522789901</v>
      </c>
      <c r="I376" s="14">
        <v>0.21722590136282799</v>
      </c>
      <c r="J376" s="14">
        <v>0.16904741863554401</v>
      </c>
      <c r="K376" s="14">
        <v>9.9260899672021605E-2</v>
      </c>
      <c r="L376" s="14">
        <v>9.8016435553871697E-2</v>
      </c>
      <c r="M376" s="14"/>
      <c r="N376" s="14">
        <v>0.186118854116674</v>
      </c>
      <c r="O376" s="14">
        <v>0.15768706644438901</v>
      </c>
      <c r="P376" s="14">
        <v>0.22634675197856199</v>
      </c>
      <c r="Q376" s="14">
        <v>0.172116433154512</v>
      </c>
      <c r="R376" s="14"/>
      <c r="S376" s="14">
        <v>0.28126654782625299</v>
      </c>
      <c r="T376" s="14">
        <v>0.20032006618061601</v>
      </c>
      <c r="U376" s="14">
        <v>0.135497196061999</v>
      </c>
      <c r="V376" s="14">
        <v>0.167372854465827</v>
      </c>
      <c r="W376" s="14">
        <v>0.151701418170652</v>
      </c>
      <c r="X376" s="14">
        <v>0.24883562812780399</v>
      </c>
      <c r="Y376" s="14">
        <v>0.157713015110446</v>
      </c>
      <c r="Z376" s="14">
        <v>0.16358903364910199</v>
      </c>
      <c r="AA376" s="14">
        <v>0.171977719403097</v>
      </c>
      <c r="AB376" s="14">
        <v>0.114363288805386</v>
      </c>
      <c r="AC376" s="14">
        <v>0.15987615891345999</v>
      </c>
      <c r="AD376" s="14">
        <v>0.13338232726395799</v>
      </c>
      <c r="AE376" s="14"/>
      <c r="AF376" s="14">
        <v>0.16044227625546101</v>
      </c>
      <c r="AG376" s="14">
        <v>0.17051706306497499</v>
      </c>
      <c r="AH376" s="14">
        <v>0.210106860465959</v>
      </c>
      <c r="AI376" s="14"/>
      <c r="AJ376" s="14">
        <v>0.15836214304806101</v>
      </c>
      <c r="AK376" s="14">
        <v>0.21993834249496599</v>
      </c>
      <c r="AL376" s="14">
        <v>0.162801925063777</v>
      </c>
      <c r="AM376" s="14">
        <v>0.10508554126063099</v>
      </c>
      <c r="AN376" s="14">
        <v>0.20159479094323099</v>
      </c>
      <c r="AO376" s="14"/>
      <c r="AP376" s="14">
        <v>0.18266909121580799</v>
      </c>
      <c r="AQ376" s="14">
        <v>0.23239177935726699</v>
      </c>
      <c r="AR376" s="14">
        <v>0.190887441987943</v>
      </c>
      <c r="AS376" s="14"/>
      <c r="AT376" s="14">
        <v>0.16131645665512201</v>
      </c>
      <c r="AU376" s="14">
        <v>0.15397290285172799</v>
      </c>
      <c r="AV376" s="14">
        <v>0.20049960643975701</v>
      </c>
      <c r="AW376" s="14">
        <v>0.27576487312397902</v>
      </c>
      <c r="AX376" s="14">
        <v>0.20845558743301401</v>
      </c>
      <c r="AY376" s="14"/>
      <c r="AZ376" s="14">
        <v>0.29715718489689702</v>
      </c>
      <c r="BA376" s="14">
        <v>0.180119756459175</v>
      </c>
      <c r="BB376" s="14">
        <v>0.162211637077492</v>
      </c>
      <c r="BC376" s="14">
        <v>0.14059726042133</v>
      </c>
      <c r="BD376" s="14">
        <v>9.0002770812079802E-2</v>
      </c>
      <c r="BE376" s="14">
        <v>0.11275424350283</v>
      </c>
    </row>
    <row r="377" spans="2:57" x14ac:dyDescent="0.25">
      <c r="B377" t="s">
        <v>87</v>
      </c>
      <c r="C377" s="14">
        <v>4.2994777981519303E-3</v>
      </c>
      <c r="D377" s="14">
        <v>4.7060494015404002E-3</v>
      </c>
      <c r="E377" s="14">
        <v>3.9275503440705899E-3</v>
      </c>
      <c r="F377" s="14"/>
      <c r="G377" s="14">
        <v>7.0854423299379701E-3</v>
      </c>
      <c r="H377" s="14">
        <v>9.90045748079562E-3</v>
      </c>
      <c r="I377" s="14">
        <v>6.8497434174241796E-3</v>
      </c>
      <c r="J377" s="14">
        <v>0</v>
      </c>
      <c r="K377" s="14">
        <v>3.22281846028275E-3</v>
      </c>
      <c r="L377" s="14">
        <v>0</v>
      </c>
      <c r="M377" s="14"/>
      <c r="N377" s="14">
        <v>3.5515351248771899E-3</v>
      </c>
      <c r="O377" s="14">
        <v>3.84506238226851E-3</v>
      </c>
      <c r="P377" s="14">
        <v>2.98323689692783E-3</v>
      </c>
      <c r="Q377" s="14">
        <v>6.8155355936411503E-3</v>
      </c>
      <c r="R377" s="14"/>
      <c r="S377" s="14">
        <v>7.0654163058388097E-3</v>
      </c>
      <c r="T377" s="14">
        <v>3.4872883997183598E-3</v>
      </c>
      <c r="U377" s="14">
        <v>6.3391572529366298E-3</v>
      </c>
      <c r="V377" s="14">
        <v>7.3061757547082098E-3</v>
      </c>
      <c r="W377" s="14">
        <v>6.4666978456913802E-3</v>
      </c>
      <c r="X377" s="14">
        <v>1.3777551166987499E-2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/>
      <c r="AF377" s="14">
        <v>1.90053484581578E-3</v>
      </c>
      <c r="AG377" s="14">
        <v>5.2410205994262498E-3</v>
      </c>
      <c r="AH377" s="14">
        <v>1.0930059247797601E-2</v>
      </c>
      <c r="AI377" s="14"/>
      <c r="AJ377" s="14">
        <v>0</v>
      </c>
      <c r="AK377" s="14">
        <v>3.5056353705471099E-3</v>
      </c>
      <c r="AL377" s="14">
        <v>1.43622828208091E-2</v>
      </c>
      <c r="AM377" s="14">
        <v>0</v>
      </c>
      <c r="AN377" s="14">
        <v>1.2050898934232101E-2</v>
      </c>
      <c r="AO377" s="14"/>
      <c r="AP377" s="14">
        <v>0</v>
      </c>
      <c r="AQ377" s="14">
        <v>2.71610203365398E-3</v>
      </c>
      <c r="AR377" s="14">
        <v>6.1327557546550504E-3</v>
      </c>
      <c r="AS377" s="14"/>
      <c r="AT377" s="14">
        <v>5.30809900028981E-3</v>
      </c>
      <c r="AU377" s="14">
        <v>4.0637684739759702E-3</v>
      </c>
      <c r="AV377" s="14">
        <v>5.7906900005804101E-3</v>
      </c>
      <c r="AW377" s="14">
        <v>0</v>
      </c>
      <c r="AX377" s="14">
        <v>3.3343895695246997E-2</v>
      </c>
      <c r="AY377" s="14"/>
      <c r="AZ377" s="14">
        <v>2.10340506295867E-3</v>
      </c>
      <c r="BA377" s="14">
        <v>5.6005617840794398E-3</v>
      </c>
      <c r="BB377" s="14">
        <v>9.3057208054075601E-3</v>
      </c>
      <c r="BC377" s="14">
        <v>3.2006723800732302E-3</v>
      </c>
      <c r="BD377" s="14">
        <v>0</v>
      </c>
      <c r="BE377" s="14">
        <v>7.5704970368684803E-3</v>
      </c>
    </row>
    <row r="378" spans="2:57" x14ac:dyDescent="0.25"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</row>
    <row r="379" spans="2:57" x14ac:dyDescent="0.25">
      <c r="B379" s="6" t="s">
        <v>174</v>
      </c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</row>
    <row r="380" spans="2:57" x14ac:dyDescent="0.25">
      <c r="B380" s="24" t="s">
        <v>93</v>
      </c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</row>
    <row r="381" spans="2:57" x14ac:dyDescent="0.25">
      <c r="B381" t="s">
        <v>169</v>
      </c>
      <c r="C381" s="14">
        <v>4.1527027207827603E-2</v>
      </c>
      <c r="D381" s="14">
        <v>5.7619381854656697E-2</v>
      </c>
      <c r="E381" s="14">
        <v>2.60450070905856E-2</v>
      </c>
      <c r="F381" s="14"/>
      <c r="G381" s="14">
        <v>7.1786850994509196E-2</v>
      </c>
      <c r="H381" s="14">
        <v>6.3736433488134903E-2</v>
      </c>
      <c r="I381" s="14">
        <v>5.07347367946425E-2</v>
      </c>
      <c r="J381" s="14">
        <v>2.5301619357490202E-2</v>
      </c>
      <c r="K381" s="14">
        <v>1.31222773418829E-2</v>
      </c>
      <c r="L381" s="14">
        <v>2.7934475683460601E-2</v>
      </c>
      <c r="M381" s="14"/>
      <c r="N381" s="14">
        <v>7.8312907732488696E-2</v>
      </c>
      <c r="O381" s="14">
        <v>3.2889464454382102E-2</v>
      </c>
      <c r="P381" s="14">
        <v>3.6305552898370702E-2</v>
      </c>
      <c r="Q381" s="14">
        <v>1.6128668417497102E-2</v>
      </c>
      <c r="R381" s="14"/>
      <c r="S381" s="14">
        <v>7.7129616532977896E-2</v>
      </c>
      <c r="T381" s="14">
        <v>2.8585193916183201E-2</v>
      </c>
      <c r="U381" s="14">
        <v>2.2620475705624501E-2</v>
      </c>
      <c r="V381" s="14">
        <v>4.0357905911180103E-2</v>
      </c>
      <c r="W381" s="14">
        <v>2.7768460814014E-2</v>
      </c>
      <c r="X381" s="14">
        <v>6.2336545811488099E-2</v>
      </c>
      <c r="Y381" s="14">
        <v>3.5669707286325097E-2</v>
      </c>
      <c r="Z381" s="14">
        <v>2.1816358228053001E-2</v>
      </c>
      <c r="AA381" s="14">
        <v>3.2746462676204E-2</v>
      </c>
      <c r="AB381" s="14">
        <v>2.9955209385968101E-2</v>
      </c>
      <c r="AC381" s="14">
        <v>1.9472827462368902E-2</v>
      </c>
      <c r="AD381" s="14">
        <v>0.10122912320698201</v>
      </c>
      <c r="AE381" s="14"/>
      <c r="AF381" s="14">
        <v>3.3702803768006398E-2</v>
      </c>
      <c r="AG381" s="14">
        <v>4.8470695246939498E-2</v>
      </c>
      <c r="AH381" s="14">
        <v>2.8347439240320699E-2</v>
      </c>
      <c r="AI381" s="14"/>
      <c r="AJ381" s="14">
        <v>3.72493689576101E-2</v>
      </c>
      <c r="AK381" s="14">
        <v>4.52262806645067E-2</v>
      </c>
      <c r="AL381" s="14">
        <v>4.0419078581902398E-2</v>
      </c>
      <c r="AM381" s="14">
        <v>0</v>
      </c>
      <c r="AN381" s="14">
        <v>3.5157414894792502E-2</v>
      </c>
      <c r="AO381" s="14"/>
      <c r="AP381" s="14">
        <v>5.0780658242047201E-2</v>
      </c>
      <c r="AQ381" s="14">
        <v>4.26372080547021E-2</v>
      </c>
      <c r="AR381" s="14">
        <v>5.4211886697204899E-2</v>
      </c>
      <c r="AS381" s="14"/>
      <c r="AT381" s="14">
        <v>1.7242510966155599E-2</v>
      </c>
      <c r="AU381" s="14">
        <v>2.6595967828866501E-2</v>
      </c>
      <c r="AV381" s="14">
        <v>5.5762045845654397E-2</v>
      </c>
      <c r="AW381" s="14">
        <v>0.113160947372288</v>
      </c>
      <c r="AX381" s="14">
        <v>0</v>
      </c>
      <c r="AY381" s="14"/>
      <c r="AZ381" s="14">
        <v>7.91918247584361E-2</v>
      </c>
      <c r="BA381" s="14">
        <v>4.0253776413665197E-2</v>
      </c>
      <c r="BB381" s="14">
        <v>1.87437181407679E-2</v>
      </c>
      <c r="BC381" s="14">
        <v>2.4071188152334801E-2</v>
      </c>
      <c r="BD381" s="14">
        <v>2.1546665055967001E-2</v>
      </c>
      <c r="BE381" s="14">
        <v>3.4820950181119498E-2</v>
      </c>
    </row>
    <row r="382" spans="2:57" x14ac:dyDescent="0.25">
      <c r="B382" t="s">
        <v>170</v>
      </c>
      <c r="C382" s="14">
        <v>0.14952267735833699</v>
      </c>
      <c r="D382" s="14">
        <v>0.20555146673375599</v>
      </c>
      <c r="E382" s="14">
        <v>9.4579840652282102E-2</v>
      </c>
      <c r="F382" s="14"/>
      <c r="G382" s="14">
        <v>0.203859612812962</v>
      </c>
      <c r="H382" s="14">
        <v>0.16434298082839499</v>
      </c>
      <c r="I382" s="14">
        <v>0.14756995017270899</v>
      </c>
      <c r="J382" s="14">
        <v>9.1497894480239497E-2</v>
      </c>
      <c r="K382" s="14">
        <v>0.13080597722582199</v>
      </c>
      <c r="L382" s="14">
        <v>0.16243247294094701</v>
      </c>
      <c r="M382" s="14"/>
      <c r="N382" s="14">
        <v>0.218555745816957</v>
      </c>
      <c r="O382" s="14">
        <v>0.12713440752803601</v>
      </c>
      <c r="P382" s="14">
        <v>0.146304310585713</v>
      </c>
      <c r="Q382" s="14">
        <v>0.100153638601259</v>
      </c>
      <c r="R382" s="14"/>
      <c r="S382" s="14">
        <v>0.188944211181302</v>
      </c>
      <c r="T382" s="14">
        <v>0.152192717667576</v>
      </c>
      <c r="U382" s="14">
        <v>0.12180284748596901</v>
      </c>
      <c r="V382" s="14">
        <v>0.112366441712135</v>
      </c>
      <c r="W382" s="14">
        <v>0.18807988039148699</v>
      </c>
      <c r="X382" s="14">
        <v>0.18536887718185199</v>
      </c>
      <c r="Y382" s="14">
        <v>0.14984943304616799</v>
      </c>
      <c r="Z382" s="14">
        <v>8.7036999928557193E-2</v>
      </c>
      <c r="AA382" s="14">
        <v>0.132641992762498</v>
      </c>
      <c r="AB382" s="14">
        <v>0.167111806646835</v>
      </c>
      <c r="AC382" s="14">
        <v>8.6946692750272794E-2</v>
      </c>
      <c r="AD382" s="14">
        <v>0.13826223167771501</v>
      </c>
      <c r="AE382" s="14"/>
      <c r="AF382" s="14">
        <v>0.131039285232708</v>
      </c>
      <c r="AG382" s="14">
        <v>0.151605417714404</v>
      </c>
      <c r="AH382" s="14">
        <v>0.160956466905395</v>
      </c>
      <c r="AI382" s="14"/>
      <c r="AJ382" s="14">
        <v>0.13507044317467101</v>
      </c>
      <c r="AK382" s="14">
        <v>0.173981631004344</v>
      </c>
      <c r="AL382" s="14">
        <v>0.166014720027787</v>
      </c>
      <c r="AM382" s="14">
        <v>0.13930689956269299</v>
      </c>
      <c r="AN382" s="14">
        <v>0.127906403640412</v>
      </c>
      <c r="AO382" s="14"/>
      <c r="AP382" s="14">
        <v>0.15934790834781301</v>
      </c>
      <c r="AQ382" s="14">
        <v>0.17345827040939499</v>
      </c>
      <c r="AR382" s="14">
        <v>0.16783339205101899</v>
      </c>
      <c r="AS382" s="14"/>
      <c r="AT382" s="14">
        <v>6.8634300217508798E-2</v>
      </c>
      <c r="AU382" s="14">
        <v>0.13758324343036701</v>
      </c>
      <c r="AV382" s="14">
        <v>0.22804272938386899</v>
      </c>
      <c r="AW382" s="14">
        <v>0.19153179348587299</v>
      </c>
      <c r="AX382" s="14">
        <v>0.32297796501980303</v>
      </c>
      <c r="AY382" s="14"/>
      <c r="AZ382" s="14">
        <v>0.17522533292106501</v>
      </c>
      <c r="BA382" s="14">
        <v>0.158423681679496</v>
      </c>
      <c r="BB382" s="14">
        <v>0.16200815778329999</v>
      </c>
      <c r="BC382" s="14">
        <v>0.125853005716239</v>
      </c>
      <c r="BD382" s="14">
        <v>0.119901102325439</v>
      </c>
      <c r="BE382" s="14">
        <v>0.104840529975463</v>
      </c>
    </row>
    <row r="383" spans="2:57" x14ac:dyDescent="0.25">
      <c r="B383" t="s">
        <v>171</v>
      </c>
      <c r="C383" s="14">
        <v>0.39660755729493102</v>
      </c>
      <c r="D383" s="14">
        <v>0.42882497304390799</v>
      </c>
      <c r="E383" s="14">
        <v>0.367466083596377</v>
      </c>
      <c r="F383" s="14"/>
      <c r="G383" s="14">
        <v>0.349010311900945</v>
      </c>
      <c r="H383" s="14">
        <v>0.34563476885436301</v>
      </c>
      <c r="I383" s="14">
        <v>0.36085811810616603</v>
      </c>
      <c r="J383" s="14">
        <v>0.43705086702554402</v>
      </c>
      <c r="K383" s="14">
        <v>0.428582118184966</v>
      </c>
      <c r="L383" s="14">
        <v>0.44481952155451399</v>
      </c>
      <c r="M383" s="14"/>
      <c r="N383" s="14">
        <v>0.400909484991952</v>
      </c>
      <c r="O383" s="14">
        <v>0.39867567777969698</v>
      </c>
      <c r="P383" s="14">
        <v>0.378240471887202</v>
      </c>
      <c r="Q383" s="14">
        <v>0.40877501103677599</v>
      </c>
      <c r="R383" s="14"/>
      <c r="S383" s="14">
        <v>0.37778064382878401</v>
      </c>
      <c r="T383" s="14">
        <v>0.359574859670095</v>
      </c>
      <c r="U383" s="14">
        <v>0.49535757202776798</v>
      </c>
      <c r="V383" s="14">
        <v>0.42700619401758899</v>
      </c>
      <c r="W383" s="14">
        <v>0.33606097992159301</v>
      </c>
      <c r="X383" s="14">
        <v>0.40173694831511902</v>
      </c>
      <c r="Y383" s="14">
        <v>0.39592609401854501</v>
      </c>
      <c r="Z383" s="14">
        <v>0.46810971463442302</v>
      </c>
      <c r="AA383" s="14">
        <v>0.42086755838229101</v>
      </c>
      <c r="AB383" s="14">
        <v>0.37365967656020099</v>
      </c>
      <c r="AC383" s="14">
        <v>0.36160087681408498</v>
      </c>
      <c r="AD383" s="14">
        <v>0.36094229652707299</v>
      </c>
      <c r="AE383" s="14"/>
      <c r="AF383" s="14">
        <v>0.38960855504036601</v>
      </c>
      <c r="AG383" s="14">
        <v>0.39280687094804601</v>
      </c>
      <c r="AH383" s="14">
        <v>0.45872065663334999</v>
      </c>
      <c r="AI383" s="14"/>
      <c r="AJ383" s="14">
        <v>0.40881066484664802</v>
      </c>
      <c r="AK383" s="14">
        <v>0.39480036972242899</v>
      </c>
      <c r="AL383" s="14">
        <v>0.440245526433381</v>
      </c>
      <c r="AM383" s="14">
        <v>0.490065019386347</v>
      </c>
      <c r="AN383" s="14">
        <v>0.38448190799954102</v>
      </c>
      <c r="AO383" s="14"/>
      <c r="AP383" s="14">
        <v>0.42706438823430798</v>
      </c>
      <c r="AQ383" s="14">
        <v>0.40647016223722399</v>
      </c>
      <c r="AR383" s="14">
        <v>0.37073515948541003</v>
      </c>
      <c r="AS383" s="14"/>
      <c r="AT383" s="14">
        <v>0.404821600163421</v>
      </c>
      <c r="AU383" s="14">
        <v>0.41778541121510698</v>
      </c>
      <c r="AV383" s="14">
        <v>0.34589903336349198</v>
      </c>
      <c r="AW383" s="14">
        <v>0.41294928854095803</v>
      </c>
      <c r="AX383" s="14">
        <v>0.36360243935945902</v>
      </c>
      <c r="AY383" s="14"/>
      <c r="AZ383" s="14">
        <v>0.37457807008229899</v>
      </c>
      <c r="BA383" s="14">
        <v>0.41063747720243798</v>
      </c>
      <c r="BB383" s="14">
        <v>0.367199059744867</v>
      </c>
      <c r="BC383" s="14">
        <v>0.38120512648571298</v>
      </c>
      <c r="BD383" s="14">
        <v>0.42142159475759999</v>
      </c>
      <c r="BE383" s="14">
        <v>0.48102214738569499</v>
      </c>
    </row>
    <row r="384" spans="2:57" x14ac:dyDescent="0.25">
      <c r="B384" t="s">
        <v>172</v>
      </c>
      <c r="C384" s="14">
        <v>0.40709193591436799</v>
      </c>
      <c r="D384" s="14">
        <v>0.30142982101313598</v>
      </c>
      <c r="E384" s="14">
        <v>0.50792076805151698</v>
      </c>
      <c r="F384" s="14"/>
      <c r="G384" s="14">
        <v>0.36720454628516702</v>
      </c>
      <c r="H384" s="14">
        <v>0.416750019590301</v>
      </c>
      <c r="I384" s="14">
        <v>0.43753755018616902</v>
      </c>
      <c r="J384" s="14">
        <v>0.44091952935513601</v>
      </c>
      <c r="K384" s="14">
        <v>0.420131545002566</v>
      </c>
      <c r="L384" s="14">
        <v>0.36481352982107901</v>
      </c>
      <c r="M384" s="14"/>
      <c r="N384" s="14">
        <v>0.29676136549110299</v>
      </c>
      <c r="O384" s="14">
        <v>0.43788475382216402</v>
      </c>
      <c r="P384" s="14">
        <v>0.43095968748942798</v>
      </c>
      <c r="Q384" s="14">
        <v>0.47050280408307399</v>
      </c>
      <c r="R384" s="14"/>
      <c r="S384" s="14">
        <v>0.35216991045345702</v>
      </c>
      <c r="T384" s="14">
        <v>0.45199598168884098</v>
      </c>
      <c r="U384" s="14">
        <v>0.34794654177345202</v>
      </c>
      <c r="V384" s="14">
        <v>0.42026945835909602</v>
      </c>
      <c r="W384" s="14">
        <v>0.44809067887290499</v>
      </c>
      <c r="X384" s="14">
        <v>0.33805302256756298</v>
      </c>
      <c r="Y384" s="14">
        <v>0.41855476564896199</v>
      </c>
      <c r="Z384" s="14">
        <v>0.42303692720896702</v>
      </c>
      <c r="AA384" s="14">
        <v>0.404373767062151</v>
      </c>
      <c r="AB384" s="14">
        <v>0.42927330740699599</v>
      </c>
      <c r="AC384" s="14">
        <v>0.52075182187839797</v>
      </c>
      <c r="AD384" s="14">
        <v>0.39956634858822898</v>
      </c>
      <c r="AE384" s="14"/>
      <c r="AF384" s="14">
        <v>0.44211106222004098</v>
      </c>
      <c r="AG384" s="14">
        <v>0.40231045653369202</v>
      </c>
      <c r="AH384" s="14">
        <v>0.34100808299410901</v>
      </c>
      <c r="AI384" s="14"/>
      <c r="AJ384" s="14">
        <v>0.41574318609511002</v>
      </c>
      <c r="AK384" s="14">
        <v>0.38040170051289501</v>
      </c>
      <c r="AL384" s="14">
        <v>0.34763111399743202</v>
      </c>
      <c r="AM384" s="14">
        <v>0.37062808105095901</v>
      </c>
      <c r="AN384" s="14">
        <v>0.44036225508117999</v>
      </c>
      <c r="AO384" s="14"/>
      <c r="AP384" s="14">
        <v>0.36280704517583201</v>
      </c>
      <c r="AQ384" s="14">
        <v>0.37464886289618698</v>
      </c>
      <c r="AR384" s="14">
        <v>0.40721956176636598</v>
      </c>
      <c r="AS384" s="14"/>
      <c r="AT384" s="14">
        <v>0.50698670824555003</v>
      </c>
      <c r="AU384" s="14">
        <v>0.41379378558889202</v>
      </c>
      <c r="AV384" s="14">
        <v>0.35895574468749097</v>
      </c>
      <c r="AW384" s="14">
        <v>0.27727416420454598</v>
      </c>
      <c r="AX384" s="14">
        <v>0.31341959562073801</v>
      </c>
      <c r="AY384" s="14"/>
      <c r="AZ384" s="14">
        <v>0.36630729611775498</v>
      </c>
      <c r="BA384" s="14">
        <v>0.38839109298087399</v>
      </c>
      <c r="BB384" s="14">
        <v>0.43949180739976001</v>
      </c>
      <c r="BC384" s="14">
        <v>0.46151282011101402</v>
      </c>
      <c r="BD384" s="14">
        <v>0.43197905423119998</v>
      </c>
      <c r="BE384" s="14">
        <v>0.37931637245772298</v>
      </c>
    </row>
    <row r="385" spans="2:57" x14ac:dyDescent="0.25">
      <c r="B385" t="s">
        <v>173</v>
      </c>
      <c r="C385" s="14">
        <v>5.25080222453624E-3</v>
      </c>
      <c r="D385" s="14">
        <v>6.5743573545430298E-3</v>
      </c>
      <c r="E385" s="14">
        <v>3.9883006092382104E-3</v>
      </c>
      <c r="F385" s="14"/>
      <c r="G385" s="14">
        <v>8.1386780064168305E-3</v>
      </c>
      <c r="H385" s="14">
        <v>9.5357972388061107E-3</v>
      </c>
      <c r="I385" s="14">
        <v>3.2996447403135401E-3</v>
      </c>
      <c r="J385" s="14">
        <v>5.2300897815907898E-3</v>
      </c>
      <c r="K385" s="14">
        <v>7.3580822447636999E-3</v>
      </c>
      <c r="L385" s="14">
        <v>0</v>
      </c>
      <c r="M385" s="14"/>
      <c r="N385" s="14">
        <v>5.4604959674990098E-3</v>
      </c>
      <c r="O385" s="14">
        <v>3.4156964157209899E-3</v>
      </c>
      <c r="P385" s="14">
        <v>8.1899771392859207E-3</v>
      </c>
      <c r="Q385" s="14">
        <v>4.4398778613947403E-3</v>
      </c>
      <c r="R385" s="14"/>
      <c r="S385" s="14">
        <v>3.9756180034787201E-3</v>
      </c>
      <c r="T385" s="14">
        <v>7.6512470573049498E-3</v>
      </c>
      <c r="U385" s="14">
        <v>1.2272563007186399E-2</v>
      </c>
      <c r="V385" s="14">
        <v>0</v>
      </c>
      <c r="W385" s="14">
        <v>0</v>
      </c>
      <c r="X385" s="14">
        <v>1.2504606123978201E-2</v>
      </c>
      <c r="Y385" s="14">
        <v>0</v>
      </c>
      <c r="Z385" s="14">
        <v>0</v>
      </c>
      <c r="AA385" s="14">
        <v>9.37021911685588E-3</v>
      </c>
      <c r="AB385" s="14">
        <v>0</v>
      </c>
      <c r="AC385" s="14">
        <v>1.1227781094875501E-2</v>
      </c>
      <c r="AD385" s="14">
        <v>0</v>
      </c>
      <c r="AE385" s="14"/>
      <c r="AF385" s="14">
        <v>3.53829373887837E-3</v>
      </c>
      <c r="AG385" s="14">
        <v>4.80655955691892E-3</v>
      </c>
      <c r="AH385" s="14">
        <v>1.09673542268253E-2</v>
      </c>
      <c r="AI385" s="14"/>
      <c r="AJ385" s="14">
        <v>3.12633692596088E-3</v>
      </c>
      <c r="AK385" s="14">
        <v>5.5900180958252102E-3</v>
      </c>
      <c r="AL385" s="14">
        <v>5.68956095949779E-3</v>
      </c>
      <c r="AM385" s="14">
        <v>0</v>
      </c>
      <c r="AN385" s="14">
        <v>1.2092018384074799E-2</v>
      </c>
      <c r="AO385" s="14"/>
      <c r="AP385" s="14">
        <v>0</v>
      </c>
      <c r="AQ385" s="14">
        <v>2.7854964024921899E-3</v>
      </c>
      <c r="AR385" s="14">
        <v>0</v>
      </c>
      <c r="AS385" s="14"/>
      <c r="AT385" s="14">
        <v>2.3148804073641598E-3</v>
      </c>
      <c r="AU385" s="14">
        <v>4.2415919367680402E-3</v>
      </c>
      <c r="AV385" s="14">
        <v>1.13404467194935E-2</v>
      </c>
      <c r="AW385" s="14">
        <v>5.0838063963343297E-3</v>
      </c>
      <c r="AX385" s="14">
        <v>0</v>
      </c>
      <c r="AY385" s="14"/>
      <c r="AZ385" s="14">
        <v>4.6974761204442604E-3</v>
      </c>
      <c r="BA385" s="14">
        <v>2.2939717235261701E-3</v>
      </c>
      <c r="BB385" s="14">
        <v>1.2557256931304999E-2</v>
      </c>
      <c r="BC385" s="14">
        <v>7.3578595346985801E-3</v>
      </c>
      <c r="BD385" s="14">
        <v>5.1515836297950004E-3</v>
      </c>
      <c r="BE385" s="14">
        <v>0</v>
      </c>
    </row>
    <row r="386" spans="2:57" x14ac:dyDescent="0.25"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</row>
    <row r="387" spans="2:57" x14ac:dyDescent="0.25">
      <c r="B387" s="6" t="s">
        <v>186</v>
      </c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</row>
    <row r="388" spans="2:57" x14ac:dyDescent="0.25">
      <c r="B388" s="24" t="s">
        <v>187</v>
      </c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</row>
    <row r="389" spans="2:57" x14ac:dyDescent="0.25">
      <c r="B389" t="s">
        <v>175</v>
      </c>
      <c r="C389" s="14">
        <v>0.65074957935399202</v>
      </c>
      <c r="D389" s="14">
        <v>0.62987336131595695</v>
      </c>
      <c r="E389" s="14">
        <v>0.66700800506525604</v>
      </c>
      <c r="F389" s="14"/>
      <c r="G389" s="14">
        <v>0.64829178463742398</v>
      </c>
      <c r="H389" s="14">
        <v>0.59297168803521805</v>
      </c>
      <c r="I389" s="14">
        <v>0.65485678728872798</v>
      </c>
      <c r="J389" s="14">
        <v>0.64342596993741796</v>
      </c>
      <c r="K389" s="14">
        <v>0.65647050490730396</v>
      </c>
      <c r="L389" s="14">
        <v>0.69585508083331604</v>
      </c>
      <c r="M389" s="14"/>
      <c r="N389" s="14">
        <v>0.68191265815876001</v>
      </c>
      <c r="O389" s="14">
        <v>0.646778788139726</v>
      </c>
      <c r="P389" s="14">
        <v>0.63497036012444596</v>
      </c>
      <c r="Q389" s="14">
        <v>0.64406367062871295</v>
      </c>
      <c r="R389" s="14"/>
      <c r="S389" s="14">
        <v>0.584683595426293</v>
      </c>
      <c r="T389" s="14">
        <v>0.68152279988741304</v>
      </c>
      <c r="U389" s="14">
        <v>0.69993270940267105</v>
      </c>
      <c r="V389" s="14">
        <v>0.68213694139891101</v>
      </c>
      <c r="W389" s="14">
        <v>0.69960608424078397</v>
      </c>
      <c r="X389" s="14">
        <v>0.59905231179340701</v>
      </c>
      <c r="Y389" s="14">
        <v>0.64866711022406698</v>
      </c>
      <c r="Z389" s="14">
        <v>0.67249176561014601</v>
      </c>
      <c r="AA389" s="14">
        <v>0.64589577463109604</v>
      </c>
      <c r="AB389" s="14">
        <v>0.596211595272789</v>
      </c>
      <c r="AC389" s="14">
        <v>0.690998844053751</v>
      </c>
      <c r="AD389" s="14">
        <v>0.67296908320670301</v>
      </c>
      <c r="AE389" s="14"/>
      <c r="AF389" s="14">
        <v>0.649680287921932</v>
      </c>
      <c r="AG389" s="14">
        <v>0.64866647102063502</v>
      </c>
      <c r="AH389" s="14">
        <v>0.62310432469302302</v>
      </c>
      <c r="AI389" s="14"/>
      <c r="AJ389" s="14">
        <v>0.65958787538033903</v>
      </c>
      <c r="AK389" s="14">
        <v>0.60347049600966995</v>
      </c>
      <c r="AL389" s="14">
        <v>0.67620004335448203</v>
      </c>
      <c r="AM389" s="14">
        <v>0.52788574732019</v>
      </c>
      <c r="AN389" s="14">
        <v>0.676912866609643</v>
      </c>
      <c r="AO389" s="14"/>
      <c r="AP389" s="14">
        <v>0.63846679040389998</v>
      </c>
      <c r="AQ389" s="14">
        <v>0.66232211820234999</v>
      </c>
      <c r="AR389" s="14">
        <v>0.65310392570595599</v>
      </c>
      <c r="AS389" s="14"/>
      <c r="AT389" s="14">
        <v>0.64928592084227499</v>
      </c>
      <c r="AU389" s="14">
        <v>0.65659036069583598</v>
      </c>
      <c r="AV389" s="14">
        <v>0.655893721325018</v>
      </c>
      <c r="AW389" s="14">
        <v>0.60597720761379803</v>
      </c>
      <c r="AX389" s="14">
        <v>0.46274037565581499</v>
      </c>
      <c r="AY389" s="14"/>
      <c r="AZ389" s="14">
        <v>0.59244471887837602</v>
      </c>
      <c r="BA389" s="14">
        <v>0.66220625962689605</v>
      </c>
      <c r="BB389" s="14">
        <v>0.64991618384574601</v>
      </c>
      <c r="BC389" s="14">
        <v>0.68113330919356796</v>
      </c>
      <c r="BD389" s="14">
        <v>0.67143593337624596</v>
      </c>
      <c r="BE389" s="14">
        <v>0.67351706093267705</v>
      </c>
    </row>
    <row r="390" spans="2:57" x14ac:dyDescent="0.25">
      <c r="B390" t="s">
        <v>176</v>
      </c>
      <c r="C390" s="14">
        <v>0.56629117903473003</v>
      </c>
      <c r="D390" s="14">
        <v>0.55857013648710396</v>
      </c>
      <c r="E390" s="14">
        <v>0.57234299129188704</v>
      </c>
      <c r="F390" s="14"/>
      <c r="G390" s="14">
        <v>0.57990705969689604</v>
      </c>
      <c r="H390" s="14">
        <v>0.53663001315875603</v>
      </c>
      <c r="I390" s="14">
        <v>0.52571787109320101</v>
      </c>
      <c r="J390" s="14">
        <v>0.55781160316195799</v>
      </c>
      <c r="K390" s="14">
        <v>0.58816744467079296</v>
      </c>
      <c r="L390" s="14">
        <v>0.60568804963447898</v>
      </c>
      <c r="M390" s="14"/>
      <c r="N390" s="14">
        <v>0.57487615562239103</v>
      </c>
      <c r="O390" s="14">
        <v>0.56016441834055897</v>
      </c>
      <c r="P390" s="14">
        <v>0.57386732828592502</v>
      </c>
      <c r="Q390" s="14">
        <v>0.55591424280600499</v>
      </c>
      <c r="R390" s="14"/>
      <c r="S390" s="14">
        <v>0.46224230363147101</v>
      </c>
      <c r="T390" s="14">
        <v>0.64656506445127804</v>
      </c>
      <c r="U390" s="14">
        <v>0.56205258859346297</v>
      </c>
      <c r="V390" s="14">
        <v>0.52716312378117303</v>
      </c>
      <c r="W390" s="14">
        <v>0.55090701043936396</v>
      </c>
      <c r="X390" s="14">
        <v>0.55895251702710202</v>
      </c>
      <c r="Y390" s="14">
        <v>0.59833309125192502</v>
      </c>
      <c r="Z390" s="14">
        <v>0.59211350480303904</v>
      </c>
      <c r="AA390" s="14">
        <v>0.60399799862385395</v>
      </c>
      <c r="AB390" s="14">
        <v>0.56206297742209499</v>
      </c>
      <c r="AC390" s="14">
        <v>0.58489496292476895</v>
      </c>
      <c r="AD390" s="14">
        <v>0.55801332512525503</v>
      </c>
      <c r="AE390" s="14"/>
      <c r="AF390" s="14">
        <v>0.56539237309618895</v>
      </c>
      <c r="AG390" s="14">
        <v>0.55303839385435305</v>
      </c>
      <c r="AH390" s="14">
        <v>0.57744056050264603</v>
      </c>
      <c r="AI390" s="14"/>
      <c r="AJ390" s="14">
        <v>0.56697356003827604</v>
      </c>
      <c r="AK390" s="14">
        <v>0.53629847678407205</v>
      </c>
      <c r="AL390" s="14">
        <v>0.60226181824252001</v>
      </c>
      <c r="AM390" s="14">
        <v>0.55771937128031202</v>
      </c>
      <c r="AN390" s="14">
        <v>0.61406084369909897</v>
      </c>
      <c r="AO390" s="14"/>
      <c r="AP390" s="14">
        <v>0.56032803004110898</v>
      </c>
      <c r="AQ390" s="14">
        <v>0.57845531877721501</v>
      </c>
      <c r="AR390" s="14">
        <v>0.581539687947212</v>
      </c>
      <c r="AS390" s="14"/>
      <c r="AT390" s="14">
        <v>0.55828104380036003</v>
      </c>
      <c r="AU390" s="14">
        <v>0.57718385299003705</v>
      </c>
      <c r="AV390" s="14">
        <v>0.58057520318354205</v>
      </c>
      <c r="AW390" s="14">
        <v>0.54232793627111198</v>
      </c>
      <c r="AX390" s="14">
        <v>0.50611128130322203</v>
      </c>
      <c r="AY390" s="14"/>
      <c r="AZ390" s="14">
        <v>0.53365574765380497</v>
      </c>
      <c r="BA390" s="14">
        <v>0.58417791200318703</v>
      </c>
      <c r="BB390" s="14">
        <v>0.55872671601836998</v>
      </c>
      <c r="BC390" s="14">
        <v>0.57204102038501603</v>
      </c>
      <c r="BD390" s="14">
        <v>0.57073957373188999</v>
      </c>
      <c r="BE390" s="14">
        <v>0.58877962685290397</v>
      </c>
    </row>
    <row r="391" spans="2:57" x14ac:dyDescent="0.25">
      <c r="B391" t="s">
        <v>177</v>
      </c>
      <c r="C391" s="14">
        <v>0.221345472695717</v>
      </c>
      <c r="D391" s="14">
        <v>0.23543329769188601</v>
      </c>
      <c r="E391" s="14">
        <v>0.21004769555012301</v>
      </c>
      <c r="F391" s="14"/>
      <c r="G391" s="14">
        <v>0.23328622013015399</v>
      </c>
      <c r="H391" s="14">
        <v>0.24381887470792299</v>
      </c>
      <c r="I391" s="14">
        <v>0.26212168715415002</v>
      </c>
      <c r="J391" s="14">
        <v>0.23874037413160601</v>
      </c>
      <c r="K391" s="14">
        <v>0.18934534123208299</v>
      </c>
      <c r="L391" s="14">
        <v>0.17148655703063401</v>
      </c>
      <c r="M391" s="14"/>
      <c r="N391" s="14">
        <v>0.22837119036713599</v>
      </c>
      <c r="O391" s="14">
        <v>0.18147433064695101</v>
      </c>
      <c r="P391" s="14">
        <v>0.26933013030270198</v>
      </c>
      <c r="Q391" s="14">
        <v>0.21520772399820101</v>
      </c>
      <c r="R391" s="14"/>
      <c r="S391" s="14">
        <v>0.25973497423146602</v>
      </c>
      <c r="T391" s="14">
        <v>0.18405573308372</v>
      </c>
      <c r="U391" s="14">
        <v>0.14646756101897199</v>
      </c>
      <c r="V391" s="14">
        <v>0.32321089132568898</v>
      </c>
      <c r="W391" s="14">
        <v>0.25652330418820801</v>
      </c>
      <c r="X391" s="14">
        <v>0.22251070122694699</v>
      </c>
      <c r="Y391" s="14">
        <v>0.196741981109403</v>
      </c>
      <c r="Z391" s="14">
        <v>0.261499867764312</v>
      </c>
      <c r="AA391" s="14">
        <v>0.190061647716739</v>
      </c>
      <c r="AB391" s="14">
        <v>0.18085258172448801</v>
      </c>
      <c r="AC391" s="14">
        <v>0.27565465331990402</v>
      </c>
      <c r="AD391" s="14">
        <v>0.168802534285108</v>
      </c>
      <c r="AE391" s="14"/>
      <c r="AF391" s="14">
        <v>0.22025228150617099</v>
      </c>
      <c r="AG391" s="14">
        <v>0.221274632859638</v>
      </c>
      <c r="AH391" s="14">
        <v>0.21803745943720099</v>
      </c>
      <c r="AI391" s="14"/>
      <c r="AJ391" s="14">
        <v>0.23868605542900201</v>
      </c>
      <c r="AK391" s="14">
        <v>0.23504218735605001</v>
      </c>
      <c r="AL391" s="14">
        <v>0.226873484876497</v>
      </c>
      <c r="AM391" s="14">
        <v>0.11256295380936999</v>
      </c>
      <c r="AN391" s="14">
        <v>0.20077145992488199</v>
      </c>
      <c r="AO391" s="14"/>
      <c r="AP391" s="14">
        <v>0.26532443237915099</v>
      </c>
      <c r="AQ391" s="14">
        <v>0.24843205811508801</v>
      </c>
      <c r="AR391" s="14">
        <v>0.16199899154252301</v>
      </c>
      <c r="AS391" s="14"/>
      <c r="AT391" s="14">
        <v>0.24289959355360199</v>
      </c>
      <c r="AU391" s="14">
        <v>0.209544312051681</v>
      </c>
      <c r="AV391" s="14">
        <v>0.18536526588190799</v>
      </c>
      <c r="AW391" s="14">
        <v>0.26960432112977001</v>
      </c>
      <c r="AX391" s="14">
        <v>0.20268738358351299</v>
      </c>
      <c r="AY391" s="14"/>
      <c r="AZ391" s="14">
        <v>0.26200068102287599</v>
      </c>
      <c r="BA391" s="14">
        <v>0.21044364567155999</v>
      </c>
      <c r="BB391" s="14">
        <v>0.19760155928687401</v>
      </c>
      <c r="BC391" s="14">
        <v>0.19959314035473799</v>
      </c>
      <c r="BD391" s="14">
        <v>0.22484748778253</v>
      </c>
      <c r="BE391" s="14">
        <v>0.235385048816391</v>
      </c>
    </row>
    <row r="392" spans="2:57" x14ac:dyDescent="0.25">
      <c r="B392" t="s">
        <v>178</v>
      </c>
      <c r="C392" s="14">
        <v>0.19923524196136</v>
      </c>
      <c r="D392" s="14">
        <v>0.201102644221343</v>
      </c>
      <c r="E392" s="14">
        <v>0.19881574996182499</v>
      </c>
      <c r="F392" s="14"/>
      <c r="G392" s="14">
        <v>0.27521138721739302</v>
      </c>
      <c r="H392" s="14">
        <v>0.190178328553439</v>
      </c>
      <c r="I392" s="14">
        <v>0.19318350667017201</v>
      </c>
      <c r="J392" s="14">
        <v>0.170247059646116</v>
      </c>
      <c r="K392" s="14">
        <v>0.19786718876915299</v>
      </c>
      <c r="L392" s="14">
        <v>0.19266337539380499</v>
      </c>
      <c r="M392" s="14"/>
      <c r="N392" s="14">
        <v>0.21975981030611</v>
      </c>
      <c r="O392" s="14">
        <v>0.211050731171182</v>
      </c>
      <c r="P392" s="14">
        <v>0.21970351960054199</v>
      </c>
      <c r="Q392" s="14">
        <v>0.14933970714106901</v>
      </c>
      <c r="R392" s="14"/>
      <c r="S392" s="14">
        <v>0.24853400248763299</v>
      </c>
      <c r="T392" s="14">
        <v>0.21503258083240701</v>
      </c>
      <c r="U392" s="14">
        <v>0.158516468805521</v>
      </c>
      <c r="V392" s="14">
        <v>0.238337979741925</v>
      </c>
      <c r="W392" s="14">
        <v>0.15737189226332199</v>
      </c>
      <c r="X392" s="14">
        <v>0.13534270289824499</v>
      </c>
      <c r="Y392" s="14">
        <v>0.22336723221265101</v>
      </c>
      <c r="Z392" s="14">
        <v>0.193933165333912</v>
      </c>
      <c r="AA392" s="14">
        <v>0.16808572643061601</v>
      </c>
      <c r="AB392" s="14">
        <v>0.186753845298123</v>
      </c>
      <c r="AC392" s="14">
        <v>0.25036735927689602</v>
      </c>
      <c r="AD392" s="14">
        <v>0.18538193852676499</v>
      </c>
      <c r="AE392" s="14"/>
      <c r="AF392" s="14">
        <v>0.19907115738161299</v>
      </c>
      <c r="AG392" s="14">
        <v>0.18958296655468099</v>
      </c>
      <c r="AH392" s="14">
        <v>0.17654744355316301</v>
      </c>
      <c r="AI392" s="14"/>
      <c r="AJ392" s="14">
        <v>0.19223048488974201</v>
      </c>
      <c r="AK392" s="14">
        <v>0.188023770530444</v>
      </c>
      <c r="AL392" s="14">
        <v>0.18741331733331201</v>
      </c>
      <c r="AM392" s="14">
        <v>0.25258353490074897</v>
      </c>
      <c r="AN392" s="14">
        <v>0.19662719408075699</v>
      </c>
      <c r="AO392" s="14"/>
      <c r="AP392" s="14">
        <v>0.19913450106792299</v>
      </c>
      <c r="AQ392" s="14">
        <v>0.215477676921973</v>
      </c>
      <c r="AR392" s="14">
        <v>0.18535390829502901</v>
      </c>
      <c r="AS392" s="14"/>
      <c r="AT392" s="14">
        <v>0.13850713708458301</v>
      </c>
      <c r="AU392" s="14">
        <v>0.214372055141969</v>
      </c>
      <c r="AV392" s="14">
        <v>0.25220483628151602</v>
      </c>
      <c r="AW392" s="14">
        <v>0.16470399279487999</v>
      </c>
      <c r="AX392" s="14">
        <v>0.27531048593658702</v>
      </c>
      <c r="AY392" s="14"/>
      <c r="AZ392" s="14">
        <v>0.188812243250777</v>
      </c>
      <c r="BA392" s="14">
        <v>0.213220545014942</v>
      </c>
      <c r="BB392" s="14">
        <v>0.16952067614764099</v>
      </c>
      <c r="BC392" s="14">
        <v>0.21207814245797399</v>
      </c>
      <c r="BD392" s="14">
        <v>0.16167025609663899</v>
      </c>
      <c r="BE392" s="14">
        <v>0.26074255422659898</v>
      </c>
    </row>
    <row r="393" spans="2:57" x14ac:dyDescent="0.25">
      <c r="B393" t="s">
        <v>179</v>
      </c>
      <c r="C393" s="14">
        <v>0.14116817739679999</v>
      </c>
      <c r="D393" s="14">
        <v>0.14712239357213</v>
      </c>
      <c r="E393" s="14">
        <v>0.13482545519279401</v>
      </c>
      <c r="F393" s="14"/>
      <c r="G393" s="14">
        <v>0.16320036650581901</v>
      </c>
      <c r="H393" s="14">
        <v>0.14461476894768899</v>
      </c>
      <c r="I393" s="14">
        <v>0.179711475407106</v>
      </c>
      <c r="J393" s="14">
        <v>0.14615942118071301</v>
      </c>
      <c r="K393" s="14">
        <v>0.124884207724009</v>
      </c>
      <c r="L393" s="14">
        <v>0.101650275011234</v>
      </c>
      <c r="M393" s="14"/>
      <c r="N393" s="14">
        <v>0.13706392448759799</v>
      </c>
      <c r="O393" s="14">
        <v>0.135276085628526</v>
      </c>
      <c r="P393" s="14">
        <v>0.145307653346052</v>
      </c>
      <c r="Q393" s="14">
        <v>0.14459099844413201</v>
      </c>
      <c r="R393" s="14"/>
      <c r="S393" s="14">
        <v>0.17369728555733999</v>
      </c>
      <c r="T393" s="14">
        <v>0.123752888381661</v>
      </c>
      <c r="U393" s="14">
        <v>0.12725738441891801</v>
      </c>
      <c r="V393" s="14">
        <v>0.176358301184245</v>
      </c>
      <c r="W393" s="14">
        <v>0.108830339747562</v>
      </c>
      <c r="X393" s="14">
        <v>0.116978219485942</v>
      </c>
      <c r="Y393" s="14">
        <v>0.15836221797411801</v>
      </c>
      <c r="Z393" s="14">
        <v>0.15841064191811</v>
      </c>
      <c r="AA393" s="14">
        <v>0.118838794778232</v>
      </c>
      <c r="AB393" s="14">
        <v>0.14993236284526501</v>
      </c>
      <c r="AC393" s="14">
        <v>0.13340229432169301</v>
      </c>
      <c r="AD393" s="14">
        <v>0.14785732853823799</v>
      </c>
      <c r="AE393" s="14"/>
      <c r="AF393" s="14">
        <v>0.128558198113564</v>
      </c>
      <c r="AG393" s="14">
        <v>0.14202781343496301</v>
      </c>
      <c r="AH393" s="14">
        <v>0.15984178417907099</v>
      </c>
      <c r="AI393" s="14"/>
      <c r="AJ393" s="14">
        <v>0.118790451586889</v>
      </c>
      <c r="AK393" s="14">
        <v>0.171540559222052</v>
      </c>
      <c r="AL393" s="14">
        <v>0.154537235438823</v>
      </c>
      <c r="AM393" s="14">
        <v>0.175162272440195</v>
      </c>
      <c r="AN393" s="14">
        <v>0.10797730421089601</v>
      </c>
      <c r="AO393" s="14"/>
      <c r="AP393" s="14">
        <v>0.14251699438166601</v>
      </c>
      <c r="AQ393" s="14">
        <v>0.15384603271325201</v>
      </c>
      <c r="AR393" s="14">
        <v>0.15117541875964099</v>
      </c>
      <c r="AS393" s="14"/>
      <c r="AT393" s="14">
        <v>0.13501244595543199</v>
      </c>
      <c r="AU393" s="14">
        <v>0.16828011795474701</v>
      </c>
      <c r="AV393" s="14">
        <v>0.13197578903388901</v>
      </c>
      <c r="AW393" s="14">
        <v>0.143484387543626</v>
      </c>
      <c r="AX393" s="14">
        <v>4.7199593055136199E-2</v>
      </c>
      <c r="AY393" s="14"/>
      <c r="AZ393" s="14">
        <v>0.15870274220361699</v>
      </c>
      <c r="BA393" s="14">
        <v>0.143565622120784</v>
      </c>
      <c r="BB393" s="14">
        <v>0.13514654021007</v>
      </c>
      <c r="BC393" s="14">
        <v>0.12502172065379899</v>
      </c>
      <c r="BD393" s="14">
        <v>0.13186266591908699</v>
      </c>
      <c r="BE393" s="14">
        <v>0.147328779097115</v>
      </c>
    </row>
    <row r="394" spans="2:57" x14ac:dyDescent="0.25">
      <c r="B394" t="s">
        <v>180</v>
      </c>
      <c r="C394" s="14">
        <v>0.11456981597497801</v>
      </c>
      <c r="D394" s="14">
        <v>0.121460623209693</v>
      </c>
      <c r="E394" s="14">
        <v>0.109586010999689</v>
      </c>
      <c r="F394" s="14"/>
      <c r="G394" s="14">
        <v>0.176821548633121</v>
      </c>
      <c r="H394" s="14">
        <v>0.19273021619446101</v>
      </c>
      <c r="I394" s="14">
        <v>0.155797521641454</v>
      </c>
      <c r="J394" s="14">
        <v>0.10973396567065</v>
      </c>
      <c r="K394" s="14">
        <v>7.4230624218251107E-2</v>
      </c>
      <c r="L394" s="14">
        <v>1.7168612343703999E-2</v>
      </c>
      <c r="M394" s="14"/>
      <c r="N394" s="14">
        <v>0.1156371528847</v>
      </c>
      <c r="O394" s="14">
        <v>0.10134117535321301</v>
      </c>
      <c r="P394" s="14">
        <v>0.12592795889681399</v>
      </c>
      <c r="Q394" s="14">
        <v>0.119410980815606</v>
      </c>
      <c r="R394" s="14"/>
      <c r="S394" s="14">
        <v>0.15699560193347101</v>
      </c>
      <c r="T394" s="14">
        <v>9.5103768525777593E-2</v>
      </c>
      <c r="U394" s="14">
        <v>7.3833845151054997E-2</v>
      </c>
      <c r="V394" s="14">
        <v>0.107900622193808</v>
      </c>
      <c r="W394" s="14">
        <v>0.114903624052029</v>
      </c>
      <c r="X394" s="14">
        <v>0.13728294546873401</v>
      </c>
      <c r="Y394" s="14">
        <v>0.121998405335578</v>
      </c>
      <c r="Z394" s="14">
        <v>0.14067814976638399</v>
      </c>
      <c r="AA394" s="14">
        <v>0.100440495662034</v>
      </c>
      <c r="AB394" s="14">
        <v>0.104114746425347</v>
      </c>
      <c r="AC394" s="14">
        <v>0.120456650834933</v>
      </c>
      <c r="AD394" s="14">
        <v>0.10567732402518799</v>
      </c>
      <c r="AE394" s="14"/>
      <c r="AF394" s="14">
        <v>8.08454250903302E-2</v>
      </c>
      <c r="AG394" s="14">
        <v>0.11950905183770499</v>
      </c>
      <c r="AH394" s="14">
        <v>0.12993337258173901</v>
      </c>
      <c r="AI394" s="14"/>
      <c r="AJ394" s="14">
        <v>9.8518300127041394E-2</v>
      </c>
      <c r="AK394" s="14">
        <v>0.15866662921470301</v>
      </c>
      <c r="AL394" s="14">
        <v>7.0019495968243403E-2</v>
      </c>
      <c r="AM394" s="14">
        <v>0.13945305363882701</v>
      </c>
      <c r="AN394" s="14">
        <v>6.2214766044308298E-2</v>
      </c>
      <c r="AO394" s="14"/>
      <c r="AP394" s="14">
        <v>0.104293407774949</v>
      </c>
      <c r="AQ394" s="14">
        <v>0.13544614550450401</v>
      </c>
      <c r="AR394" s="14">
        <v>9.3175561150622893E-2</v>
      </c>
      <c r="AS394" s="14"/>
      <c r="AT394" s="14">
        <v>7.8124666048323799E-2</v>
      </c>
      <c r="AU394" s="14">
        <v>0.122014527780527</v>
      </c>
      <c r="AV394" s="14">
        <v>0.13785633198339101</v>
      </c>
      <c r="AW394" s="14">
        <v>0.17339636486993901</v>
      </c>
      <c r="AX394" s="14">
        <v>4.4707792372502997E-2</v>
      </c>
      <c r="AY394" s="14"/>
      <c r="AZ394" s="14">
        <v>0.177088877885545</v>
      </c>
      <c r="BA394" s="14">
        <v>0.102866921164863</v>
      </c>
      <c r="BB394" s="14">
        <v>0.118936739907614</v>
      </c>
      <c r="BC394" s="14">
        <v>7.7147834327412096E-2</v>
      </c>
      <c r="BD394" s="14">
        <v>6.8161124594459693E-2</v>
      </c>
      <c r="BE394" s="14">
        <v>0.138993919708995</v>
      </c>
    </row>
    <row r="395" spans="2:57" x14ac:dyDescent="0.25">
      <c r="B395" t="s">
        <v>87</v>
      </c>
      <c r="C395" s="14">
        <v>0.107832029133764</v>
      </c>
      <c r="D395" s="14">
        <v>0.102321966885226</v>
      </c>
      <c r="E395" s="14">
        <v>0.112921369149794</v>
      </c>
      <c r="F395" s="14"/>
      <c r="G395" s="14">
        <v>4.7835926192477701E-2</v>
      </c>
      <c r="H395" s="14">
        <v>8.2275056483777795E-2</v>
      </c>
      <c r="I395" s="14">
        <v>9.8073710249252405E-2</v>
      </c>
      <c r="J395" s="14">
        <v>0.125823470141258</v>
      </c>
      <c r="K395" s="14">
        <v>0.14222523864575301</v>
      </c>
      <c r="L395" s="14">
        <v>0.13071726905433201</v>
      </c>
      <c r="M395" s="14"/>
      <c r="N395" s="14">
        <v>9.9789161002325905E-2</v>
      </c>
      <c r="O395" s="14">
        <v>0.130246831976011</v>
      </c>
      <c r="P395" s="14">
        <v>9.2691613891444299E-2</v>
      </c>
      <c r="Q395" s="14">
        <v>0.10438086848817001</v>
      </c>
      <c r="R395" s="14"/>
      <c r="S395" s="14">
        <v>0.10051001835205201</v>
      </c>
      <c r="T395" s="14">
        <v>9.8551871307918204E-2</v>
      </c>
      <c r="U395" s="14">
        <v>0.133013725715485</v>
      </c>
      <c r="V395" s="14">
        <v>7.9302820667194102E-2</v>
      </c>
      <c r="W395" s="14">
        <v>0.12854219986413201</v>
      </c>
      <c r="X395" s="14">
        <v>8.9611383583845405E-2</v>
      </c>
      <c r="Y395" s="14">
        <v>0.111251729993361</v>
      </c>
      <c r="Z395" s="14">
        <v>7.4072394550428897E-2</v>
      </c>
      <c r="AA395" s="14">
        <v>0.136514135854443</v>
      </c>
      <c r="AB395" s="14">
        <v>0.15106646996925399</v>
      </c>
      <c r="AC395" s="14">
        <v>4.2499676466045799E-2</v>
      </c>
      <c r="AD395" s="14">
        <v>0.12717471747139</v>
      </c>
      <c r="AE395" s="14"/>
      <c r="AF395" s="14">
        <v>0.12623146118612999</v>
      </c>
      <c r="AG395" s="14">
        <v>0.112587716496226</v>
      </c>
      <c r="AH395" s="14">
        <v>9.2901762405923502E-2</v>
      </c>
      <c r="AI395" s="14"/>
      <c r="AJ395" s="14">
        <v>0.11239494259331299</v>
      </c>
      <c r="AK395" s="14">
        <v>9.6244659703955904E-2</v>
      </c>
      <c r="AL395" s="14">
        <v>0.14629509438129801</v>
      </c>
      <c r="AM395" s="14">
        <v>0.14227960907016601</v>
      </c>
      <c r="AN395" s="14">
        <v>0.112284455263434</v>
      </c>
      <c r="AO395" s="14"/>
      <c r="AP395" s="14">
        <v>9.0616023241066296E-2</v>
      </c>
      <c r="AQ395" s="14">
        <v>8.46352785401316E-2</v>
      </c>
      <c r="AR395" s="14">
        <v>0.10349322796056599</v>
      </c>
      <c r="AS395" s="14"/>
      <c r="AT395" s="14">
        <v>0.11889343653711699</v>
      </c>
      <c r="AU395" s="14">
        <v>9.3358420164156505E-2</v>
      </c>
      <c r="AV395" s="14">
        <v>9.9508787466991294E-2</v>
      </c>
      <c r="AW395" s="14">
        <v>0.117081545917657</v>
      </c>
      <c r="AX395" s="14">
        <v>0.23961294851500001</v>
      </c>
      <c r="AY395" s="14"/>
      <c r="AZ395" s="14">
        <v>8.5406703367813294E-2</v>
      </c>
      <c r="BA395" s="14">
        <v>0.112087191275018</v>
      </c>
      <c r="BB395" s="14">
        <v>0.11268226553920301</v>
      </c>
      <c r="BC395" s="14">
        <v>0.108463444568329</v>
      </c>
      <c r="BD395" s="14">
        <v>0.13561792742484499</v>
      </c>
      <c r="BE395" s="14">
        <v>0.104438822134844</v>
      </c>
    </row>
    <row r="396" spans="2:57" x14ac:dyDescent="0.25">
      <c r="B396" t="s">
        <v>181</v>
      </c>
      <c r="C396" s="14">
        <v>8.6297381540691304E-2</v>
      </c>
      <c r="D396" s="14">
        <v>0.122240954625259</v>
      </c>
      <c r="E396" s="14">
        <v>5.7470293460530703E-2</v>
      </c>
      <c r="F396" s="14"/>
      <c r="G396" s="14">
        <v>9.5330543445764901E-2</v>
      </c>
      <c r="H396" s="14">
        <v>0.14375713904825499</v>
      </c>
      <c r="I396" s="14">
        <v>0.107466544724519</v>
      </c>
      <c r="J396" s="14">
        <v>6.0666816821728399E-2</v>
      </c>
      <c r="K396" s="14">
        <v>5.1749772149066897E-2</v>
      </c>
      <c r="L396" s="14">
        <v>6.6662217198464199E-2</v>
      </c>
      <c r="M396" s="14"/>
      <c r="N396" s="14">
        <v>7.4048878349859404E-2</v>
      </c>
      <c r="O396" s="14">
        <v>8.9347811858804096E-2</v>
      </c>
      <c r="P396" s="14">
        <v>9.6165484169167495E-2</v>
      </c>
      <c r="Q396" s="14">
        <v>8.7187200441556603E-2</v>
      </c>
      <c r="R396" s="14"/>
      <c r="S396" s="14">
        <v>0.109287982248797</v>
      </c>
      <c r="T396" s="14">
        <v>7.2149923479331898E-2</v>
      </c>
      <c r="U396" s="14">
        <v>7.0648892844424896E-2</v>
      </c>
      <c r="V396" s="14">
        <v>7.3494289579946206E-2</v>
      </c>
      <c r="W396" s="14">
        <v>7.1834868183336495E-2</v>
      </c>
      <c r="X396" s="14">
        <v>0.11024306481896599</v>
      </c>
      <c r="Y396" s="14">
        <v>8.2658963119571993E-2</v>
      </c>
      <c r="Z396" s="14">
        <v>0.14149427899992301</v>
      </c>
      <c r="AA396" s="14">
        <v>9.0878187047908704E-2</v>
      </c>
      <c r="AB396" s="14">
        <v>6.7368943497988595E-2</v>
      </c>
      <c r="AC396" s="14">
        <v>7.8325988788470205E-2</v>
      </c>
      <c r="AD396" s="14">
        <v>8.3522428573914204E-2</v>
      </c>
      <c r="AE396" s="14"/>
      <c r="AF396" s="14">
        <v>8.0089926870900899E-2</v>
      </c>
      <c r="AG396" s="14">
        <v>8.5077266477896096E-2</v>
      </c>
      <c r="AH396" s="14">
        <v>0.104379363290002</v>
      </c>
      <c r="AI396" s="14"/>
      <c r="AJ396" s="14">
        <v>8.8597778340017405E-2</v>
      </c>
      <c r="AK396" s="14">
        <v>0.102814849530477</v>
      </c>
      <c r="AL396" s="14">
        <v>6.4923719306946098E-2</v>
      </c>
      <c r="AM396" s="14">
        <v>0.12752909517348099</v>
      </c>
      <c r="AN396" s="14">
        <v>7.5061885007577406E-2</v>
      </c>
      <c r="AO396" s="14"/>
      <c r="AP396" s="14">
        <v>0.12599925574030599</v>
      </c>
      <c r="AQ396" s="14">
        <v>7.8256428926980107E-2</v>
      </c>
      <c r="AR396" s="14">
        <v>9.1000900647651498E-2</v>
      </c>
      <c r="AS396" s="14"/>
      <c r="AT396" s="14">
        <v>6.08625551583774E-2</v>
      </c>
      <c r="AU396" s="14">
        <v>9.19767991580379E-2</v>
      </c>
      <c r="AV396" s="14">
        <v>9.6917468215862598E-2</v>
      </c>
      <c r="AW396" s="14">
        <v>0.124575163932199</v>
      </c>
      <c r="AX396" s="14">
        <v>0</v>
      </c>
      <c r="AY396" s="14"/>
      <c r="AZ396" s="14">
        <v>0.13172266020421899</v>
      </c>
      <c r="BA396" s="14">
        <v>7.7452355274384599E-2</v>
      </c>
      <c r="BB396" s="14">
        <v>0.11178912017803699</v>
      </c>
      <c r="BC396" s="14">
        <v>5.6704966007598397E-2</v>
      </c>
      <c r="BD396" s="14">
        <v>6.5771562009020207E-2</v>
      </c>
      <c r="BE396" s="14">
        <v>4.5186045385754103E-2</v>
      </c>
    </row>
    <row r="397" spans="2:57" x14ac:dyDescent="0.25">
      <c r="B397" t="s">
        <v>182</v>
      </c>
      <c r="C397" s="14">
        <v>7.9120148401500598E-2</v>
      </c>
      <c r="D397" s="14">
        <v>8.4340225812574304E-2</v>
      </c>
      <c r="E397" s="14">
        <v>7.5302235822731697E-2</v>
      </c>
      <c r="F397" s="14"/>
      <c r="G397" s="14">
        <v>0.107563769917743</v>
      </c>
      <c r="H397" s="14">
        <v>0.152273640123507</v>
      </c>
      <c r="I397" s="14">
        <v>7.1238539360488698E-2</v>
      </c>
      <c r="J397" s="14">
        <v>7.49219783074552E-2</v>
      </c>
      <c r="K397" s="14">
        <v>5.87119665381182E-2</v>
      </c>
      <c r="L397" s="14">
        <v>3.0342209619063101E-2</v>
      </c>
      <c r="M397" s="14"/>
      <c r="N397" s="14">
        <v>8.3722612291345894E-2</v>
      </c>
      <c r="O397" s="14">
        <v>7.1272357246711299E-2</v>
      </c>
      <c r="P397" s="14">
        <v>7.8001396533976503E-2</v>
      </c>
      <c r="Q397" s="14">
        <v>8.5137836829887195E-2</v>
      </c>
      <c r="R397" s="14"/>
      <c r="S397" s="14">
        <v>6.8663044355490602E-2</v>
      </c>
      <c r="T397" s="14">
        <v>9.9750795618226196E-2</v>
      </c>
      <c r="U397" s="14">
        <v>5.3926841141046102E-2</v>
      </c>
      <c r="V397" s="14">
        <v>6.7045778341686693E-2</v>
      </c>
      <c r="W397" s="14">
        <v>6.4483988630585506E-2</v>
      </c>
      <c r="X397" s="14">
        <v>6.3026121520309397E-2</v>
      </c>
      <c r="Y397" s="14">
        <v>7.5621202841558405E-2</v>
      </c>
      <c r="Z397" s="14">
        <v>0.157984609474633</v>
      </c>
      <c r="AA397" s="14">
        <v>8.4127059671064805E-2</v>
      </c>
      <c r="AB397" s="14">
        <v>7.1953708458404098E-2</v>
      </c>
      <c r="AC397" s="14">
        <v>7.4744904709744694E-2</v>
      </c>
      <c r="AD397" s="14">
        <v>0.12501970276844701</v>
      </c>
      <c r="AE397" s="14"/>
      <c r="AF397" s="14">
        <v>6.3141036762203104E-2</v>
      </c>
      <c r="AG397" s="14">
        <v>8.4994330823552802E-2</v>
      </c>
      <c r="AH397" s="14">
        <v>9.3799825011404298E-2</v>
      </c>
      <c r="AI397" s="14"/>
      <c r="AJ397" s="14">
        <v>6.7696151186885503E-2</v>
      </c>
      <c r="AK397" s="14">
        <v>9.3646871288190006E-2</v>
      </c>
      <c r="AL397" s="14">
        <v>3.5071213005712802E-2</v>
      </c>
      <c r="AM397" s="14">
        <v>0</v>
      </c>
      <c r="AN397" s="14">
        <v>9.4516671806781902E-2</v>
      </c>
      <c r="AO397" s="14"/>
      <c r="AP397" s="14">
        <v>9.0612431060470303E-2</v>
      </c>
      <c r="AQ397" s="14">
        <v>7.8146985004884498E-2</v>
      </c>
      <c r="AR397" s="14">
        <v>5.9524896310634699E-2</v>
      </c>
      <c r="AS397" s="14"/>
      <c r="AT397" s="14">
        <v>6.3277992880270501E-2</v>
      </c>
      <c r="AU397" s="14">
        <v>5.7952299803448397E-2</v>
      </c>
      <c r="AV397" s="14">
        <v>0.10818551131451699</v>
      </c>
      <c r="AW397" s="14">
        <v>0.10654591353713699</v>
      </c>
      <c r="AX397" s="14">
        <v>6.0305484674549298E-2</v>
      </c>
      <c r="AY397" s="14"/>
      <c r="AZ397" s="14">
        <v>0.10466758346287</v>
      </c>
      <c r="BA397" s="14">
        <v>5.4811399898530101E-2</v>
      </c>
      <c r="BB397" s="14">
        <v>8.3755619681928697E-2</v>
      </c>
      <c r="BC397" s="14">
        <v>8.9645534044884206E-2</v>
      </c>
      <c r="BD397" s="14">
        <v>7.0186016846873006E-2</v>
      </c>
      <c r="BE397" s="14">
        <v>7.4464571281438796E-2</v>
      </c>
    </row>
    <row r="398" spans="2:57" x14ac:dyDescent="0.25">
      <c r="B398" t="s">
        <v>183</v>
      </c>
      <c r="C398" s="14">
        <v>5.3043460628454699E-2</v>
      </c>
      <c r="D398" s="14">
        <v>6.8431085825793006E-2</v>
      </c>
      <c r="E398" s="14">
        <v>4.0791566338137103E-2</v>
      </c>
      <c r="F398" s="14"/>
      <c r="G398" s="14">
        <v>2.20136362454997E-2</v>
      </c>
      <c r="H398" s="14">
        <v>5.6950807997867302E-2</v>
      </c>
      <c r="I398" s="14">
        <v>6.7996011827932704E-2</v>
      </c>
      <c r="J398" s="14">
        <v>5.2316876397682802E-2</v>
      </c>
      <c r="K398" s="14">
        <v>5.1394066539941302E-2</v>
      </c>
      <c r="L398" s="14">
        <v>5.8195109293454499E-2</v>
      </c>
      <c r="M398" s="14"/>
      <c r="N398" s="14">
        <v>5.6034382493943602E-2</v>
      </c>
      <c r="O398" s="14">
        <v>3.8428037620827402E-2</v>
      </c>
      <c r="P398" s="14">
        <v>5.4293465207078603E-2</v>
      </c>
      <c r="Q398" s="14">
        <v>6.4793679057175396E-2</v>
      </c>
      <c r="R398" s="14"/>
      <c r="S398" s="14">
        <v>3.3409501857284203E-2</v>
      </c>
      <c r="T398" s="14">
        <v>5.0450369459397598E-2</v>
      </c>
      <c r="U398" s="14">
        <v>8.5087141666845306E-2</v>
      </c>
      <c r="V398" s="14">
        <v>6.7945759708494799E-2</v>
      </c>
      <c r="W398" s="14">
        <v>3.2571702052025801E-2</v>
      </c>
      <c r="X398" s="14">
        <v>6.3282013834040293E-2</v>
      </c>
      <c r="Y398" s="14">
        <v>2.2951063205751202E-2</v>
      </c>
      <c r="Z398" s="14">
        <v>0.103061610388074</v>
      </c>
      <c r="AA398" s="14">
        <v>4.40294161195149E-2</v>
      </c>
      <c r="AB398" s="14">
        <v>4.7120809078525901E-2</v>
      </c>
      <c r="AC398" s="14">
        <v>5.5802052792601198E-2</v>
      </c>
      <c r="AD398" s="14">
        <v>8.4656039094685998E-2</v>
      </c>
      <c r="AE398" s="14"/>
      <c r="AF398" s="14">
        <v>6.0321895149106998E-2</v>
      </c>
      <c r="AG398" s="14">
        <v>5.9129793925502799E-2</v>
      </c>
      <c r="AH398" s="14">
        <v>3.8364619455363499E-2</v>
      </c>
      <c r="AI398" s="14"/>
      <c r="AJ398" s="14">
        <v>6.2045196701465598E-2</v>
      </c>
      <c r="AK398" s="14">
        <v>5.9921205037580999E-2</v>
      </c>
      <c r="AL398" s="14">
        <v>5.0560811674074002E-2</v>
      </c>
      <c r="AM398" s="14">
        <v>0.11096286442565</v>
      </c>
      <c r="AN398" s="14">
        <v>2.5618604915005599E-2</v>
      </c>
      <c r="AO398" s="14"/>
      <c r="AP398" s="14">
        <v>7.34801631010292E-2</v>
      </c>
      <c r="AQ398" s="14">
        <v>6.1934451216133397E-2</v>
      </c>
      <c r="AR398" s="14">
        <v>5.7704928437869403E-2</v>
      </c>
      <c r="AS398" s="14"/>
      <c r="AT398" s="14">
        <v>5.2937410089518001E-2</v>
      </c>
      <c r="AU398" s="14">
        <v>6.0293413311299303E-2</v>
      </c>
      <c r="AV398" s="14">
        <v>4.2275155590107E-2</v>
      </c>
      <c r="AW398" s="14">
        <v>4.33060188233153E-2</v>
      </c>
      <c r="AX398" s="14">
        <v>4.84232786867849E-2</v>
      </c>
      <c r="AY398" s="14"/>
      <c r="AZ398" s="14">
        <v>4.9698043287795299E-2</v>
      </c>
      <c r="BA398" s="14">
        <v>5.0725931327327001E-2</v>
      </c>
      <c r="BB398" s="14">
        <v>6.3207042729516605E-2</v>
      </c>
      <c r="BC398" s="14">
        <v>4.7779447294743101E-2</v>
      </c>
      <c r="BD398" s="14">
        <v>5.4843706018343298E-2</v>
      </c>
      <c r="BE398" s="14">
        <v>6.7364103503608497E-2</v>
      </c>
    </row>
    <row r="399" spans="2:57" x14ac:dyDescent="0.25">
      <c r="B399" t="s">
        <v>184</v>
      </c>
      <c r="C399" s="14">
        <v>4.3700718491746997E-2</v>
      </c>
      <c r="D399" s="14">
        <v>4.8101008651786202E-2</v>
      </c>
      <c r="E399" s="14">
        <v>4.0355091013056399E-2</v>
      </c>
      <c r="F399" s="14"/>
      <c r="G399" s="14">
        <v>7.3004699627698205E-2</v>
      </c>
      <c r="H399" s="14">
        <v>7.1448454190503094E-2</v>
      </c>
      <c r="I399" s="14">
        <v>4.0164491070078599E-2</v>
      </c>
      <c r="J399" s="14">
        <v>2.15309448782675E-2</v>
      </c>
      <c r="K399" s="14">
        <v>4.2360286198095697E-2</v>
      </c>
      <c r="L399" s="14">
        <v>2.8320677862374698E-2</v>
      </c>
      <c r="M399" s="14"/>
      <c r="N399" s="14">
        <v>5.1169006498659998E-2</v>
      </c>
      <c r="O399" s="14">
        <v>3.1685642120906E-2</v>
      </c>
      <c r="P399" s="14">
        <v>3.8182691838745203E-2</v>
      </c>
      <c r="Q399" s="14">
        <v>5.4372236851014E-2</v>
      </c>
      <c r="R399" s="14"/>
      <c r="S399" s="14">
        <v>6.3432031145792406E-2</v>
      </c>
      <c r="T399" s="14">
        <v>2.9354235322027199E-2</v>
      </c>
      <c r="U399" s="14">
        <v>5.2952712165475903E-2</v>
      </c>
      <c r="V399" s="14">
        <v>3.9493781252531598E-2</v>
      </c>
      <c r="W399" s="14">
        <v>4.3102311488012197E-2</v>
      </c>
      <c r="X399" s="14">
        <v>0.100142887346429</v>
      </c>
      <c r="Y399" s="14">
        <v>3.7824145170776799E-2</v>
      </c>
      <c r="Z399" s="14">
        <v>3.5863878972192703E-2</v>
      </c>
      <c r="AA399" s="14">
        <v>3.96894012104793E-2</v>
      </c>
      <c r="AB399" s="14">
        <v>8.6483392368391296E-3</v>
      </c>
      <c r="AC399" s="14">
        <v>3.3958227599009502E-2</v>
      </c>
      <c r="AD399" s="14">
        <v>1.9937041631863599E-2</v>
      </c>
      <c r="AE399" s="14"/>
      <c r="AF399" s="14">
        <v>3.2164880130369097E-2</v>
      </c>
      <c r="AG399" s="14">
        <v>5.43367025905424E-2</v>
      </c>
      <c r="AH399" s="14">
        <v>2.12142156132685E-2</v>
      </c>
      <c r="AI399" s="14"/>
      <c r="AJ399" s="14">
        <v>3.1610353183638397E-2</v>
      </c>
      <c r="AK399" s="14">
        <v>6.8781854448651994E-2</v>
      </c>
      <c r="AL399" s="14">
        <v>3.1075183165926602E-2</v>
      </c>
      <c r="AM399" s="14">
        <v>0.126520664531384</v>
      </c>
      <c r="AN399" s="14">
        <v>1.5471832368031501E-2</v>
      </c>
      <c r="AO399" s="14"/>
      <c r="AP399" s="14">
        <v>3.10182322173745E-2</v>
      </c>
      <c r="AQ399" s="14">
        <v>6.7347506082042694E-2</v>
      </c>
      <c r="AR399" s="14">
        <v>3.5193575588039497E-2</v>
      </c>
      <c r="AS399" s="14"/>
      <c r="AT399" s="14">
        <v>5.5255713067990701E-2</v>
      </c>
      <c r="AU399" s="14">
        <v>2.2007472238178699E-2</v>
      </c>
      <c r="AV399" s="14">
        <v>4.6947098949423803E-2</v>
      </c>
      <c r="AW399" s="14">
        <v>5.0739080748101503E-2</v>
      </c>
      <c r="AX399" s="14">
        <v>0.108728763361334</v>
      </c>
      <c r="AY399" s="14"/>
      <c r="AZ399" s="14">
        <v>6.9764243798776396E-2</v>
      </c>
      <c r="BA399" s="14">
        <v>4.8063707672653298E-2</v>
      </c>
      <c r="BB399" s="14">
        <v>6.0166637861693302E-2</v>
      </c>
      <c r="BC399" s="14">
        <v>2.55598418571449E-2</v>
      </c>
      <c r="BD399" s="14">
        <v>9.6797066852509408E-3</v>
      </c>
      <c r="BE399" s="14">
        <v>1.8385886303141499E-2</v>
      </c>
    </row>
    <row r="400" spans="2:57" x14ac:dyDescent="0.25">
      <c r="B400" t="s">
        <v>185</v>
      </c>
      <c r="C400" s="14">
        <v>3.5234312157538202E-2</v>
      </c>
      <c r="D400" s="14">
        <v>2.4962702209210801E-2</v>
      </c>
      <c r="E400" s="14">
        <v>4.2632303019431703E-2</v>
      </c>
      <c r="F400" s="14"/>
      <c r="G400" s="14">
        <v>3.5719342802317901E-2</v>
      </c>
      <c r="H400" s="14">
        <v>2.2605375455749099E-2</v>
      </c>
      <c r="I400" s="14">
        <v>2.5074652988355699E-2</v>
      </c>
      <c r="J400" s="14">
        <v>3.6449416674851201E-2</v>
      </c>
      <c r="K400" s="14">
        <v>3.40085603172013E-2</v>
      </c>
      <c r="L400" s="14">
        <v>5.2619780362958501E-2</v>
      </c>
      <c r="M400" s="14"/>
      <c r="N400" s="14">
        <v>2.1875615204005602E-2</v>
      </c>
      <c r="O400" s="14">
        <v>5.1038101085962899E-2</v>
      </c>
      <c r="P400" s="14">
        <v>3.52729263014471E-2</v>
      </c>
      <c r="Q400" s="14">
        <v>3.1587219591812002E-2</v>
      </c>
      <c r="R400" s="14"/>
      <c r="S400" s="14">
        <v>4.4790894928204102E-2</v>
      </c>
      <c r="T400" s="14">
        <v>3.3640190739126399E-2</v>
      </c>
      <c r="U400" s="14">
        <v>4.0847296565976597E-2</v>
      </c>
      <c r="V400" s="14">
        <v>2.43387888312907E-2</v>
      </c>
      <c r="W400" s="14">
        <v>1.8282254825816899E-2</v>
      </c>
      <c r="X400" s="14">
        <v>4.9541196385469999E-2</v>
      </c>
      <c r="Y400" s="14">
        <v>2.9631674889492698E-2</v>
      </c>
      <c r="Z400" s="14">
        <v>0</v>
      </c>
      <c r="AA400" s="14">
        <v>3.2573721033762E-2</v>
      </c>
      <c r="AB400" s="14">
        <v>4.3379804554725801E-2</v>
      </c>
      <c r="AC400" s="14">
        <v>5.4243289229093897E-2</v>
      </c>
      <c r="AD400" s="14">
        <v>3.7992573690540703E-2</v>
      </c>
      <c r="AE400" s="14"/>
      <c r="AF400" s="14">
        <v>4.3576521914541297E-2</v>
      </c>
      <c r="AG400" s="14">
        <v>3.1761880880610702E-2</v>
      </c>
      <c r="AH400" s="14">
        <v>3.1679713136588697E-2</v>
      </c>
      <c r="AI400" s="14"/>
      <c r="AJ400" s="14">
        <v>4.3317959620643103E-2</v>
      </c>
      <c r="AK400" s="14">
        <v>3.6019942940294501E-2</v>
      </c>
      <c r="AL400" s="14">
        <v>8.2412376544053808E-3</v>
      </c>
      <c r="AM400" s="14">
        <v>3.7264729286487101E-2</v>
      </c>
      <c r="AN400" s="14">
        <v>2.9913557010384801E-2</v>
      </c>
      <c r="AO400" s="14"/>
      <c r="AP400" s="14">
        <v>3.7698358646805701E-2</v>
      </c>
      <c r="AQ400" s="14">
        <v>3.3963282427059101E-2</v>
      </c>
      <c r="AR400" s="14">
        <v>3.9667940170932899E-2</v>
      </c>
      <c r="AS400" s="14"/>
      <c r="AT400" s="14">
        <v>4.8026081527140198E-2</v>
      </c>
      <c r="AU400" s="14">
        <v>3.5373283575872702E-2</v>
      </c>
      <c r="AV400" s="14">
        <v>3.02846409466224E-2</v>
      </c>
      <c r="AW400" s="14">
        <v>1.86712659955071E-2</v>
      </c>
      <c r="AX400" s="14">
        <v>4.7759699190535E-2</v>
      </c>
      <c r="AY400" s="14"/>
      <c r="AZ400" s="14">
        <v>3.2794979632305397E-2</v>
      </c>
      <c r="BA400" s="14">
        <v>2.49022228001963E-2</v>
      </c>
      <c r="BB400" s="14">
        <v>4.10575042300345E-2</v>
      </c>
      <c r="BC400" s="14">
        <v>4.6359945741200899E-2</v>
      </c>
      <c r="BD400" s="14">
        <v>4.9728834720015998E-2</v>
      </c>
      <c r="BE400" s="14">
        <v>1.8415171559656499E-2</v>
      </c>
    </row>
    <row r="401" spans="2:57" x14ac:dyDescent="0.25"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</row>
    <row r="402" spans="2:57" x14ac:dyDescent="0.25">
      <c r="B402" s="6" t="s">
        <v>188</v>
      </c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</row>
    <row r="403" spans="2:57" x14ac:dyDescent="0.25">
      <c r="B403" s="24" t="s">
        <v>189</v>
      </c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</row>
    <row r="404" spans="2:57" x14ac:dyDescent="0.25">
      <c r="B404" t="s">
        <v>180</v>
      </c>
      <c r="C404" s="14">
        <v>0.74029707963052505</v>
      </c>
      <c r="D404" s="14">
        <v>0.70024985218012503</v>
      </c>
      <c r="E404" s="14">
        <v>0.82346350370175503</v>
      </c>
      <c r="F404" s="14"/>
      <c r="G404" s="14">
        <v>0.90219900676517495</v>
      </c>
      <c r="H404" s="14">
        <v>0.70432197841104704</v>
      </c>
      <c r="I404" s="14">
        <v>0.81521950018518397</v>
      </c>
      <c r="J404" s="14">
        <v>0.83512312481935302</v>
      </c>
      <c r="K404" s="14">
        <v>0.71474363990374901</v>
      </c>
      <c r="L404" s="14">
        <v>0.51535351985667599</v>
      </c>
      <c r="M404" s="14"/>
      <c r="N404" s="14">
        <v>0.706331856904718</v>
      </c>
      <c r="O404" s="14">
        <v>0.75693489625287003</v>
      </c>
      <c r="P404" s="14">
        <v>0.79693330998376999</v>
      </c>
      <c r="Q404" s="14">
        <v>0.72472646697350596</v>
      </c>
      <c r="R404" s="14"/>
      <c r="S404" s="14">
        <v>0.85025460670980901</v>
      </c>
      <c r="T404" s="14">
        <v>0.79059948418056802</v>
      </c>
      <c r="U404" s="14">
        <v>0.582081420714883</v>
      </c>
      <c r="V404" s="14">
        <v>0.74015593067636798</v>
      </c>
      <c r="W404" s="14">
        <v>0.63606970549296105</v>
      </c>
      <c r="X404" s="14">
        <v>0.69387048906793303</v>
      </c>
      <c r="Y404" s="14">
        <v>0.76929524574827801</v>
      </c>
      <c r="Z404" s="14">
        <v>0.55999004496083804</v>
      </c>
      <c r="AA404" s="14">
        <v>0.78210876247968597</v>
      </c>
      <c r="AB404" s="14">
        <v>0.71054207086752097</v>
      </c>
      <c r="AC404" s="14">
        <v>0.61870761733245105</v>
      </c>
      <c r="AD404" s="14">
        <v>0.72860527717748602</v>
      </c>
      <c r="AE404" s="14"/>
      <c r="AF404" s="14">
        <v>0.63310764226118099</v>
      </c>
      <c r="AG404" s="14">
        <v>0.69941486782064499</v>
      </c>
      <c r="AH404" s="14">
        <v>0.91729745402677398</v>
      </c>
      <c r="AI404" s="14"/>
      <c r="AJ404" s="14">
        <v>0.64682330889669104</v>
      </c>
      <c r="AK404" s="14">
        <v>0.74643559122568603</v>
      </c>
      <c r="AL404" s="14">
        <v>0.653172366841</v>
      </c>
      <c r="AM404" s="14">
        <v>1</v>
      </c>
      <c r="AN404" s="14">
        <v>0.86981241455231495</v>
      </c>
      <c r="AO404" s="14"/>
      <c r="AP404" s="14">
        <v>0.66217603436549599</v>
      </c>
      <c r="AQ404" s="14">
        <v>0.79777359282155902</v>
      </c>
      <c r="AR404" s="14">
        <v>0.71760499602263095</v>
      </c>
      <c r="AS404" s="14"/>
      <c r="AT404" s="14">
        <v>0.76330611394426096</v>
      </c>
      <c r="AU404" s="14">
        <v>0.72470287452320803</v>
      </c>
      <c r="AV404" s="14">
        <v>0.72890315274004203</v>
      </c>
      <c r="AW404" s="14">
        <v>0.77191305894208795</v>
      </c>
      <c r="AX404" s="14">
        <v>0.82681989062510797</v>
      </c>
      <c r="AY404" s="14"/>
      <c r="AZ404" s="14">
        <v>0.83137852042219296</v>
      </c>
      <c r="BA404" s="14">
        <v>0.79827238611019302</v>
      </c>
      <c r="BB404" s="14">
        <v>0.66520520104158698</v>
      </c>
      <c r="BC404" s="14">
        <v>0.64345386506572799</v>
      </c>
      <c r="BD404" s="14">
        <v>0.55889937513423504</v>
      </c>
      <c r="BE404" s="14">
        <v>0.53378717818007104</v>
      </c>
    </row>
    <row r="405" spans="2:57" x14ac:dyDescent="0.25">
      <c r="B405" t="s">
        <v>177</v>
      </c>
      <c r="C405" s="14">
        <v>0.66697784881936295</v>
      </c>
      <c r="D405" s="14">
        <v>0.62844192986471603</v>
      </c>
      <c r="E405" s="14">
        <v>0.75519204783976202</v>
      </c>
      <c r="F405" s="14"/>
      <c r="G405" s="14">
        <v>0.65187805545964805</v>
      </c>
      <c r="H405" s="14">
        <v>0.65755877812889896</v>
      </c>
      <c r="I405" s="14">
        <v>0.65505858935830197</v>
      </c>
      <c r="J405" s="14">
        <v>0.62757964234284003</v>
      </c>
      <c r="K405" s="14">
        <v>0.67170719475853702</v>
      </c>
      <c r="L405" s="14">
        <v>0.71949612283305198</v>
      </c>
      <c r="M405" s="14"/>
      <c r="N405" s="14">
        <v>0.66031245802472005</v>
      </c>
      <c r="O405" s="14">
        <v>0.70842356391293004</v>
      </c>
      <c r="P405" s="14">
        <v>0.69898995684459897</v>
      </c>
      <c r="Q405" s="14">
        <v>0.58752023317414703</v>
      </c>
      <c r="R405" s="14"/>
      <c r="S405" s="14">
        <v>0.72744815287333398</v>
      </c>
      <c r="T405" s="14">
        <v>0.48090584624963501</v>
      </c>
      <c r="U405" s="14">
        <v>0.64935431549238998</v>
      </c>
      <c r="V405" s="14">
        <v>0.62593482469449002</v>
      </c>
      <c r="W405" s="14">
        <v>0.69010565978008398</v>
      </c>
      <c r="X405" s="14">
        <v>0.688620226011737</v>
      </c>
      <c r="Y405" s="14">
        <v>0.60723316902733904</v>
      </c>
      <c r="Z405" s="14">
        <v>0.78199022338400903</v>
      </c>
      <c r="AA405" s="14">
        <v>0.67255558285309502</v>
      </c>
      <c r="AB405" s="14">
        <v>0.79467702027924603</v>
      </c>
      <c r="AC405" s="14">
        <v>0.89284273614526</v>
      </c>
      <c r="AD405" s="14">
        <v>0.49890890492977602</v>
      </c>
      <c r="AE405" s="14"/>
      <c r="AF405" s="14">
        <v>0.66698162865090405</v>
      </c>
      <c r="AG405" s="14">
        <v>0.68185868808970096</v>
      </c>
      <c r="AH405" s="14">
        <v>0.65859414343954403</v>
      </c>
      <c r="AI405" s="14"/>
      <c r="AJ405" s="14">
        <v>0.65046954410207403</v>
      </c>
      <c r="AK405" s="14">
        <v>0.66721943944942297</v>
      </c>
      <c r="AL405" s="14">
        <v>0.80230514983558299</v>
      </c>
      <c r="AM405" s="14">
        <v>0.232876032464847</v>
      </c>
      <c r="AN405" s="14">
        <v>0.72540102653154404</v>
      </c>
      <c r="AO405" s="14"/>
      <c r="AP405" s="14">
        <v>0.63064172693854903</v>
      </c>
      <c r="AQ405" s="14">
        <v>0.64886788716295096</v>
      </c>
      <c r="AR405" s="14">
        <v>0.77366700926431498</v>
      </c>
      <c r="AS405" s="14"/>
      <c r="AT405" s="14">
        <v>0.67684441852593702</v>
      </c>
      <c r="AU405" s="14">
        <v>0.65878957479886402</v>
      </c>
      <c r="AV405" s="14">
        <v>0.66817465943399501</v>
      </c>
      <c r="AW405" s="14">
        <v>0.64977442091108195</v>
      </c>
      <c r="AX405" s="14">
        <v>0.70495295393923096</v>
      </c>
      <c r="AY405" s="14"/>
      <c r="AZ405" s="14">
        <v>0.75511600635923504</v>
      </c>
      <c r="BA405" s="14">
        <v>0.61617640209645397</v>
      </c>
      <c r="BB405" s="14">
        <v>0.69118390452501</v>
      </c>
      <c r="BC405" s="14">
        <v>0.61893143525412797</v>
      </c>
      <c r="BD405" s="14">
        <v>0.55839819383068401</v>
      </c>
      <c r="BE405" s="14">
        <v>0.65520580483261703</v>
      </c>
    </row>
    <row r="406" spans="2:57" x14ac:dyDescent="0.25">
      <c r="B406" t="s">
        <v>181</v>
      </c>
      <c r="C406" s="14">
        <v>0.51027133254339496</v>
      </c>
      <c r="D406" s="14">
        <v>0.59353560979889097</v>
      </c>
      <c r="E406" s="14">
        <v>0.328162141166495</v>
      </c>
      <c r="F406" s="14"/>
      <c r="G406" s="14">
        <v>0.65823314372248898</v>
      </c>
      <c r="H406" s="14">
        <v>0.61293609373101898</v>
      </c>
      <c r="I406" s="14">
        <v>0.63961628021511496</v>
      </c>
      <c r="J406" s="14">
        <v>0.40920788680975401</v>
      </c>
      <c r="K406" s="14">
        <v>0.19346311454489701</v>
      </c>
      <c r="L406" s="14">
        <v>0.36117561667081199</v>
      </c>
      <c r="M406" s="14"/>
      <c r="N406" s="14">
        <v>0.53352056496906697</v>
      </c>
      <c r="O406" s="14">
        <v>0.51530198055479504</v>
      </c>
      <c r="P406" s="14">
        <v>0.402994146377187</v>
      </c>
      <c r="Q406" s="14">
        <v>0.58759123562686799</v>
      </c>
      <c r="R406" s="14"/>
      <c r="S406" s="14">
        <v>0.62351317084536395</v>
      </c>
      <c r="T406" s="14">
        <v>0.46607805864522101</v>
      </c>
      <c r="U406" s="14">
        <v>0.44333215977547602</v>
      </c>
      <c r="V406" s="14">
        <v>0.45015887694524498</v>
      </c>
      <c r="W406" s="14">
        <v>0.59969227253222701</v>
      </c>
      <c r="X406" s="14">
        <v>0.50596445226841902</v>
      </c>
      <c r="Y406" s="14">
        <v>0.52181123076944602</v>
      </c>
      <c r="Z406" s="14">
        <v>0.55999004496083804</v>
      </c>
      <c r="AA406" s="14">
        <v>0.49538555512696097</v>
      </c>
      <c r="AB406" s="14">
        <v>0.378242365060454</v>
      </c>
      <c r="AC406" s="14">
        <v>0.44778563905466401</v>
      </c>
      <c r="AD406" s="14">
        <v>0.46687515848831301</v>
      </c>
      <c r="AE406" s="14"/>
      <c r="AF406" s="14">
        <v>0.49909458157338799</v>
      </c>
      <c r="AG406" s="14">
        <v>0.51081766242342597</v>
      </c>
      <c r="AH406" s="14">
        <v>0.45448018505672699</v>
      </c>
      <c r="AI406" s="14"/>
      <c r="AJ406" s="14">
        <v>0.433922152006807</v>
      </c>
      <c r="AK406" s="14">
        <v>0.59350846954690595</v>
      </c>
      <c r="AL406" s="14">
        <v>0.45715216589919999</v>
      </c>
      <c r="AM406" s="14">
        <v>0.70468259031139702</v>
      </c>
      <c r="AN406" s="14">
        <v>0.53806255503997502</v>
      </c>
      <c r="AO406" s="14"/>
      <c r="AP406" s="14">
        <v>0.54811109696398796</v>
      </c>
      <c r="AQ406" s="14">
        <v>0.59718532942424996</v>
      </c>
      <c r="AR406" s="14">
        <v>0.36994251279889101</v>
      </c>
      <c r="AS406" s="14"/>
      <c r="AT406" s="14">
        <v>0.54843679032266501</v>
      </c>
      <c r="AU406" s="14">
        <v>0.61735251759061505</v>
      </c>
      <c r="AV406" s="14">
        <v>0.46578627786135002</v>
      </c>
      <c r="AW406" s="14">
        <v>0.55225960079264802</v>
      </c>
      <c r="AX406" s="14">
        <v>0.20318079873362599</v>
      </c>
      <c r="AY406" s="14"/>
      <c r="AZ406" s="14">
        <v>0.65367236807468898</v>
      </c>
      <c r="BA406" s="14">
        <v>0.45545452228306899</v>
      </c>
      <c r="BB406" s="14">
        <v>0.47335991601476801</v>
      </c>
      <c r="BC406" s="14">
        <v>0.42212750026236601</v>
      </c>
      <c r="BD406" s="14">
        <v>0.36203894911015799</v>
      </c>
      <c r="BE406" s="14">
        <v>0.48974802258255701</v>
      </c>
    </row>
    <row r="407" spans="2:57" x14ac:dyDescent="0.25">
      <c r="B407" t="s">
        <v>175</v>
      </c>
      <c r="C407" s="14">
        <v>0.48727609355634399</v>
      </c>
      <c r="D407" s="14">
        <v>0.45023205778775799</v>
      </c>
      <c r="E407" s="14">
        <v>0.56177279130366697</v>
      </c>
      <c r="F407" s="14"/>
      <c r="G407" s="14">
        <v>0.43611924141598002</v>
      </c>
      <c r="H407" s="14">
        <v>0.45860320997204901</v>
      </c>
      <c r="I407" s="14">
        <v>0.43585840250353303</v>
      </c>
      <c r="J407" s="14">
        <v>0.61802299313403297</v>
      </c>
      <c r="K407" s="14">
        <v>0.51259721868527697</v>
      </c>
      <c r="L407" s="14">
        <v>0.53171269054234205</v>
      </c>
      <c r="M407" s="14"/>
      <c r="N407" s="14">
        <v>0.49750926882804403</v>
      </c>
      <c r="O407" s="14">
        <v>0.50735290159878998</v>
      </c>
      <c r="P407" s="14">
        <v>0.51024475690760995</v>
      </c>
      <c r="Q407" s="14">
        <v>0.41333998989064502</v>
      </c>
      <c r="R407" s="14"/>
      <c r="S407" s="14">
        <v>0.50636262094178197</v>
      </c>
      <c r="T407" s="14">
        <v>0.65836186974591404</v>
      </c>
      <c r="U407" s="14">
        <v>0.49118297604465999</v>
      </c>
      <c r="V407" s="14">
        <v>0.46416687985890098</v>
      </c>
      <c r="W407" s="14">
        <v>0.37660876839243101</v>
      </c>
      <c r="X407" s="14">
        <v>0.44886385939316897</v>
      </c>
      <c r="Y407" s="14">
        <v>0.50849189648404403</v>
      </c>
      <c r="Z407" s="14">
        <v>0.41201184296834098</v>
      </c>
      <c r="AA407" s="14">
        <v>0.41501442222153301</v>
      </c>
      <c r="AB407" s="14">
        <v>0.45944422856427702</v>
      </c>
      <c r="AC407" s="14">
        <v>0.25918985689867202</v>
      </c>
      <c r="AD407" s="14">
        <v>0.64862639930991395</v>
      </c>
      <c r="AE407" s="14"/>
      <c r="AF407" s="14">
        <v>0.46674178909016001</v>
      </c>
      <c r="AG407" s="14">
        <v>0.49296874755896503</v>
      </c>
      <c r="AH407" s="14">
        <v>0.48788803958983601</v>
      </c>
      <c r="AI407" s="14"/>
      <c r="AJ407" s="14">
        <v>0.49185618517917701</v>
      </c>
      <c r="AK407" s="14">
        <v>0.48352594431646301</v>
      </c>
      <c r="AL407" s="14">
        <v>0.57983045732571203</v>
      </c>
      <c r="AM407" s="14">
        <v>0.52819344215345099</v>
      </c>
      <c r="AN407" s="14">
        <v>0.44822564244245999</v>
      </c>
      <c r="AO407" s="14"/>
      <c r="AP407" s="14">
        <v>0.41842405220052098</v>
      </c>
      <c r="AQ407" s="14">
        <v>0.48852389066575103</v>
      </c>
      <c r="AR407" s="14">
        <v>0.763661248360059</v>
      </c>
      <c r="AS407" s="14"/>
      <c r="AT407" s="14">
        <v>0.38885204411389301</v>
      </c>
      <c r="AU407" s="14">
        <v>0.56996960789516604</v>
      </c>
      <c r="AV407" s="14">
        <v>0.45719623534569698</v>
      </c>
      <c r="AW407" s="14">
        <v>0.513054068056225</v>
      </c>
      <c r="AX407" s="14">
        <v>0.67599828333502998</v>
      </c>
      <c r="AY407" s="14"/>
      <c r="AZ407" s="14">
        <v>0.40982638907361602</v>
      </c>
      <c r="BA407" s="14">
        <v>0.563083758333212</v>
      </c>
      <c r="BB407" s="14">
        <v>0.35699570320092999</v>
      </c>
      <c r="BC407" s="14">
        <v>0.61289012943487997</v>
      </c>
      <c r="BD407" s="14">
        <v>0.499101050136533</v>
      </c>
      <c r="BE407" s="14">
        <v>0.47293743182248899</v>
      </c>
    </row>
    <row r="408" spans="2:57" x14ac:dyDescent="0.25">
      <c r="B408" t="s">
        <v>182</v>
      </c>
      <c r="C408" s="14">
        <v>0.44145421129221901</v>
      </c>
      <c r="D408" s="14">
        <v>0.45152115425558798</v>
      </c>
      <c r="E408" s="14">
        <v>0.41497827383755898</v>
      </c>
      <c r="F408" s="14"/>
      <c r="G408" s="14">
        <v>0.55071857308082395</v>
      </c>
      <c r="H408" s="14">
        <v>0.40123246826431702</v>
      </c>
      <c r="I408" s="14">
        <v>0.50688886661708099</v>
      </c>
      <c r="J408" s="14">
        <v>0.61178052296279495</v>
      </c>
      <c r="K408" s="14">
        <v>0.42117930708324097</v>
      </c>
      <c r="L408" s="14">
        <v>0.239934704504113</v>
      </c>
      <c r="M408" s="14"/>
      <c r="N408" s="14">
        <v>0.45661998943214999</v>
      </c>
      <c r="O408" s="14">
        <v>0.47493572817521901</v>
      </c>
      <c r="P408" s="14">
        <v>0.42925668868005901</v>
      </c>
      <c r="Q408" s="14">
        <v>0.36647887881860802</v>
      </c>
      <c r="R408" s="14"/>
      <c r="S408" s="14">
        <v>0.46684797423734897</v>
      </c>
      <c r="T408" s="14">
        <v>0.46622599411158</v>
      </c>
      <c r="U408" s="14">
        <v>0.352648137164428</v>
      </c>
      <c r="V408" s="14">
        <v>0.40498837520027198</v>
      </c>
      <c r="W408" s="14">
        <v>0.31935815743669299</v>
      </c>
      <c r="X408" s="14">
        <v>0.55266008693507196</v>
      </c>
      <c r="Y408" s="14">
        <v>0.442689659257752</v>
      </c>
      <c r="Z408" s="14">
        <v>0.112424378125729</v>
      </c>
      <c r="AA408" s="14">
        <v>0.43665911757755899</v>
      </c>
      <c r="AB408" s="14">
        <v>0.43229210068544299</v>
      </c>
      <c r="AC408" s="14">
        <v>0.28120178933346501</v>
      </c>
      <c r="AD408" s="14">
        <v>0.72275466332507998</v>
      </c>
      <c r="AE408" s="14"/>
      <c r="AF408" s="14">
        <v>0.42723988289272302</v>
      </c>
      <c r="AG408" s="14">
        <v>0.41820610704706002</v>
      </c>
      <c r="AH408" s="14">
        <v>0.37382256418623799</v>
      </c>
      <c r="AI408" s="14"/>
      <c r="AJ408" s="14">
        <v>0.37291803515535399</v>
      </c>
      <c r="AK408" s="14">
        <v>0.45956869587622601</v>
      </c>
      <c r="AL408" s="14">
        <v>0.43447801339474401</v>
      </c>
      <c r="AM408" s="14">
        <v>0.55499988227790398</v>
      </c>
      <c r="AN408" s="14">
        <v>0.45284689790291099</v>
      </c>
      <c r="AO408" s="14"/>
      <c r="AP408" s="14">
        <v>0.44830935817929302</v>
      </c>
      <c r="AQ408" s="14">
        <v>0.48089192721066398</v>
      </c>
      <c r="AR408" s="14">
        <v>0.51011194350274403</v>
      </c>
      <c r="AS408" s="14"/>
      <c r="AT408" s="14">
        <v>0.32464088365384303</v>
      </c>
      <c r="AU408" s="14">
        <v>0.49522750374022101</v>
      </c>
      <c r="AV408" s="14">
        <v>0.45350349892130098</v>
      </c>
      <c r="AW408" s="14">
        <v>0.42981392160505699</v>
      </c>
      <c r="AX408" s="14">
        <v>0.61175751593847005</v>
      </c>
      <c r="AY408" s="14"/>
      <c r="AZ408" s="14">
        <v>0.45721281123983698</v>
      </c>
      <c r="BA408" s="14">
        <v>0.44710356909350701</v>
      </c>
      <c r="BB408" s="14">
        <v>0.362423690876301</v>
      </c>
      <c r="BC408" s="14">
        <v>0.36945797624121302</v>
      </c>
      <c r="BD408" s="14">
        <v>0.54384978396522099</v>
      </c>
      <c r="BE408" s="14">
        <v>0.54239969508284502</v>
      </c>
    </row>
    <row r="409" spans="2:57" x14ac:dyDescent="0.25">
      <c r="B409" t="s">
        <v>179</v>
      </c>
      <c r="C409" s="14">
        <v>0.43703389360390998</v>
      </c>
      <c r="D409" s="14">
        <v>0.36869240497920303</v>
      </c>
      <c r="E409" s="14">
        <v>0.58681828397323699</v>
      </c>
      <c r="F409" s="14"/>
      <c r="G409" s="14">
        <v>0.32924288602107499</v>
      </c>
      <c r="H409" s="14">
        <v>0.29789042038733798</v>
      </c>
      <c r="I409" s="14">
        <v>0.49814935770608798</v>
      </c>
      <c r="J409" s="14">
        <v>0.50047513814817901</v>
      </c>
      <c r="K409" s="14">
        <v>0.59769599022411202</v>
      </c>
      <c r="L409" s="14">
        <v>0.51638507993066596</v>
      </c>
      <c r="M409" s="14"/>
      <c r="N409" s="14">
        <v>0.45988752760680301</v>
      </c>
      <c r="O409" s="14">
        <v>0.431713910301533</v>
      </c>
      <c r="P409" s="14">
        <v>0.391853168824569</v>
      </c>
      <c r="Q409" s="14">
        <v>0.42551262388080002</v>
      </c>
      <c r="R409" s="14"/>
      <c r="S409" s="14">
        <v>0.444849543677026</v>
      </c>
      <c r="T409" s="14">
        <v>0.42559952662624001</v>
      </c>
      <c r="U409" s="14">
        <v>0.47415121615727002</v>
      </c>
      <c r="V409" s="14">
        <v>0.41186511420604499</v>
      </c>
      <c r="W409" s="14">
        <v>0.38848404317829499</v>
      </c>
      <c r="X409" s="14">
        <v>0.44564392128783797</v>
      </c>
      <c r="Y409" s="14">
        <v>0.45841638358452202</v>
      </c>
      <c r="Z409" s="14">
        <v>0.299587464842613</v>
      </c>
      <c r="AA409" s="14">
        <v>0.54756440063963596</v>
      </c>
      <c r="AB409" s="14">
        <v>0.43375528996587998</v>
      </c>
      <c r="AC409" s="14">
        <v>0.436751212253709</v>
      </c>
      <c r="AD409" s="14">
        <v>0.265586483981333</v>
      </c>
      <c r="AE409" s="14"/>
      <c r="AF409" s="14">
        <v>0.51104553512286799</v>
      </c>
      <c r="AG409" s="14">
        <v>0.44646401369314198</v>
      </c>
      <c r="AH409" s="14">
        <v>0.29253464611067698</v>
      </c>
      <c r="AI409" s="14"/>
      <c r="AJ409" s="14">
        <v>0.42431940373743499</v>
      </c>
      <c r="AK409" s="14">
        <v>0.47628282326540999</v>
      </c>
      <c r="AL409" s="14">
        <v>0.49641191704867799</v>
      </c>
      <c r="AM409" s="14">
        <v>0.21212408525724899</v>
      </c>
      <c r="AN409" s="14">
        <v>0.23941095050186501</v>
      </c>
      <c r="AO409" s="14"/>
      <c r="AP409" s="14">
        <v>0.335155533756686</v>
      </c>
      <c r="AQ409" s="14">
        <v>0.43073931004242699</v>
      </c>
      <c r="AR409" s="14">
        <v>0.56894678665137899</v>
      </c>
      <c r="AS409" s="14"/>
      <c r="AT409" s="14">
        <v>0.35552100468136399</v>
      </c>
      <c r="AU409" s="14">
        <v>0.388101330265397</v>
      </c>
      <c r="AV409" s="14">
        <v>0.43129557444653399</v>
      </c>
      <c r="AW409" s="14">
        <v>0.35914199928828899</v>
      </c>
      <c r="AX409" s="14">
        <v>0.766951855144133</v>
      </c>
      <c r="AY409" s="14"/>
      <c r="AZ409" s="14">
        <v>0.41418162496635202</v>
      </c>
      <c r="BA409" s="14">
        <v>0.53184411209733096</v>
      </c>
      <c r="BB409" s="14">
        <v>0.29108028367051503</v>
      </c>
      <c r="BC409" s="14">
        <v>0.33977141147342499</v>
      </c>
      <c r="BD409" s="14">
        <v>0.47805517538479902</v>
      </c>
      <c r="BE409" s="14">
        <v>0.59348292081625598</v>
      </c>
    </row>
    <row r="410" spans="2:57" x14ac:dyDescent="0.25">
      <c r="B410" t="s">
        <v>183</v>
      </c>
      <c r="C410" s="14">
        <v>0.39057886679888598</v>
      </c>
      <c r="D410" s="14">
        <v>0.36802517429680898</v>
      </c>
      <c r="E410" s="14">
        <v>0.433280991358929</v>
      </c>
      <c r="F410" s="14"/>
      <c r="G410" s="14">
        <v>0.11585856705869101</v>
      </c>
      <c r="H410" s="14">
        <v>0.383147657404668</v>
      </c>
      <c r="I410" s="14">
        <v>0.28365956429092998</v>
      </c>
      <c r="J410" s="14">
        <v>0.39633456519694799</v>
      </c>
      <c r="K410" s="14">
        <v>0.59626580396109596</v>
      </c>
      <c r="L410" s="14">
        <v>0.65560596719284303</v>
      </c>
      <c r="M410" s="14"/>
      <c r="N410" s="14">
        <v>0.39068090279741402</v>
      </c>
      <c r="O410" s="14">
        <v>0.38164321659504702</v>
      </c>
      <c r="P410" s="14">
        <v>0.4271522074172</v>
      </c>
      <c r="Q410" s="14">
        <v>0.36478658923870699</v>
      </c>
      <c r="R410" s="14"/>
      <c r="S410" s="14">
        <v>0.28025636804211401</v>
      </c>
      <c r="T410" s="14">
        <v>0.38453821095264201</v>
      </c>
      <c r="U410" s="14">
        <v>0.54321757493376199</v>
      </c>
      <c r="V410" s="14">
        <v>0.34782638226063201</v>
      </c>
      <c r="W410" s="14">
        <v>0.53546715279366597</v>
      </c>
      <c r="X410" s="14">
        <v>0.36763647901527902</v>
      </c>
      <c r="Y410" s="14">
        <v>0.34233264333435198</v>
      </c>
      <c r="Z410" s="14">
        <v>0.55639638125105495</v>
      </c>
      <c r="AA410" s="14">
        <v>0.361169068135483</v>
      </c>
      <c r="AB410" s="14">
        <v>0.41797990610862101</v>
      </c>
      <c r="AC410" s="14">
        <v>0.42935635240734199</v>
      </c>
      <c r="AD410" s="14">
        <v>0.55952014151006901</v>
      </c>
      <c r="AE410" s="14"/>
      <c r="AF410" s="14">
        <v>0.53123994082884995</v>
      </c>
      <c r="AG410" s="14">
        <v>0.40549973220206698</v>
      </c>
      <c r="AH410" s="14">
        <v>0.32444802964201203</v>
      </c>
      <c r="AI410" s="14"/>
      <c r="AJ410" s="14">
        <v>0.53244928323072904</v>
      </c>
      <c r="AK410" s="14">
        <v>0.34038734279921101</v>
      </c>
      <c r="AL410" s="14">
        <v>0.440669364904899</v>
      </c>
      <c r="AM410" s="14">
        <v>0.232876032464847</v>
      </c>
      <c r="AN410" s="14">
        <v>0.25181713317031101</v>
      </c>
      <c r="AO410" s="14"/>
      <c r="AP410" s="14">
        <v>0.48431902905045898</v>
      </c>
      <c r="AQ410" s="14">
        <v>0.27121794526790299</v>
      </c>
      <c r="AR410" s="14">
        <v>0.44554262788017901</v>
      </c>
      <c r="AS410" s="14"/>
      <c r="AT410" s="14">
        <v>0.41697700357312101</v>
      </c>
      <c r="AU410" s="14">
        <v>0.31716091939837199</v>
      </c>
      <c r="AV410" s="14">
        <v>0.41932298606880503</v>
      </c>
      <c r="AW410" s="14">
        <v>0.29646196444824202</v>
      </c>
      <c r="AX410" s="14">
        <v>0.49117549556173901</v>
      </c>
      <c r="AY410" s="14"/>
      <c r="AZ410" s="14">
        <v>0.239082895560669</v>
      </c>
      <c r="BA410" s="14">
        <v>0.404739099995025</v>
      </c>
      <c r="BB410" s="14">
        <v>0.53287135850989897</v>
      </c>
      <c r="BC410" s="14">
        <v>0.45486561669342201</v>
      </c>
      <c r="BD410" s="14">
        <v>0.58454933881978199</v>
      </c>
      <c r="BE410" s="14">
        <v>0.44921532761807498</v>
      </c>
    </row>
    <row r="411" spans="2:57" x14ac:dyDescent="0.25">
      <c r="B411" t="s">
        <v>176</v>
      </c>
      <c r="C411" s="14">
        <v>0.287408491934591</v>
      </c>
      <c r="D411" s="14">
        <v>0.30323115179983601</v>
      </c>
      <c r="E411" s="14">
        <v>0.256199414457837</v>
      </c>
      <c r="F411" s="14"/>
      <c r="G411" s="14">
        <v>0.34788106282897102</v>
      </c>
      <c r="H411" s="14">
        <v>0.37100050974144599</v>
      </c>
      <c r="I411" s="14">
        <v>0.34633336920431301</v>
      </c>
      <c r="J411" s="14">
        <v>0.321944255706483</v>
      </c>
      <c r="K411" s="14">
        <v>0.18332372548436701</v>
      </c>
      <c r="L411" s="14">
        <v>0.12767615904221899</v>
      </c>
      <c r="M411" s="14"/>
      <c r="N411" s="14">
        <v>0.27545130162183301</v>
      </c>
      <c r="O411" s="14">
        <v>0.32929621879723198</v>
      </c>
      <c r="P411" s="14">
        <v>0.28576204374428599</v>
      </c>
      <c r="Q411" s="14">
        <v>0.25567425620789203</v>
      </c>
      <c r="R411" s="14"/>
      <c r="S411" s="14">
        <v>0.40496705777674902</v>
      </c>
      <c r="T411" s="14">
        <v>0.22792009933840901</v>
      </c>
      <c r="U411" s="14">
        <v>0.28065568402718299</v>
      </c>
      <c r="V411" s="14">
        <v>0.19506894417287701</v>
      </c>
      <c r="W411" s="14">
        <v>0.28530479511426998</v>
      </c>
      <c r="X411" s="14">
        <v>0.170891931827378</v>
      </c>
      <c r="Y411" s="14">
        <v>0.18830689592305799</v>
      </c>
      <c r="Z411" s="14">
        <v>0.43821207466780498</v>
      </c>
      <c r="AA411" s="14">
        <v>0.34904656279782398</v>
      </c>
      <c r="AB411" s="14">
        <v>0.34197403363365098</v>
      </c>
      <c r="AC411" s="14">
        <v>0.19702583432410301</v>
      </c>
      <c r="AD411" s="14">
        <v>0.29604304324813202</v>
      </c>
      <c r="AE411" s="14"/>
      <c r="AF411" s="14">
        <v>0.257117265624075</v>
      </c>
      <c r="AG411" s="14">
        <v>0.31282420413830198</v>
      </c>
      <c r="AH411" s="14">
        <v>0.20782300873094101</v>
      </c>
      <c r="AI411" s="14"/>
      <c r="AJ411" s="14">
        <v>0.261263376083326</v>
      </c>
      <c r="AK411" s="14">
        <v>0.29506978308154602</v>
      </c>
      <c r="AL411" s="14">
        <v>0.300091418025</v>
      </c>
      <c r="AM411" s="14">
        <v>0.29531740968860298</v>
      </c>
      <c r="AN411" s="14">
        <v>0.29174924902085397</v>
      </c>
      <c r="AO411" s="14"/>
      <c r="AP411" s="14">
        <v>0.31914331027079701</v>
      </c>
      <c r="AQ411" s="14">
        <v>0.30856066938002802</v>
      </c>
      <c r="AR411" s="14">
        <v>0.214258875757291</v>
      </c>
      <c r="AS411" s="14"/>
      <c r="AT411" s="14">
        <v>0.34397354521039503</v>
      </c>
      <c r="AU411" s="14">
        <v>0.28407036637481098</v>
      </c>
      <c r="AV411" s="14">
        <v>0.26134527454749101</v>
      </c>
      <c r="AW411" s="14">
        <v>0.36147095500958498</v>
      </c>
      <c r="AX411" s="14">
        <v>0.21138235479864001</v>
      </c>
      <c r="AY411" s="14"/>
      <c r="AZ411" s="14">
        <v>0.37598334606379702</v>
      </c>
      <c r="BA411" s="14">
        <v>0.27548800087542302</v>
      </c>
      <c r="BB411" s="14">
        <v>0.24993173925466899</v>
      </c>
      <c r="BC411" s="14">
        <v>0.25762520495590802</v>
      </c>
      <c r="BD411" s="14">
        <v>0.149250669895542</v>
      </c>
      <c r="BE411" s="14">
        <v>0.17476422439783401</v>
      </c>
    </row>
    <row r="412" spans="2:57" x14ac:dyDescent="0.25">
      <c r="B412" t="s">
        <v>178</v>
      </c>
      <c r="C412" s="14">
        <v>0.188570107206257</v>
      </c>
      <c r="D412" s="14">
        <v>0.16311097734785901</v>
      </c>
      <c r="E412" s="14">
        <v>0.235670578207581</v>
      </c>
      <c r="F412" s="14"/>
      <c r="G412" s="14">
        <v>0.31422933623502902</v>
      </c>
      <c r="H412" s="14">
        <v>0.214629010864411</v>
      </c>
      <c r="I412" s="14">
        <v>0.19269324665620299</v>
      </c>
      <c r="J412" s="14">
        <v>0.17402093645234501</v>
      </c>
      <c r="K412" s="14">
        <v>4.4337562110406799E-2</v>
      </c>
      <c r="L412" s="14">
        <v>0.11509948821356999</v>
      </c>
      <c r="M412" s="14"/>
      <c r="N412" s="14">
        <v>0.20706644625579801</v>
      </c>
      <c r="O412" s="14">
        <v>0.121457941983053</v>
      </c>
      <c r="P412" s="14">
        <v>0.17924649496279499</v>
      </c>
      <c r="Q412" s="14">
        <v>0.23575224293348301</v>
      </c>
      <c r="R412" s="14"/>
      <c r="S412" s="14">
        <v>0.227263320063056</v>
      </c>
      <c r="T412" s="14">
        <v>8.2138477737705703E-2</v>
      </c>
      <c r="U412" s="14">
        <v>0.115623859264221</v>
      </c>
      <c r="V412" s="14">
        <v>0.18802198001092099</v>
      </c>
      <c r="W412" s="14">
        <v>0.16495148972339599</v>
      </c>
      <c r="X412" s="14">
        <v>0.153154101637029</v>
      </c>
      <c r="Y412" s="14">
        <v>0.146872946695498</v>
      </c>
      <c r="Z412" s="14">
        <v>0.77696717401001303</v>
      </c>
      <c r="AA412" s="14">
        <v>0.27676796175087298</v>
      </c>
      <c r="AB412" s="14">
        <v>0.23922650947472801</v>
      </c>
      <c r="AC412" s="14">
        <v>0</v>
      </c>
      <c r="AD412" s="14">
        <v>0.121492713913651</v>
      </c>
      <c r="AE412" s="14"/>
      <c r="AF412" s="14">
        <v>0.18272980249173401</v>
      </c>
      <c r="AG412" s="14">
        <v>0.18337861542356601</v>
      </c>
      <c r="AH412" s="14">
        <v>0.14877803222094399</v>
      </c>
      <c r="AI412" s="14"/>
      <c r="AJ412" s="14">
        <v>0.136950465797369</v>
      </c>
      <c r="AK412" s="14">
        <v>0.234344144693967</v>
      </c>
      <c r="AL412" s="14">
        <v>0.124665544439506</v>
      </c>
      <c r="AM412" s="14">
        <v>0.29531740968860298</v>
      </c>
      <c r="AN412" s="14">
        <v>0.172751704256663</v>
      </c>
      <c r="AO412" s="14"/>
      <c r="AP412" s="14">
        <v>0.24150139813701901</v>
      </c>
      <c r="AQ412" s="14">
        <v>0.19846919681047701</v>
      </c>
      <c r="AR412" s="14">
        <v>0.20205144542626499</v>
      </c>
      <c r="AS412" s="14"/>
      <c r="AT412" s="14">
        <v>0.110528020122659</v>
      </c>
      <c r="AU412" s="14">
        <v>0.21293141678361199</v>
      </c>
      <c r="AV412" s="14">
        <v>0.15066673894392499</v>
      </c>
      <c r="AW412" s="14">
        <v>0.33132609046095302</v>
      </c>
      <c r="AX412" s="14">
        <v>8.2226537565789196E-2</v>
      </c>
      <c r="AY412" s="14"/>
      <c r="AZ412" s="14">
        <v>0.26905306101898402</v>
      </c>
      <c r="BA412" s="14">
        <v>0.172492817536751</v>
      </c>
      <c r="BB412" s="14">
        <v>0.166441167224432</v>
      </c>
      <c r="BC412" s="14">
        <v>0.10938866487010999</v>
      </c>
      <c r="BD412" s="14">
        <v>0.142840612267744</v>
      </c>
      <c r="BE412" s="14">
        <v>0.107302837757936</v>
      </c>
    </row>
    <row r="413" spans="2:57" x14ac:dyDescent="0.25">
      <c r="B413" t="s">
        <v>184</v>
      </c>
      <c r="C413" s="14">
        <v>0.158147400761182</v>
      </c>
      <c r="D413" s="14">
        <v>0.123609354925516</v>
      </c>
      <c r="E413" s="14">
        <v>0.233284634285364</v>
      </c>
      <c r="F413" s="14"/>
      <c r="G413" s="14">
        <v>0.23779219497941501</v>
      </c>
      <c r="H413" s="14">
        <v>0.247530167422812</v>
      </c>
      <c r="I413" s="14">
        <v>0.192067830145184</v>
      </c>
      <c r="J413" s="14">
        <v>9.7803403462413702E-2</v>
      </c>
      <c r="K413" s="14">
        <v>2.24258052565958E-2</v>
      </c>
      <c r="L413" s="14">
        <v>5.9912208574922E-2</v>
      </c>
      <c r="M413" s="14"/>
      <c r="N413" s="14">
        <v>0.113307670233149</v>
      </c>
      <c r="O413" s="14">
        <v>0.21987532020161399</v>
      </c>
      <c r="P413" s="14">
        <v>0.16622856984266601</v>
      </c>
      <c r="Q413" s="14">
        <v>0.172391156540073</v>
      </c>
      <c r="R413" s="14"/>
      <c r="S413" s="14">
        <v>0.20322780538156801</v>
      </c>
      <c r="T413" s="14">
        <v>0.13302376765686699</v>
      </c>
      <c r="U413" s="14">
        <v>0.11982196789841</v>
      </c>
      <c r="V413" s="14">
        <v>0.18637800214566499</v>
      </c>
      <c r="W413" s="14">
        <v>0.13921339210047501</v>
      </c>
      <c r="X413" s="14">
        <v>0.20621298569551999</v>
      </c>
      <c r="Y413" s="14">
        <v>0.149807177955498</v>
      </c>
      <c r="Z413" s="14">
        <v>0.22453284084512201</v>
      </c>
      <c r="AA413" s="14">
        <v>0.16546024648077201</v>
      </c>
      <c r="AB413" s="14">
        <v>0.124962358721062</v>
      </c>
      <c r="AC413" s="14">
        <v>8.8775026727552706E-2</v>
      </c>
      <c r="AD413" s="14">
        <v>0</v>
      </c>
      <c r="AE413" s="14"/>
      <c r="AF413" s="14">
        <v>0.148717387010041</v>
      </c>
      <c r="AG413" s="14">
        <v>0.14546864617126301</v>
      </c>
      <c r="AH413" s="14">
        <v>0.13432051401050599</v>
      </c>
      <c r="AI413" s="14"/>
      <c r="AJ413" s="14">
        <v>0.110480162120661</v>
      </c>
      <c r="AK413" s="14">
        <v>0.18822484463463399</v>
      </c>
      <c r="AL413" s="14">
        <v>0.158358414174669</v>
      </c>
      <c r="AM413" s="14">
        <v>0</v>
      </c>
      <c r="AN413" s="14">
        <v>0.173176589934639</v>
      </c>
      <c r="AO413" s="14"/>
      <c r="AP413" s="14">
        <v>0.14042023554231101</v>
      </c>
      <c r="AQ413" s="14">
        <v>0.15133230217469501</v>
      </c>
      <c r="AR413" s="14">
        <v>0.15269493921698701</v>
      </c>
      <c r="AS413" s="14"/>
      <c r="AT413" s="14">
        <v>0.247714435452635</v>
      </c>
      <c r="AU413" s="14">
        <v>0.144830714610201</v>
      </c>
      <c r="AV413" s="14">
        <v>0.12559326480052899</v>
      </c>
      <c r="AW413" s="14">
        <v>0.18901256193197</v>
      </c>
      <c r="AX413" s="14">
        <v>0.32630451930277998</v>
      </c>
      <c r="AY413" s="14"/>
      <c r="AZ413" s="14">
        <v>0.259085119728928</v>
      </c>
      <c r="BA413" s="14">
        <v>9.9312814471901698E-2</v>
      </c>
      <c r="BB413" s="14">
        <v>0.18122450931576001</v>
      </c>
      <c r="BC413" s="14">
        <v>5.5390642635633897E-2</v>
      </c>
      <c r="BD413" s="14">
        <v>5.9164587982508898E-2</v>
      </c>
      <c r="BE413" s="14">
        <v>0.26615585926867202</v>
      </c>
    </row>
    <row r="414" spans="2:57" x14ac:dyDescent="0.25"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</row>
    <row r="415" spans="2:57" x14ac:dyDescent="0.25">
      <c r="B415" s="6" t="s">
        <v>197</v>
      </c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</row>
    <row r="416" spans="2:57" x14ac:dyDescent="0.25">
      <c r="B416" s="24" t="s">
        <v>198</v>
      </c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</row>
    <row r="417" spans="2:57" x14ac:dyDescent="0.25">
      <c r="B417" t="s">
        <v>190</v>
      </c>
      <c r="C417" s="14">
        <v>0.79604157876077697</v>
      </c>
      <c r="D417" s="14">
        <v>0.77683963075018703</v>
      </c>
      <c r="E417" s="14">
        <v>0.81559338133573001</v>
      </c>
      <c r="F417" s="14"/>
      <c r="G417" s="14">
        <v>0.82658980168009699</v>
      </c>
      <c r="H417" s="14">
        <v>0.69461434480792705</v>
      </c>
      <c r="I417" s="14">
        <v>0.77397795125406099</v>
      </c>
      <c r="J417" s="14">
        <v>0.80856692921055695</v>
      </c>
      <c r="K417" s="14">
        <v>0.84294572446376903</v>
      </c>
      <c r="L417" s="14">
        <v>0.83762068319147698</v>
      </c>
      <c r="M417" s="14"/>
      <c r="N417" s="14">
        <v>0.85289469976907395</v>
      </c>
      <c r="O417" s="14">
        <v>0.84256259396621302</v>
      </c>
      <c r="P417" s="14">
        <v>0.74448559234709599</v>
      </c>
      <c r="Q417" s="14">
        <v>0.72477267279655</v>
      </c>
      <c r="R417" s="14"/>
      <c r="S417" s="14">
        <v>0.72655947386401298</v>
      </c>
      <c r="T417" s="14">
        <v>0.82992632790957499</v>
      </c>
      <c r="U417" s="14">
        <v>0.77642371965577195</v>
      </c>
      <c r="V417" s="14">
        <v>0.76450207290690297</v>
      </c>
      <c r="W417" s="14">
        <v>0.79744780460559495</v>
      </c>
      <c r="X417" s="14">
        <v>0.81419932390435801</v>
      </c>
      <c r="Y417" s="14">
        <v>0.81608594775335697</v>
      </c>
      <c r="Z417" s="14">
        <v>0.82575629301195397</v>
      </c>
      <c r="AA417" s="14">
        <v>0.85310082123916797</v>
      </c>
      <c r="AB417" s="14">
        <v>0.75240794251077203</v>
      </c>
      <c r="AC417" s="14">
        <v>0.86361398367759201</v>
      </c>
      <c r="AD417" s="14">
        <v>0.77319994030425299</v>
      </c>
      <c r="AE417" s="14"/>
      <c r="AF417" s="14">
        <v>0.795944119772374</v>
      </c>
      <c r="AG417" s="14">
        <v>0.83805298585629395</v>
      </c>
      <c r="AH417" s="14">
        <v>0.64197658489375697</v>
      </c>
      <c r="AI417" s="14"/>
      <c r="AJ417" s="14">
        <v>0.82212277947907397</v>
      </c>
      <c r="AK417" s="14">
        <v>0.79704462462360903</v>
      </c>
      <c r="AL417" s="14">
        <v>0.81280281884793004</v>
      </c>
      <c r="AM417" s="14">
        <v>0.71654600565410898</v>
      </c>
      <c r="AN417" s="14">
        <v>0.71577987222204498</v>
      </c>
      <c r="AO417" s="14"/>
      <c r="AP417" s="14">
        <v>0.79922277661150498</v>
      </c>
      <c r="AQ417" s="14">
        <v>0.81097640914594304</v>
      </c>
      <c r="AR417" s="14">
        <v>0.77242015405210696</v>
      </c>
      <c r="AS417" s="14"/>
      <c r="AT417" s="14">
        <v>0.74259719663721602</v>
      </c>
      <c r="AU417" s="14">
        <v>0.82251534077395205</v>
      </c>
      <c r="AV417" s="14">
        <v>0.81755659270284098</v>
      </c>
      <c r="AW417" s="14">
        <v>0.79752440435190397</v>
      </c>
      <c r="AX417" s="14">
        <v>0.77651257002163399</v>
      </c>
      <c r="AY417" s="14"/>
      <c r="AZ417" s="14">
        <v>0.73154941620332803</v>
      </c>
      <c r="BA417" s="14">
        <v>0.82076408518946797</v>
      </c>
      <c r="BB417" s="14">
        <v>0.74134198091340298</v>
      </c>
      <c r="BC417" s="14">
        <v>0.82495550999137801</v>
      </c>
      <c r="BD417" s="14">
        <v>0.87047523820403405</v>
      </c>
      <c r="BE417" s="14">
        <v>0.83225905816616097</v>
      </c>
    </row>
    <row r="418" spans="2:57" x14ac:dyDescent="0.25">
      <c r="B418" t="s">
        <v>191</v>
      </c>
      <c r="C418" s="14">
        <v>0.78731761710947601</v>
      </c>
      <c r="D418" s="14">
        <v>0.82468881783341297</v>
      </c>
      <c r="E418" s="14">
        <v>0.74999120345881298</v>
      </c>
      <c r="F418" s="14"/>
      <c r="G418" s="14">
        <v>0.82905088032292096</v>
      </c>
      <c r="H418" s="14">
        <v>0.72406373194136997</v>
      </c>
      <c r="I418" s="14">
        <v>0.79692657171782599</v>
      </c>
      <c r="J418" s="14">
        <v>0.84406662031750801</v>
      </c>
      <c r="K418" s="14">
        <v>0.79445844320408798</v>
      </c>
      <c r="L418" s="14">
        <v>0.75096915427782795</v>
      </c>
      <c r="M418" s="14"/>
      <c r="N418" s="14">
        <v>0.85554112968183504</v>
      </c>
      <c r="O418" s="14">
        <v>0.79427543365831199</v>
      </c>
      <c r="P418" s="14">
        <v>0.75210921559071098</v>
      </c>
      <c r="Q418" s="14">
        <v>0.73099427718208998</v>
      </c>
      <c r="R418" s="14"/>
      <c r="S418" s="14">
        <v>0.74895390043178101</v>
      </c>
      <c r="T418" s="14">
        <v>0.80660338075335503</v>
      </c>
      <c r="U418" s="14">
        <v>0.800975989196134</v>
      </c>
      <c r="V418" s="14">
        <v>0.80751769999919099</v>
      </c>
      <c r="W418" s="14">
        <v>0.72861896171796103</v>
      </c>
      <c r="X418" s="14">
        <v>0.78865178733638697</v>
      </c>
      <c r="Y418" s="14">
        <v>0.76579600139119097</v>
      </c>
      <c r="Z418" s="14">
        <v>0.79070512505191204</v>
      </c>
      <c r="AA418" s="14">
        <v>0.84286970289145102</v>
      </c>
      <c r="AB418" s="14">
        <v>0.75461281518657697</v>
      </c>
      <c r="AC418" s="14">
        <v>0.81045983154552503</v>
      </c>
      <c r="AD418" s="14">
        <v>0.82415613740874305</v>
      </c>
      <c r="AE418" s="14"/>
      <c r="AF418" s="14">
        <v>0.78299051723772894</v>
      </c>
      <c r="AG418" s="14">
        <v>0.80045313038745103</v>
      </c>
      <c r="AH418" s="14">
        <v>0.70863452840443297</v>
      </c>
      <c r="AI418" s="14"/>
      <c r="AJ418" s="14">
        <v>0.80106918609868705</v>
      </c>
      <c r="AK418" s="14">
        <v>0.76938074612562801</v>
      </c>
      <c r="AL418" s="14">
        <v>0.75712869886294298</v>
      </c>
      <c r="AM418" s="14">
        <v>0.66465798510402196</v>
      </c>
      <c r="AN418" s="14">
        <v>0.77151441294141798</v>
      </c>
      <c r="AO418" s="14"/>
      <c r="AP418" s="14">
        <v>0.800618770529956</v>
      </c>
      <c r="AQ418" s="14">
        <v>0.77931920697769097</v>
      </c>
      <c r="AR418" s="14">
        <v>0.76990688778737704</v>
      </c>
      <c r="AS418" s="14"/>
      <c r="AT418" s="14">
        <v>0.75407728309672495</v>
      </c>
      <c r="AU418" s="14">
        <v>0.79311411068763604</v>
      </c>
      <c r="AV418" s="14">
        <v>0.824414743955734</v>
      </c>
      <c r="AW418" s="14">
        <v>0.77166810134249697</v>
      </c>
      <c r="AX418" s="14">
        <v>0.82280054338136599</v>
      </c>
      <c r="AY418" s="14"/>
      <c r="AZ418" s="14">
        <v>0.75797313741539196</v>
      </c>
      <c r="BA418" s="14">
        <v>0.79482008977652496</v>
      </c>
      <c r="BB418" s="14">
        <v>0.78270548096985004</v>
      </c>
      <c r="BC418" s="14">
        <v>0.80410209936629395</v>
      </c>
      <c r="BD418" s="14">
        <v>0.77769064485661099</v>
      </c>
      <c r="BE418" s="14">
        <v>0.84696036544233499</v>
      </c>
    </row>
    <row r="419" spans="2:57" x14ac:dyDescent="0.25">
      <c r="B419" t="s">
        <v>192</v>
      </c>
      <c r="C419" s="14">
        <v>0.62761769867526895</v>
      </c>
      <c r="D419" s="14">
        <v>0.58319872367143999</v>
      </c>
      <c r="E419" s="14">
        <v>0.67012430453384597</v>
      </c>
      <c r="F419" s="14"/>
      <c r="G419" s="14">
        <v>0.693031440012703</v>
      </c>
      <c r="H419" s="14">
        <v>0.55663047718547098</v>
      </c>
      <c r="I419" s="14">
        <v>0.58249546415864994</v>
      </c>
      <c r="J419" s="14">
        <v>0.67485393117131998</v>
      </c>
      <c r="K419" s="14">
        <v>0.62083249379260297</v>
      </c>
      <c r="L419" s="14">
        <v>0.64639327709521899</v>
      </c>
      <c r="M419" s="14"/>
      <c r="N419" s="14">
        <v>0.68455063393231697</v>
      </c>
      <c r="O419" s="14">
        <v>0.65860930342692903</v>
      </c>
      <c r="P419" s="14">
        <v>0.60879837540277704</v>
      </c>
      <c r="Q419" s="14">
        <v>0.54445651230247005</v>
      </c>
      <c r="R419" s="14"/>
      <c r="S419" s="14">
        <v>0.55877463958305396</v>
      </c>
      <c r="T419" s="14">
        <v>0.70276688260301901</v>
      </c>
      <c r="U419" s="14">
        <v>0.62770959554098404</v>
      </c>
      <c r="V419" s="14">
        <v>0.63422387129038804</v>
      </c>
      <c r="W419" s="14">
        <v>0.60620466796544803</v>
      </c>
      <c r="X419" s="14">
        <v>0.704060343830335</v>
      </c>
      <c r="Y419" s="14">
        <v>0.61389078068206004</v>
      </c>
      <c r="Z419" s="14">
        <v>0.70898810521307498</v>
      </c>
      <c r="AA419" s="14">
        <v>0.70090256095636205</v>
      </c>
      <c r="AB419" s="14">
        <v>0.42127741302287602</v>
      </c>
      <c r="AC419" s="14">
        <v>0.65081267325224701</v>
      </c>
      <c r="AD419" s="14">
        <v>0.642991579136171</v>
      </c>
      <c r="AE419" s="14"/>
      <c r="AF419" s="14">
        <v>0.60784473056989097</v>
      </c>
      <c r="AG419" s="14">
        <v>0.66911471604111705</v>
      </c>
      <c r="AH419" s="14">
        <v>0.48463448372282902</v>
      </c>
      <c r="AI419" s="14"/>
      <c r="AJ419" s="14">
        <v>0.65804507550345204</v>
      </c>
      <c r="AK419" s="14">
        <v>0.63047010141607296</v>
      </c>
      <c r="AL419" s="14">
        <v>0.62059218904459601</v>
      </c>
      <c r="AM419" s="14">
        <v>0.52998542003837001</v>
      </c>
      <c r="AN419" s="14">
        <v>0.56707157099695704</v>
      </c>
      <c r="AO419" s="14"/>
      <c r="AP419" s="14">
        <v>0.63694090180215102</v>
      </c>
      <c r="AQ419" s="14">
        <v>0.637939007614299</v>
      </c>
      <c r="AR419" s="14">
        <v>0.62802297708975896</v>
      </c>
      <c r="AS419" s="14"/>
      <c r="AT419" s="14">
        <v>0.55182424242760397</v>
      </c>
      <c r="AU419" s="14">
        <v>0.678027623247905</v>
      </c>
      <c r="AV419" s="14">
        <v>0.66757319321102404</v>
      </c>
      <c r="AW419" s="14">
        <v>0.62675509718612998</v>
      </c>
      <c r="AX419" s="14">
        <v>0.63386318701713396</v>
      </c>
      <c r="AY419" s="14"/>
      <c r="AZ419" s="14">
        <v>0.54695505779740095</v>
      </c>
      <c r="BA419" s="14">
        <v>0.68682982913688595</v>
      </c>
      <c r="BB419" s="14">
        <v>0.58988985551946205</v>
      </c>
      <c r="BC419" s="14">
        <v>0.64045319458202299</v>
      </c>
      <c r="BD419" s="14">
        <v>0.66231646143468703</v>
      </c>
      <c r="BE419" s="14">
        <v>0.64517677251551597</v>
      </c>
    </row>
    <row r="420" spans="2:57" x14ac:dyDescent="0.25">
      <c r="B420" t="s">
        <v>193</v>
      </c>
      <c r="C420" s="14">
        <v>0.50429456086241298</v>
      </c>
      <c r="D420" s="14">
        <v>0.465269690802459</v>
      </c>
      <c r="E420" s="14">
        <v>0.54281117330001305</v>
      </c>
      <c r="F420" s="14"/>
      <c r="G420" s="14">
        <v>0.72593705223457194</v>
      </c>
      <c r="H420" s="14">
        <v>0.52102824061046504</v>
      </c>
      <c r="I420" s="14">
        <v>0.55185600876677099</v>
      </c>
      <c r="J420" s="14">
        <v>0.45019252048261399</v>
      </c>
      <c r="K420" s="14">
        <v>0.42974970607601998</v>
      </c>
      <c r="L420" s="14">
        <v>0.391127446467255</v>
      </c>
      <c r="M420" s="14"/>
      <c r="N420" s="14">
        <v>0.585448001461773</v>
      </c>
      <c r="O420" s="14">
        <v>0.52746585942538804</v>
      </c>
      <c r="P420" s="14">
        <v>0.46078584487422197</v>
      </c>
      <c r="Q420" s="14">
        <v>0.41818517777756697</v>
      </c>
      <c r="R420" s="14"/>
      <c r="S420" s="14">
        <v>0.52941754305507605</v>
      </c>
      <c r="T420" s="14">
        <v>0.53590358838094299</v>
      </c>
      <c r="U420" s="14">
        <v>0.45574252917558</v>
      </c>
      <c r="V420" s="14">
        <v>0.51248810136484302</v>
      </c>
      <c r="W420" s="14">
        <v>0.51230057427883902</v>
      </c>
      <c r="X420" s="14">
        <v>0.53208427668250702</v>
      </c>
      <c r="Y420" s="14">
        <v>0.48913118833545</v>
      </c>
      <c r="Z420" s="14">
        <v>0.47062717671433302</v>
      </c>
      <c r="AA420" s="14">
        <v>0.53927719557397902</v>
      </c>
      <c r="AB420" s="14">
        <v>0.40282137563525999</v>
      </c>
      <c r="AC420" s="14">
        <v>0.58368338108915896</v>
      </c>
      <c r="AD420" s="14">
        <v>0.368721219778122</v>
      </c>
      <c r="AE420" s="14"/>
      <c r="AF420" s="14">
        <v>0.42012259213883701</v>
      </c>
      <c r="AG420" s="14">
        <v>0.51511655159054304</v>
      </c>
      <c r="AH420" s="14">
        <v>0.49973291967851902</v>
      </c>
      <c r="AI420" s="14"/>
      <c r="AJ420" s="14">
        <v>0.46219367883299201</v>
      </c>
      <c r="AK420" s="14">
        <v>0.53122595222382196</v>
      </c>
      <c r="AL420" s="14">
        <v>0.45676903336185598</v>
      </c>
      <c r="AM420" s="14">
        <v>0.30596767943009601</v>
      </c>
      <c r="AN420" s="14">
        <v>0.53886781315009702</v>
      </c>
      <c r="AO420" s="14"/>
      <c r="AP420" s="14">
        <v>0.459725683611581</v>
      </c>
      <c r="AQ420" s="14">
        <v>0.53674234630346296</v>
      </c>
      <c r="AR420" s="14">
        <v>0.555282180088146</v>
      </c>
      <c r="AS420" s="14"/>
      <c r="AT420" s="14">
        <v>0.38489392774285303</v>
      </c>
      <c r="AU420" s="14">
        <v>0.51525448323644796</v>
      </c>
      <c r="AV420" s="14">
        <v>0.60088190914557804</v>
      </c>
      <c r="AW420" s="14">
        <v>0.55300256165529005</v>
      </c>
      <c r="AX420" s="14">
        <v>0.50327693308842802</v>
      </c>
      <c r="AY420" s="14"/>
      <c r="AZ420" s="14">
        <v>0.53579025462770502</v>
      </c>
      <c r="BA420" s="14">
        <v>0.50471302292178399</v>
      </c>
      <c r="BB420" s="14">
        <v>0.46580235609866</v>
      </c>
      <c r="BC420" s="14">
        <v>0.49828708799107901</v>
      </c>
      <c r="BD420" s="14">
        <v>0.51512995266203798</v>
      </c>
      <c r="BE420" s="14">
        <v>0.45406869457914101</v>
      </c>
    </row>
    <row r="421" spans="2:57" x14ac:dyDescent="0.25">
      <c r="B421" t="s">
        <v>194</v>
      </c>
      <c r="C421" s="14">
        <v>0.47020258368021001</v>
      </c>
      <c r="D421" s="14">
        <v>0.52215473301993098</v>
      </c>
      <c r="E421" s="14">
        <v>0.41863133666524399</v>
      </c>
      <c r="F421" s="14"/>
      <c r="G421" s="14">
        <v>0.699849502145653</v>
      </c>
      <c r="H421" s="14">
        <v>0.50936116329811398</v>
      </c>
      <c r="I421" s="14">
        <v>0.54543915084530503</v>
      </c>
      <c r="J421" s="14">
        <v>0.42191628111381402</v>
      </c>
      <c r="K421" s="14">
        <v>0.33745012803497398</v>
      </c>
      <c r="L421" s="14">
        <v>0.34401835770683398</v>
      </c>
      <c r="M421" s="14"/>
      <c r="N421" s="14">
        <v>0.55724936174557504</v>
      </c>
      <c r="O421" s="14">
        <v>0.47854602468548402</v>
      </c>
      <c r="P421" s="14">
        <v>0.43337645691976701</v>
      </c>
      <c r="Q421" s="14">
        <v>0.38901089110187898</v>
      </c>
      <c r="R421" s="14"/>
      <c r="S421" s="14">
        <v>0.52504070915053602</v>
      </c>
      <c r="T421" s="14">
        <v>0.47196913355137499</v>
      </c>
      <c r="U421" s="14">
        <v>0.44875213364516098</v>
      </c>
      <c r="V421" s="14">
        <v>0.49063877296265901</v>
      </c>
      <c r="W421" s="14">
        <v>0.482307879202101</v>
      </c>
      <c r="X421" s="14">
        <v>0.49864553147142998</v>
      </c>
      <c r="Y421" s="14">
        <v>0.38944380121849298</v>
      </c>
      <c r="Z421" s="14">
        <v>0.372798389785305</v>
      </c>
      <c r="AA421" s="14">
        <v>0.52407167749607597</v>
      </c>
      <c r="AB421" s="14">
        <v>0.43725433799538199</v>
      </c>
      <c r="AC421" s="14">
        <v>0.45698610145595497</v>
      </c>
      <c r="AD421" s="14">
        <v>0.35071365817156502</v>
      </c>
      <c r="AE421" s="14"/>
      <c r="AF421" s="14">
        <v>0.38029381941245</v>
      </c>
      <c r="AG421" s="14">
        <v>0.48081877703367298</v>
      </c>
      <c r="AH421" s="14">
        <v>0.472611822646201</v>
      </c>
      <c r="AI421" s="14"/>
      <c r="AJ421" s="14">
        <v>0.42410162195428103</v>
      </c>
      <c r="AK421" s="14">
        <v>0.48865227932453598</v>
      </c>
      <c r="AL421" s="14">
        <v>0.47427868777896598</v>
      </c>
      <c r="AM421" s="14">
        <v>0.286972078518615</v>
      </c>
      <c r="AN421" s="14">
        <v>0.50763632130661596</v>
      </c>
      <c r="AO421" s="14"/>
      <c r="AP421" s="14">
        <v>0.39728448013390999</v>
      </c>
      <c r="AQ421" s="14">
        <v>0.50777259494701499</v>
      </c>
      <c r="AR421" s="14">
        <v>0.52157405551223601</v>
      </c>
      <c r="AS421" s="14"/>
      <c r="AT421" s="14">
        <v>0.32467808332081299</v>
      </c>
      <c r="AU421" s="14">
        <v>0.47619450275017799</v>
      </c>
      <c r="AV421" s="14">
        <v>0.57624107265819202</v>
      </c>
      <c r="AW421" s="14">
        <v>0.53326635636012498</v>
      </c>
      <c r="AX421" s="14">
        <v>0.510814451923575</v>
      </c>
      <c r="AY421" s="14"/>
      <c r="AZ421" s="14">
        <v>0.50948420578670806</v>
      </c>
      <c r="BA421" s="14">
        <v>0.46490176348888101</v>
      </c>
      <c r="BB421" s="14">
        <v>0.427581838811051</v>
      </c>
      <c r="BC421" s="14">
        <v>0.44863295941797998</v>
      </c>
      <c r="BD421" s="14">
        <v>0.49411879654573498</v>
      </c>
      <c r="BE421" s="14">
        <v>0.44989909555983598</v>
      </c>
    </row>
    <row r="422" spans="2:57" x14ac:dyDescent="0.25">
      <c r="B422" t="s">
        <v>195</v>
      </c>
      <c r="C422" s="14">
        <v>0.460702640822724</v>
      </c>
      <c r="D422" s="14">
        <v>0.54993753167759496</v>
      </c>
      <c r="E422" s="14">
        <v>0.37329487610024698</v>
      </c>
      <c r="F422" s="14"/>
      <c r="G422" s="14">
        <v>0.66463442778002602</v>
      </c>
      <c r="H422" s="14">
        <v>0.43641669885832901</v>
      </c>
      <c r="I422" s="14">
        <v>0.53074769552324896</v>
      </c>
      <c r="J422" s="14">
        <v>0.42184109108385598</v>
      </c>
      <c r="K422" s="14">
        <v>0.38353356918520198</v>
      </c>
      <c r="L422" s="14">
        <v>0.36488046093096299</v>
      </c>
      <c r="M422" s="14"/>
      <c r="N422" s="14">
        <v>0.56417061602138496</v>
      </c>
      <c r="O422" s="14">
        <v>0.47198684582943201</v>
      </c>
      <c r="P422" s="14">
        <v>0.40873557889165002</v>
      </c>
      <c r="Q422" s="14">
        <v>0.37136012204796898</v>
      </c>
      <c r="R422" s="14"/>
      <c r="S422" s="14">
        <v>0.50765572581906204</v>
      </c>
      <c r="T422" s="14">
        <v>0.45908826609396303</v>
      </c>
      <c r="U422" s="14">
        <v>0.45480159657119901</v>
      </c>
      <c r="V422" s="14">
        <v>0.44447800809692201</v>
      </c>
      <c r="W422" s="14">
        <v>0.48478773865645802</v>
      </c>
      <c r="X422" s="14">
        <v>0.47006090689229602</v>
      </c>
      <c r="Y422" s="14">
        <v>0.43202855245458099</v>
      </c>
      <c r="Z422" s="14">
        <v>0.42323986168424399</v>
      </c>
      <c r="AA422" s="14">
        <v>0.47447957298332999</v>
      </c>
      <c r="AB422" s="14">
        <v>0.42693814497309301</v>
      </c>
      <c r="AC422" s="14">
        <v>0.40735044433311601</v>
      </c>
      <c r="AD422" s="14">
        <v>0.48857197140784298</v>
      </c>
      <c r="AE422" s="14"/>
      <c r="AF422" s="14">
        <v>0.38868069266202998</v>
      </c>
      <c r="AG422" s="14">
        <v>0.46280695623750201</v>
      </c>
      <c r="AH422" s="14">
        <v>0.45348048315302503</v>
      </c>
      <c r="AI422" s="14"/>
      <c r="AJ422" s="14">
        <v>0.42485511521407998</v>
      </c>
      <c r="AK422" s="14">
        <v>0.45066228826674398</v>
      </c>
      <c r="AL422" s="14">
        <v>0.47373927322489101</v>
      </c>
      <c r="AM422" s="14">
        <v>0.31049558298264202</v>
      </c>
      <c r="AN422" s="14">
        <v>0.49252540080924501</v>
      </c>
      <c r="AO422" s="14"/>
      <c r="AP422" s="14">
        <v>0.42503877435361698</v>
      </c>
      <c r="AQ422" s="14">
        <v>0.48216993316541901</v>
      </c>
      <c r="AR422" s="14">
        <v>0.491560675699241</v>
      </c>
      <c r="AS422" s="14"/>
      <c r="AT422" s="14">
        <v>0.31668103170929701</v>
      </c>
      <c r="AU422" s="14">
        <v>0.470385876905904</v>
      </c>
      <c r="AV422" s="14">
        <v>0.56160767049858595</v>
      </c>
      <c r="AW422" s="14">
        <v>0.52684267028007803</v>
      </c>
      <c r="AX422" s="14">
        <v>0.36945485941987999</v>
      </c>
      <c r="AY422" s="14"/>
      <c r="AZ422" s="14">
        <v>0.47863021307837</v>
      </c>
      <c r="BA422" s="14">
        <v>0.47329417533308998</v>
      </c>
      <c r="BB422" s="14">
        <v>0.43850041151379199</v>
      </c>
      <c r="BC422" s="14">
        <v>0.443879208941791</v>
      </c>
      <c r="BD422" s="14">
        <v>0.481823203551347</v>
      </c>
      <c r="BE422" s="14">
        <v>0.38551760922036299</v>
      </c>
    </row>
    <row r="423" spans="2:57" x14ac:dyDescent="0.25">
      <c r="B423" t="s">
        <v>196</v>
      </c>
      <c r="C423" s="14">
        <v>0.127650540723245</v>
      </c>
      <c r="D423" s="14">
        <v>0.16811398498340099</v>
      </c>
      <c r="E423" s="14">
        <v>8.8451215084783194E-2</v>
      </c>
      <c r="F423" s="14"/>
      <c r="G423" s="14">
        <v>0.19883497725905899</v>
      </c>
      <c r="H423" s="14">
        <v>0.18226544234761599</v>
      </c>
      <c r="I423" s="14">
        <v>0.12852877112859001</v>
      </c>
      <c r="J423" s="14">
        <v>8.7728776050379695E-2</v>
      </c>
      <c r="K423" s="14">
        <v>8.0728811720422802E-2</v>
      </c>
      <c r="L423" s="14">
        <v>9.6517709559939505E-2</v>
      </c>
      <c r="M423" s="14"/>
      <c r="N423" s="14">
        <v>0.21659033212380599</v>
      </c>
      <c r="O423" s="14">
        <v>0.10254538728573299</v>
      </c>
      <c r="P423" s="14">
        <v>0.123668219146244</v>
      </c>
      <c r="Q423" s="14">
        <v>5.6656823018284001E-2</v>
      </c>
      <c r="R423" s="14"/>
      <c r="S423" s="14">
        <v>0.169919676942725</v>
      </c>
      <c r="T423" s="14">
        <v>0.12988324416538899</v>
      </c>
      <c r="U423" s="14">
        <v>0.12803593894954801</v>
      </c>
      <c r="V423" s="14">
        <v>0.108207159583481</v>
      </c>
      <c r="W423" s="14">
        <v>0.10294989234867601</v>
      </c>
      <c r="X423" s="14">
        <v>0.14222577720952501</v>
      </c>
      <c r="Y423" s="14">
        <v>8.3111570604386606E-2</v>
      </c>
      <c r="Z423" s="14">
        <v>6.0336931671389003E-2</v>
      </c>
      <c r="AA423" s="14">
        <v>0.107709508271468</v>
      </c>
      <c r="AB423" s="14">
        <v>0.19947448679473101</v>
      </c>
      <c r="AC423" s="14">
        <v>0.114476041934321</v>
      </c>
      <c r="AD423" s="14">
        <v>8.4989360993776797E-2</v>
      </c>
      <c r="AE423" s="14"/>
      <c r="AF423" s="14">
        <v>0.10009191312325701</v>
      </c>
      <c r="AG423" s="14">
        <v>0.13379642040117501</v>
      </c>
      <c r="AH423" s="14">
        <v>0.12494963436402801</v>
      </c>
      <c r="AI423" s="14"/>
      <c r="AJ423" s="14">
        <v>9.0209517740519399E-2</v>
      </c>
      <c r="AK423" s="14">
        <v>0.156893681053595</v>
      </c>
      <c r="AL423" s="14">
        <v>0.179494250743336</v>
      </c>
      <c r="AM423" s="14">
        <v>6.4961614572474305E-2</v>
      </c>
      <c r="AN423" s="14">
        <v>0.10946064312681</v>
      </c>
      <c r="AO423" s="14"/>
      <c r="AP423" s="14">
        <v>0.11729028633904701</v>
      </c>
      <c r="AQ423" s="14">
        <v>0.14535583571892</v>
      </c>
      <c r="AR423" s="14">
        <v>0.206844732012401</v>
      </c>
      <c r="AS423" s="14"/>
      <c r="AT423" s="14">
        <v>3.2178348466223798E-2</v>
      </c>
      <c r="AU423" s="14">
        <v>0.10901332303185</v>
      </c>
      <c r="AV423" s="14">
        <v>0.176447400318609</v>
      </c>
      <c r="AW423" s="14">
        <v>0.23529052985187299</v>
      </c>
      <c r="AX423" s="14">
        <v>0.23530697649746601</v>
      </c>
      <c r="AY423" s="14"/>
      <c r="AZ423" s="14">
        <v>0.205451665186548</v>
      </c>
      <c r="BA423" s="14">
        <v>0.11849587221039599</v>
      </c>
      <c r="BB423" s="14">
        <v>0.111898190653701</v>
      </c>
      <c r="BC423" s="14">
        <v>9.2532360297132396E-2</v>
      </c>
      <c r="BD423" s="14">
        <v>7.5767535979741396E-2</v>
      </c>
      <c r="BE423" s="14">
        <v>8.9814542609424702E-2</v>
      </c>
    </row>
    <row r="424" spans="2:57" x14ac:dyDescent="0.25">
      <c r="B424" t="s">
        <v>87</v>
      </c>
      <c r="C424" s="14">
        <v>1.37699541338958E-2</v>
      </c>
      <c r="D424" s="14">
        <v>1.0958744436824101E-2</v>
      </c>
      <c r="E424" s="14">
        <v>1.6631035659570099E-2</v>
      </c>
      <c r="F424" s="14"/>
      <c r="G424" s="14">
        <v>4.4321805955880303E-3</v>
      </c>
      <c r="H424" s="14">
        <v>1.67039616599426E-2</v>
      </c>
      <c r="I424" s="14">
        <v>1.2540438242194999E-2</v>
      </c>
      <c r="J424" s="14">
        <v>1.25568484853556E-2</v>
      </c>
      <c r="K424" s="14">
        <v>1.0061641061025599E-2</v>
      </c>
      <c r="L424" s="14">
        <v>2.2502336043176599E-2</v>
      </c>
      <c r="M424" s="14"/>
      <c r="N424" s="14">
        <v>3.2645343948404701E-3</v>
      </c>
      <c r="O424" s="14">
        <v>7.3153945944803896E-3</v>
      </c>
      <c r="P424" s="14">
        <v>1.7531391853200899E-2</v>
      </c>
      <c r="Q424" s="14">
        <v>2.9361667691855001E-2</v>
      </c>
      <c r="R424" s="14"/>
      <c r="S424" s="14">
        <v>1.15433842452108E-2</v>
      </c>
      <c r="T424" s="14">
        <v>1.9137879645246499E-2</v>
      </c>
      <c r="U424" s="14">
        <v>2.5132920854056801E-2</v>
      </c>
      <c r="V424" s="14">
        <v>3.1206999468028601E-2</v>
      </c>
      <c r="W424" s="14">
        <v>6.5598528452859798E-3</v>
      </c>
      <c r="X424" s="14">
        <v>1.2947218089879999E-2</v>
      </c>
      <c r="Y424" s="14">
        <v>6.4431128703535496E-3</v>
      </c>
      <c r="Z424" s="14">
        <v>0</v>
      </c>
      <c r="AA424" s="14">
        <v>0</v>
      </c>
      <c r="AB424" s="14">
        <v>1.2964707304196301E-2</v>
      </c>
      <c r="AC424" s="14">
        <v>2.1201838715757999E-2</v>
      </c>
      <c r="AD424" s="14">
        <v>1.7115238652596801E-2</v>
      </c>
      <c r="AE424" s="14"/>
      <c r="AF424" s="14">
        <v>1.2207667039779199E-2</v>
      </c>
      <c r="AG424" s="14">
        <v>1.02407141947651E-2</v>
      </c>
      <c r="AH424" s="14">
        <v>3.2086851150568099E-2</v>
      </c>
      <c r="AI424" s="14"/>
      <c r="AJ424" s="14">
        <v>4.8964817016443002E-3</v>
      </c>
      <c r="AK424" s="14">
        <v>8.8792066323244902E-3</v>
      </c>
      <c r="AL424" s="14">
        <v>2.0032091880244299E-2</v>
      </c>
      <c r="AM424" s="14">
        <v>0</v>
      </c>
      <c r="AN424" s="14">
        <v>4.7263264362727403E-2</v>
      </c>
      <c r="AO424" s="14"/>
      <c r="AP424" s="14">
        <v>0</v>
      </c>
      <c r="AQ424" s="14">
        <v>8.8650834639062495E-3</v>
      </c>
      <c r="AR424" s="14">
        <v>6.0501634704667497E-3</v>
      </c>
      <c r="AS424" s="14"/>
      <c r="AT424" s="14">
        <v>3.2884034736380803E-2</v>
      </c>
      <c r="AU424" s="14">
        <v>8.7988663880971298E-3</v>
      </c>
      <c r="AV424" s="14">
        <v>9.8887411315507299E-3</v>
      </c>
      <c r="AW424" s="14">
        <v>4.5887481150008701E-3</v>
      </c>
      <c r="AX424" s="14">
        <v>0</v>
      </c>
      <c r="AY424" s="14"/>
      <c r="AZ424" s="14">
        <v>9.4152583741219306E-3</v>
      </c>
      <c r="BA424" s="14">
        <v>1.8373833206618801E-2</v>
      </c>
      <c r="BB424" s="14">
        <v>1.18152539883073E-2</v>
      </c>
      <c r="BC424" s="14">
        <v>1.32183967984358E-2</v>
      </c>
      <c r="BD424" s="14">
        <v>9.6002262953874193E-3</v>
      </c>
      <c r="BE424" s="14">
        <v>2.2521358536833101E-2</v>
      </c>
    </row>
    <row r="425" spans="2:57" x14ac:dyDescent="0.25">
      <c r="B425" t="s">
        <v>185</v>
      </c>
      <c r="C425" s="14">
        <v>6.5548813703825898E-2</v>
      </c>
      <c r="D425" s="14">
        <v>5.7505277282451903E-2</v>
      </c>
      <c r="E425" s="14">
        <v>7.3006113994673202E-2</v>
      </c>
      <c r="F425" s="14"/>
      <c r="G425" s="14">
        <v>5.9792502319877303E-2</v>
      </c>
      <c r="H425" s="14">
        <v>7.3673738357086405E-2</v>
      </c>
      <c r="I425" s="14">
        <v>7.3355825417034407E-2</v>
      </c>
      <c r="J425" s="14">
        <v>3.9309121996058398E-2</v>
      </c>
      <c r="K425" s="14">
        <v>5.7053224594548098E-2</v>
      </c>
      <c r="L425" s="14">
        <v>8.4133361431594195E-2</v>
      </c>
      <c r="M425" s="14"/>
      <c r="N425" s="14">
        <v>2.9626313165923401E-2</v>
      </c>
      <c r="O425" s="14">
        <v>6.7434596531681906E-2</v>
      </c>
      <c r="P425" s="14">
        <v>7.6985395711513693E-2</v>
      </c>
      <c r="Q425" s="14">
        <v>9.4741841925483003E-2</v>
      </c>
      <c r="R425" s="14"/>
      <c r="S425" s="14">
        <v>7.4981638111351598E-2</v>
      </c>
      <c r="T425" s="14">
        <v>4.5289598758112601E-2</v>
      </c>
      <c r="U425" s="14">
        <v>8.0273046114935201E-2</v>
      </c>
      <c r="V425" s="14">
        <v>5.948438217167E-2</v>
      </c>
      <c r="W425" s="14">
        <v>8.9304806258043296E-2</v>
      </c>
      <c r="X425" s="14">
        <v>5.0566757222267701E-2</v>
      </c>
      <c r="Y425" s="14">
        <v>7.1341398646539794E-2</v>
      </c>
      <c r="Z425" s="14">
        <v>5.83086184442035E-2</v>
      </c>
      <c r="AA425" s="14">
        <v>4.8451584829625798E-2</v>
      </c>
      <c r="AB425" s="14">
        <v>6.0276633293859801E-2</v>
      </c>
      <c r="AC425" s="14">
        <v>7.8601614750055296E-2</v>
      </c>
      <c r="AD425" s="14">
        <v>0.12864753014635999</v>
      </c>
      <c r="AE425" s="14"/>
      <c r="AF425" s="14">
        <v>6.7091110446120802E-2</v>
      </c>
      <c r="AG425" s="14">
        <v>4.34456496004266E-2</v>
      </c>
      <c r="AH425" s="14">
        <v>0.142160102296048</v>
      </c>
      <c r="AI425" s="14"/>
      <c r="AJ425" s="14">
        <v>6.1524876324704401E-2</v>
      </c>
      <c r="AK425" s="14">
        <v>5.5374953220491401E-2</v>
      </c>
      <c r="AL425" s="14">
        <v>5.4773590208968298E-2</v>
      </c>
      <c r="AM425" s="14">
        <v>0.118835129807044</v>
      </c>
      <c r="AN425" s="14">
        <v>9.1468648739192193E-2</v>
      </c>
      <c r="AO425" s="14"/>
      <c r="AP425" s="14">
        <v>6.7251898988217707E-2</v>
      </c>
      <c r="AQ425" s="14">
        <v>6.00228895384982E-2</v>
      </c>
      <c r="AR425" s="14">
        <v>6.9397579863909806E-2</v>
      </c>
      <c r="AS425" s="14"/>
      <c r="AT425" s="14">
        <v>8.1052369670207097E-2</v>
      </c>
      <c r="AU425" s="14">
        <v>5.5562656766359499E-2</v>
      </c>
      <c r="AV425" s="14">
        <v>5.6093808727554498E-2</v>
      </c>
      <c r="AW425" s="14">
        <v>5.1103812967170703E-2</v>
      </c>
      <c r="AX425" s="14">
        <v>3.1842520278139899E-2</v>
      </c>
      <c r="AY425" s="14"/>
      <c r="AZ425" s="14">
        <v>6.8255066704518294E-2</v>
      </c>
      <c r="BA425" s="14">
        <v>5.5280730128506199E-2</v>
      </c>
      <c r="BB425" s="14">
        <v>9.2070502741547405E-2</v>
      </c>
      <c r="BC425" s="14">
        <v>6.1168729141482303E-2</v>
      </c>
      <c r="BD425" s="14">
        <v>7.9458887508397594E-2</v>
      </c>
      <c r="BE425" s="14">
        <v>3.595569933738E-2</v>
      </c>
    </row>
    <row r="426" spans="2:57" x14ac:dyDescent="0.25"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</row>
    <row r="427" spans="2:57" x14ac:dyDescent="0.25">
      <c r="B427" s="6" t="s">
        <v>212</v>
      </c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</row>
    <row r="428" spans="2:57" x14ac:dyDescent="0.25">
      <c r="B428" s="24" t="s">
        <v>211</v>
      </c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</row>
    <row r="429" spans="2:57" x14ac:dyDescent="0.25">
      <c r="B429" t="s">
        <v>206</v>
      </c>
      <c r="C429" s="14">
        <v>0.355140199156672</v>
      </c>
      <c r="D429" s="14">
        <v>0.37796155290616001</v>
      </c>
      <c r="E429" s="14">
        <v>0.31228779348693098</v>
      </c>
      <c r="F429" s="14"/>
      <c r="G429" s="14">
        <v>0.41339905984894398</v>
      </c>
      <c r="H429" s="14">
        <v>0.44575013178637801</v>
      </c>
      <c r="I429" s="14">
        <v>0.31185324259084202</v>
      </c>
      <c r="J429" s="14">
        <v>0.24031622185208601</v>
      </c>
      <c r="K429" s="14">
        <v>0.22111580780869</v>
      </c>
      <c r="L429" s="14">
        <v>0.34012447942428697</v>
      </c>
      <c r="M429" s="14"/>
      <c r="N429" s="14">
        <v>0.351887349211008</v>
      </c>
      <c r="O429" s="14">
        <v>0.36827418128723699</v>
      </c>
      <c r="P429" s="14">
        <v>0.34077277022673402</v>
      </c>
      <c r="Q429" s="14">
        <v>0.363851448228944</v>
      </c>
      <c r="R429" s="14"/>
      <c r="S429" s="14">
        <v>0.37497098148281899</v>
      </c>
      <c r="T429" s="14">
        <v>0.42350547119215698</v>
      </c>
      <c r="U429" s="14">
        <v>0.27484798707086</v>
      </c>
      <c r="V429" s="14">
        <v>0.32939647444682602</v>
      </c>
      <c r="W429" s="14">
        <v>0.13910196848883799</v>
      </c>
      <c r="X429" s="14">
        <v>0.43107949534560402</v>
      </c>
      <c r="Y429" s="14">
        <v>8.8010802182784106E-2</v>
      </c>
      <c r="Z429" s="14">
        <v>0.43462187819104198</v>
      </c>
      <c r="AA429" s="14">
        <v>0.38166366566502602</v>
      </c>
      <c r="AB429" s="14">
        <v>0.43078161592983399</v>
      </c>
      <c r="AC429" s="14">
        <v>0.34335316107446001</v>
      </c>
      <c r="AD429" s="14">
        <v>0.36737441154675798</v>
      </c>
      <c r="AE429" s="14"/>
      <c r="AF429" s="14">
        <v>0.33900904943586901</v>
      </c>
      <c r="AG429" s="14">
        <v>0.38404301470868002</v>
      </c>
      <c r="AH429" s="14">
        <v>0.16890879197176401</v>
      </c>
      <c r="AI429" s="14"/>
      <c r="AJ429" s="14">
        <v>0.41397809584999401</v>
      </c>
      <c r="AK429" s="14">
        <v>0.37369888129729201</v>
      </c>
      <c r="AL429" s="14">
        <v>0.23336542913799599</v>
      </c>
      <c r="AM429" s="14">
        <v>0.55687593920299505</v>
      </c>
      <c r="AN429" s="14">
        <v>0.16171186393824599</v>
      </c>
      <c r="AO429" s="14"/>
      <c r="AP429" s="14">
        <v>0.55228894160054098</v>
      </c>
      <c r="AQ429" s="14">
        <v>0.36187235718121302</v>
      </c>
      <c r="AR429" s="14">
        <v>0.17046435265781501</v>
      </c>
      <c r="AS429" s="14"/>
      <c r="AT429" s="14">
        <v>0.28689928939606002</v>
      </c>
      <c r="AU429" s="14">
        <v>0.38672345279785297</v>
      </c>
      <c r="AV429" s="14">
        <v>0.42032618692690399</v>
      </c>
      <c r="AW429" s="14">
        <v>0.30331781299157201</v>
      </c>
      <c r="AX429" s="14">
        <v>0.41468420060873401</v>
      </c>
      <c r="AY429" s="14"/>
      <c r="AZ429" s="14">
        <v>0.37078539312850201</v>
      </c>
      <c r="BA429" s="14">
        <v>0.40828254252211699</v>
      </c>
      <c r="BB429" s="14">
        <v>0.217439706450897</v>
      </c>
      <c r="BC429" s="14">
        <v>0.35782728863219898</v>
      </c>
      <c r="BD429" s="14">
        <v>0.23844651757747001</v>
      </c>
      <c r="BE429" s="14">
        <v>0.40226792276517598</v>
      </c>
    </row>
    <row r="430" spans="2:57" x14ac:dyDescent="0.25">
      <c r="B430" t="s">
        <v>207</v>
      </c>
      <c r="C430" s="14">
        <v>0.31149573984781598</v>
      </c>
      <c r="D430" s="14">
        <v>0.29778615996765501</v>
      </c>
      <c r="E430" s="14">
        <v>0.33723866838024702</v>
      </c>
      <c r="F430" s="14"/>
      <c r="G430" s="14">
        <v>0.22602372054025699</v>
      </c>
      <c r="H430" s="14">
        <v>0.306259310207737</v>
      </c>
      <c r="I430" s="14">
        <v>0.41942728278354302</v>
      </c>
      <c r="J430" s="14">
        <v>0.42296128051735699</v>
      </c>
      <c r="K430" s="14">
        <v>0.27060771435872799</v>
      </c>
      <c r="L430" s="14">
        <v>0.25763078193035399</v>
      </c>
      <c r="M430" s="14"/>
      <c r="N430" s="14">
        <v>0.350642214863713</v>
      </c>
      <c r="O430" s="14">
        <v>0.30482375974077502</v>
      </c>
      <c r="P430" s="14">
        <v>0.26780148678629301</v>
      </c>
      <c r="Q430" s="14">
        <v>0.26598648412444398</v>
      </c>
      <c r="R430" s="14"/>
      <c r="S430" s="14">
        <v>0.309342405713388</v>
      </c>
      <c r="T430" s="14">
        <v>0.23219045936149499</v>
      </c>
      <c r="U430" s="14">
        <v>0.28320795699212098</v>
      </c>
      <c r="V430" s="14">
        <v>0.37252935637733198</v>
      </c>
      <c r="W430" s="14">
        <v>0.48441152120766001</v>
      </c>
      <c r="X430" s="14">
        <v>0.21962017142367701</v>
      </c>
      <c r="Y430" s="14">
        <v>0.30563124366212602</v>
      </c>
      <c r="Z430" s="14">
        <v>0.180153994744289</v>
      </c>
      <c r="AA430" s="14">
        <v>0.47743530218250901</v>
      </c>
      <c r="AB430" s="14">
        <v>0.39362052946713599</v>
      </c>
      <c r="AC430" s="14">
        <v>0</v>
      </c>
      <c r="AD430" s="14">
        <v>0.21811324274615301</v>
      </c>
      <c r="AE430" s="14"/>
      <c r="AF430" s="14">
        <v>0.37433695659003102</v>
      </c>
      <c r="AG430" s="14">
        <v>0.31677375458399198</v>
      </c>
      <c r="AH430" s="14">
        <v>0.26475225770958399</v>
      </c>
      <c r="AI430" s="14"/>
      <c r="AJ430" s="14">
        <v>0.263756867472284</v>
      </c>
      <c r="AK430" s="14">
        <v>0.33478451161747902</v>
      </c>
      <c r="AL430" s="14">
        <v>0.35706443737705601</v>
      </c>
      <c r="AM430" s="14">
        <v>0</v>
      </c>
      <c r="AN430" s="14">
        <v>0.27164887071056398</v>
      </c>
      <c r="AO430" s="14"/>
      <c r="AP430" s="14">
        <v>0.18261514623220701</v>
      </c>
      <c r="AQ430" s="14">
        <v>0.34480374457185398</v>
      </c>
      <c r="AR430" s="14">
        <v>0.34706580004197701</v>
      </c>
      <c r="AS430" s="14"/>
      <c r="AT430" s="14">
        <v>0.23275061708118899</v>
      </c>
      <c r="AU430" s="14">
        <v>0.27196438951304203</v>
      </c>
      <c r="AV430" s="14">
        <v>0.27349939659942502</v>
      </c>
      <c r="AW430" s="14">
        <v>0.42107351856729502</v>
      </c>
      <c r="AX430" s="14">
        <v>0.16519732104070101</v>
      </c>
      <c r="AY430" s="14"/>
      <c r="AZ430" s="14">
        <v>0.29462242497695201</v>
      </c>
      <c r="BA430" s="14">
        <v>0.33735420009954598</v>
      </c>
      <c r="BB430" s="14">
        <v>0.23133921138361799</v>
      </c>
      <c r="BC430" s="14">
        <v>0.312763005875829</v>
      </c>
      <c r="BD430" s="14">
        <v>0.57333699844312802</v>
      </c>
      <c r="BE430" s="14">
        <v>0.108707478662273</v>
      </c>
    </row>
    <row r="431" spans="2:57" x14ac:dyDescent="0.25">
      <c r="B431" t="s">
        <v>208</v>
      </c>
      <c r="C431" s="14">
        <v>0.19724097591137499</v>
      </c>
      <c r="D431" s="14">
        <v>0.16929685807455899</v>
      </c>
      <c r="E431" s="14">
        <v>0.24971256400255601</v>
      </c>
      <c r="F431" s="14"/>
      <c r="G431" s="14">
        <v>0.23009745826372699</v>
      </c>
      <c r="H431" s="14">
        <v>0.187940379736309</v>
      </c>
      <c r="I431" s="14">
        <v>0.119725766384736</v>
      </c>
      <c r="J431" s="14">
        <v>0.19905969345930699</v>
      </c>
      <c r="K431" s="14">
        <v>0.22629332415602599</v>
      </c>
      <c r="L431" s="14">
        <v>0.23543639915012601</v>
      </c>
      <c r="M431" s="14"/>
      <c r="N431" s="14">
        <v>0.19378278689864201</v>
      </c>
      <c r="O431" s="14">
        <v>0.19583558738696599</v>
      </c>
      <c r="P431" s="14">
        <v>0.20423076910274601</v>
      </c>
      <c r="Q431" s="14">
        <v>0.21603996947149401</v>
      </c>
      <c r="R431" s="14"/>
      <c r="S431" s="14">
        <v>0.15526624830167499</v>
      </c>
      <c r="T431" s="14">
        <v>0.17443032068657299</v>
      </c>
      <c r="U431" s="14">
        <v>0.39392903244891803</v>
      </c>
      <c r="V431" s="14">
        <v>0.16258163886732699</v>
      </c>
      <c r="W431" s="14">
        <v>0.15366967011910099</v>
      </c>
      <c r="X431" s="14">
        <v>0.27272323784820401</v>
      </c>
      <c r="Y431" s="14">
        <v>0.39176924216296199</v>
      </c>
      <c r="Z431" s="14">
        <v>0.38522412706466902</v>
      </c>
      <c r="AA431" s="14">
        <v>4.2841552569754901E-2</v>
      </c>
      <c r="AB431" s="14">
        <v>0.121119959441309</v>
      </c>
      <c r="AC431" s="14">
        <v>0.37160952773291001</v>
      </c>
      <c r="AD431" s="14">
        <v>0</v>
      </c>
      <c r="AE431" s="14"/>
      <c r="AF431" s="14">
        <v>0.180880125482974</v>
      </c>
      <c r="AG431" s="14">
        <v>0.184310678096896</v>
      </c>
      <c r="AH431" s="14">
        <v>0.292223564288492</v>
      </c>
      <c r="AI431" s="14"/>
      <c r="AJ431" s="14">
        <v>0.22728460221499899</v>
      </c>
      <c r="AK431" s="14">
        <v>0.175482446106735</v>
      </c>
      <c r="AL431" s="14">
        <v>0.23130780844016199</v>
      </c>
      <c r="AM431" s="14">
        <v>0.443124060797005</v>
      </c>
      <c r="AN431" s="14">
        <v>0.26478333458624997</v>
      </c>
      <c r="AO431" s="14"/>
      <c r="AP431" s="14">
        <v>0.12628400972193199</v>
      </c>
      <c r="AQ431" s="14">
        <v>0.197089262773322</v>
      </c>
      <c r="AR431" s="14">
        <v>0.28423095736807102</v>
      </c>
      <c r="AS431" s="14"/>
      <c r="AT431" s="14">
        <v>0.345253458587016</v>
      </c>
      <c r="AU431" s="14">
        <v>0.20420544897242701</v>
      </c>
      <c r="AV431" s="14">
        <v>0.17457144832538801</v>
      </c>
      <c r="AW431" s="14">
        <v>0.173888094742018</v>
      </c>
      <c r="AX431" s="14">
        <v>0.13680505788484501</v>
      </c>
      <c r="AY431" s="14"/>
      <c r="AZ431" s="14">
        <v>0.168409333433648</v>
      </c>
      <c r="BA431" s="14">
        <v>0.17930014492386601</v>
      </c>
      <c r="BB431" s="14">
        <v>0.40810956576768798</v>
      </c>
      <c r="BC431" s="14">
        <v>0.16632186659334</v>
      </c>
      <c r="BD431" s="14">
        <v>0.13754372083695299</v>
      </c>
      <c r="BE431" s="14">
        <v>0.209584959157958</v>
      </c>
    </row>
    <row r="432" spans="2:57" x14ac:dyDescent="0.25">
      <c r="B432" t="s">
        <v>209</v>
      </c>
      <c r="C432" s="14">
        <v>7.3339144017354196E-2</v>
      </c>
      <c r="D432" s="14">
        <v>9.5215466500586293E-2</v>
      </c>
      <c r="E432" s="14">
        <v>3.2261254602727898E-2</v>
      </c>
      <c r="F432" s="14"/>
      <c r="G432" s="14">
        <v>5.4455324878076403E-2</v>
      </c>
      <c r="H432" s="14">
        <v>3.8667048875089503E-2</v>
      </c>
      <c r="I432" s="14">
        <v>0.14899370824087901</v>
      </c>
      <c r="J432" s="14">
        <v>6.4597332969861601E-2</v>
      </c>
      <c r="K432" s="14">
        <v>0.16607249895571399</v>
      </c>
      <c r="L432" s="14">
        <v>2.26484345120418E-2</v>
      </c>
      <c r="M432" s="14"/>
      <c r="N432" s="14">
        <v>4.0252188503083999E-2</v>
      </c>
      <c r="O432" s="14">
        <v>9.8021636749043198E-2</v>
      </c>
      <c r="P432" s="14">
        <v>0.120650483403338</v>
      </c>
      <c r="Q432" s="14">
        <v>7.9929415288166203E-2</v>
      </c>
      <c r="R432" s="14"/>
      <c r="S432" s="14">
        <v>9.2854412550100102E-2</v>
      </c>
      <c r="T432" s="14">
        <v>0.16987374875977501</v>
      </c>
      <c r="U432" s="14">
        <v>4.8015023488100897E-2</v>
      </c>
      <c r="V432" s="14">
        <v>0</v>
      </c>
      <c r="W432" s="14">
        <v>8.3169865762004802E-2</v>
      </c>
      <c r="X432" s="14">
        <v>3.7539288718971497E-2</v>
      </c>
      <c r="Y432" s="14">
        <v>6.9633755109665796E-2</v>
      </c>
      <c r="Z432" s="14">
        <v>0</v>
      </c>
      <c r="AA432" s="14">
        <v>4.9594442944029198E-2</v>
      </c>
      <c r="AB432" s="14">
        <v>0</v>
      </c>
      <c r="AC432" s="14">
        <v>9.5459426942317405E-2</v>
      </c>
      <c r="AD432" s="14">
        <v>0.41451234570709</v>
      </c>
      <c r="AE432" s="14"/>
      <c r="AF432" s="14">
        <v>7.5509215560490006E-2</v>
      </c>
      <c r="AG432" s="14">
        <v>5.6336084793921201E-2</v>
      </c>
      <c r="AH432" s="14">
        <v>0.12520359135360701</v>
      </c>
      <c r="AI432" s="14"/>
      <c r="AJ432" s="14">
        <v>3.1310693536469099E-2</v>
      </c>
      <c r="AK432" s="14">
        <v>5.9976723132058297E-2</v>
      </c>
      <c r="AL432" s="14">
        <v>6.8370890421369401E-2</v>
      </c>
      <c r="AM432" s="14">
        <v>0</v>
      </c>
      <c r="AN432" s="14">
        <v>0.15243154680885401</v>
      </c>
      <c r="AO432" s="14"/>
      <c r="AP432" s="14">
        <v>7.3190742211243803E-2</v>
      </c>
      <c r="AQ432" s="14">
        <v>4.9629005089620898E-2</v>
      </c>
      <c r="AR432" s="14">
        <v>9.9729513082031401E-2</v>
      </c>
      <c r="AS432" s="14"/>
      <c r="AT432" s="14">
        <v>0.13509663493573601</v>
      </c>
      <c r="AU432" s="14">
        <v>5.9868531505982502E-2</v>
      </c>
      <c r="AV432" s="14">
        <v>7.2321733575003697E-2</v>
      </c>
      <c r="AW432" s="14">
        <v>3.9177352338649697E-2</v>
      </c>
      <c r="AX432" s="14">
        <v>0.156397282860504</v>
      </c>
      <c r="AY432" s="14"/>
      <c r="AZ432" s="14">
        <v>8.7045509361394005E-2</v>
      </c>
      <c r="BA432" s="14">
        <v>4.7808236545962203E-2</v>
      </c>
      <c r="BB432" s="14">
        <v>0.113546336411478</v>
      </c>
      <c r="BC432" s="14">
        <v>5.4702763737148899E-2</v>
      </c>
      <c r="BD432" s="14">
        <v>5.0672763142449499E-2</v>
      </c>
      <c r="BE432" s="14">
        <v>9.75136775013596E-2</v>
      </c>
    </row>
    <row r="433" spans="2:57" x14ac:dyDescent="0.25">
      <c r="B433" t="s">
        <v>87</v>
      </c>
      <c r="C433" s="14">
        <v>6.2783941066782395E-2</v>
      </c>
      <c r="D433" s="14">
        <v>5.9739962551039201E-2</v>
      </c>
      <c r="E433" s="14">
        <v>6.8499719527537806E-2</v>
      </c>
      <c r="F433" s="14"/>
      <c r="G433" s="14">
        <v>7.6024436468995996E-2</v>
      </c>
      <c r="H433" s="14">
        <v>2.1383129394486899E-2</v>
      </c>
      <c r="I433" s="14">
        <v>0</v>
      </c>
      <c r="J433" s="14">
        <v>7.3065471201389204E-2</v>
      </c>
      <c r="K433" s="14">
        <v>0.115910654720841</v>
      </c>
      <c r="L433" s="14">
        <v>0.14415990498319001</v>
      </c>
      <c r="M433" s="14"/>
      <c r="N433" s="14">
        <v>6.34354605235527E-2</v>
      </c>
      <c r="O433" s="14">
        <v>3.3044834835977699E-2</v>
      </c>
      <c r="P433" s="14">
        <v>6.6544490480889396E-2</v>
      </c>
      <c r="Q433" s="14">
        <v>7.41926828869518E-2</v>
      </c>
      <c r="R433" s="14"/>
      <c r="S433" s="14">
        <v>6.7565951952017797E-2</v>
      </c>
      <c r="T433" s="14">
        <v>0</v>
      </c>
      <c r="U433" s="14">
        <v>0</v>
      </c>
      <c r="V433" s="14">
        <v>0.13549253030851599</v>
      </c>
      <c r="W433" s="14">
        <v>0.13964697442239701</v>
      </c>
      <c r="X433" s="14">
        <v>3.9037806663542902E-2</v>
      </c>
      <c r="Y433" s="14">
        <v>0.14495495688246199</v>
      </c>
      <c r="Z433" s="14">
        <v>0</v>
      </c>
      <c r="AA433" s="14">
        <v>4.8465036638680702E-2</v>
      </c>
      <c r="AB433" s="14">
        <v>5.4477895161721503E-2</v>
      </c>
      <c r="AC433" s="14">
        <v>0.189577884250312</v>
      </c>
      <c r="AD433" s="14">
        <v>0</v>
      </c>
      <c r="AE433" s="14"/>
      <c r="AF433" s="14">
        <v>3.0264652930635599E-2</v>
      </c>
      <c r="AG433" s="14">
        <v>5.8536467816509702E-2</v>
      </c>
      <c r="AH433" s="14">
        <v>0.14891179467655299</v>
      </c>
      <c r="AI433" s="14"/>
      <c r="AJ433" s="14">
        <v>6.3669740926253701E-2</v>
      </c>
      <c r="AK433" s="14">
        <v>5.6057437846435902E-2</v>
      </c>
      <c r="AL433" s="14">
        <v>0.109891434623416</v>
      </c>
      <c r="AM433" s="14">
        <v>0</v>
      </c>
      <c r="AN433" s="14">
        <v>0.14942438395608601</v>
      </c>
      <c r="AO433" s="14"/>
      <c r="AP433" s="14">
        <v>6.5621160234076006E-2</v>
      </c>
      <c r="AQ433" s="14">
        <v>4.6605630383990397E-2</v>
      </c>
      <c r="AR433" s="14">
        <v>9.8509376850106703E-2</v>
      </c>
      <c r="AS433" s="14"/>
      <c r="AT433" s="14">
        <v>0</v>
      </c>
      <c r="AU433" s="14">
        <v>7.7238177210695605E-2</v>
      </c>
      <c r="AV433" s="14">
        <v>5.92812345732791E-2</v>
      </c>
      <c r="AW433" s="14">
        <v>6.2543221360464807E-2</v>
      </c>
      <c r="AX433" s="14">
        <v>0.126916137605216</v>
      </c>
      <c r="AY433" s="14"/>
      <c r="AZ433" s="14">
        <v>7.9137339099503698E-2</v>
      </c>
      <c r="BA433" s="14">
        <v>2.7254875908508201E-2</v>
      </c>
      <c r="BB433" s="14">
        <v>2.95651799863191E-2</v>
      </c>
      <c r="BC433" s="14">
        <v>0.108385075161483</v>
      </c>
      <c r="BD433" s="14">
        <v>0</v>
      </c>
      <c r="BE433" s="14">
        <v>0.18192596191323401</v>
      </c>
    </row>
    <row r="434" spans="2:57" x14ac:dyDescent="0.25"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</row>
    <row r="435" spans="2:57" x14ac:dyDescent="0.25">
      <c r="B435" s="6" t="s">
        <v>213</v>
      </c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</row>
    <row r="436" spans="2:57" x14ac:dyDescent="0.25">
      <c r="B436" s="24" t="s">
        <v>211</v>
      </c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</row>
    <row r="437" spans="2:57" x14ac:dyDescent="0.25">
      <c r="B437" t="s">
        <v>206</v>
      </c>
      <c r="C437" s="14">
        <v>0.22732208432050599</v>
      </c>
      <c r="D437" s="14">
        <v>0.27139192289726499</v>
      </c>
      <c r="E437" s="14">
        <v>0.17831152342284901</v>
      </c>
      <c r="F437" s="14"/>
      <c r="G437" s="14">
        <v>0.34819242861725602</v>
      </c>
      <c r="H437" s="14">
        <v>0.31631922267455698</v>
      </c>
      <c r="I437" s="14">
        <v>0.19192484264021001</v>
      </c>
      <c r="J437" s="14">
        <v>0.177967961328866</v>
      </c>
      <c r="K437" s="14">
        <v>0.184289784041231</v>
      </c>
      <c r="L437" s="14">
        <v>0.17088334308546901</v>
      </c>
      <c r="M437" s="14"/>
      <c r="N437" s="14">
        <v>0.32420801596943799</v>
      </c>
      <c r="O437" s="14">
        <v>0.21938623252762299</v>
      </c>
      <c r="P437" s="14">
        <v>0.19672751870206101</v>
      </c>
      <c r="Q437" s="14">
        <v>0.135461492201398</v>
      </c>
      <c r="R437" s="14"/>
      <c r="S437" s="14">
        <v>0.33039664875711799</v>
      </c>
      <c r="T437" s="14">
        <v>0.23203324499612099</v>
      </c>
      <c r="U437" s="14">
        <v>0.23796905316487599</v>
      </c>
      <c r="V437" s="14">
        <v>0.18179706987722</v>
      </c>
      <c r="W437" s="14">
        <v>0.206569944311671</v>
      </c>
      <c r="X437" s="14">
        <v>0.21080400991312701</v>
      </c>
      <c r="Y437" s="14">
        <v>0.198502374351685</v>
      </c>
      <c r="Z437" s="14">
        <v>0.120373249963348</v>
      </c>
      <c r="AA437" s="14">
        <v>0.21022048205103899</v>
      </c>
      <c r="AB437" s="14">
        <v>0.28927833739738001</v>
      </c>
      <c r="AC437" s="14">
        <v>0.15569155700427401</v>
      </c>
      <c r="AD437" s="14">
        <v>0.18609820800477</v>
      </c>
      <c r="AE437" s="14"/>
      <c r="AF437" s="14">
        <v>0.18672998442300501</v>
      </c>
      <c r="AG437" s="14">
        <v>0.227275122104798</v>
      </c>
      <c r="AH437" s="14">
        <v>0.21287918463160799</v>
      </c>
      <c r="AI437" s="14"/>
      <c r="AJ437" s="14">
        <v>0.20369316033465601</v>
      </c>
      <c r="AK437" s="14">
        <v>0.226430327938479</v>
      </c>
      <c r="AL437" s="14">
        <v>0.29335758048799399</v>
      </c>
      <c r="AM437" s="14">
        <v>0.11632345445408999</v>
      </c>
      <c r="AN437" s="14">
        <v>0.17855996141656699</v>
      </c>
      <c r="AO437" s="14"/>
      <c r="AP437" s="14">
        <v>0.24621572556568899</v>
      </c>
      <c r="AQ437" s="14">
        <v>0.24006504506441001</v>
      </c>
      <c r="AR437" s="14">
        <v>0.25042132463257899</v>
      </c>
      <c r="AS437" s="14"/>
      <c r="AT437" s="14">
        <v>8.9048211000879104E-2</v>
      </c>
      <c r="AU437" s="14">
        <v>0.25272367538089102</v>
      </c>
      <c r="AV437" s="14">
        <v>0.29100807001950701</v>
      </c>
      <c r="AW437" s="14">
        <v>0.32218229751718802</v>
      </c>
      <c r="AX437" s="14">
        <v>0.316540064172328</v>
      </c>
      <c r="AY437" s="14"/>
      <c r="AZ437" s="14">
        <v>0.29438617565809</v>
      </c>
      <c r="BA437" s="14">
        <v>0.23257694104515</v>
      </c>
      <c r="BB437" s="14">
        <v>0.16097046025638501</v>
      </c>
      <c r="BC437" s="14">
        <v>0.19788517451871901</v>
      </c>
      <c r="BD437" s="14">
        <v>0.188708696418905</v>
      </c>
      <c r="BE437" s="14">
        <v>0.239625595973053</v>
      </c>
    </row>
    <row r="438" spans="2:57" x14ac:dyDescent="0.25">
      <c r="B438" t="s">
        <v>207</v>
      </c>
      <c r="C438" s="14">
        <v>0.28394047426542901</v>
      </c>
      <c r="D438" s="14">
        <v>0.29264467928726401</v>
      </c>
      <c r="E438" s="14">
        <v>0.27645127474303699</v>
      </c>
      <c r="F438" s="14"/>
      <c r="G438" s="14">
        <v>0.29500490154761499</v>
      </c>
      <c r="H438" s="14">
        <v>0.25992852363746999</v>
      </c>
      <c r="I438" s="14">
        <v>0.31760741074876098</v>
      </c>
      <c r="J438" s="14">
        <v>0.259137949850967</v>
      </c>
      <c r="K438" s="14">
        <v>0.27881290187775598</v>
      </c>
      <c r="L438" s="14">
        <v>0.29202221968547298</v>
      </c>
      <c r="M438" s="14"/>
      <c r="N438" s="14">
        <v>0.30051917490308</v>
      </c>
      <c r="O438" s="14">
        <v>0.30400967835256498</v>
      </c>
      <c r="P438" s="14">
        <v>0.294016020473715</v>
      </c>
      <c r="Q438" s="14">
        <v>0.22758473998680301</v>
      </c>
      <c r="R438" s="14"/>
      <c r="S438" s="14">
        <v>0.26781118740162002</v>
      </c>
      <c r="T438" s="14">
        <v>0.25687174748907898</v>
      </c>
      <c r="U438" s="14">
        <v>0.26533278014398598</v>
      </c>
      <c r="V438" s="14">
        <v>0.26378672480466703</v>
      </c>
      <c r="W438" s="14">
        <v>0.36386035317036203</v>
      </c>
      <c r="X438" s="14">
        <v>0.30429254436061498</v>
      </c>
      <c r="Y438" s="14">
        <v>0.27975175258644103</v>
      </c>
      <c r="Z438" s="14">
        <v>0.29740069063550401</v>
      </c>
      <c r="AA438" s="14">
        <v>0.23728915850000201</v>
      </c>
      <c r="AB438" s="14">
        <v>0.318899552265622</v>
      </c>
      <c r="AC438" s="14">
        <v>0.279044817435806</v>
      </c>
      <c r="AD438" s="14">
        <v>0.43743200701710599</v>
      </c>
      <c r="AE438" s="14"/>
      <c r="AF438" s="14">
        <v>0.28084405820758301</v>
      </c>
      <c r="AG438" s="14">
        <v>0.30164659816149197</v>
      </c>
      <c r="AH438" s="14">
        <v>0.27497653487692802</v>
      </c>
      <c r="AI438" s="14"/>
      <c r="AJ438" s="14">
        <v>0.27121663281054698</v>
      </c>
      <c r="AK438" s="14">
        <v>0.30675067714246801</v>
      </c>
      <c r="AL438" s="14">
        <v>0.27084956656059</v>
      </c>
      <c r="AM438" s="14">
        <v>0.35306231171673202</v>
      </c>
      <c r="AN438" s="14">
        <v>0.27614516292622798</v>
      </c>
      <c r="AO438" s="14"/>
      <c r="AP438" s="14">
        <v>0.25641684213337301</v>
      </c>
      <c r="AQ438" s="14">
        <v>0.28311703146410799</v>
      </c>
      <c r="AR438" s="14">
        <v>0.29023235749326698</v>
      </c>
      <c r="AS438" s="14"/>
      <c r="AT438" s="14">
        <v>0.226023062761435</v>
      </c>
      <c r="AU438" s="14">
        <v>0.26967659414704998</v>
      </c>
      <c r="AV438" s="14">
        <v>0.30936366314420199</v>
      </c>
      <c r="AW438" s="14">
        <v>0.34057429895543401</v>
      </c>
      <c r="AX438" s="14">
        <v>0.26748515221366997</v>
      </c>
      <c r="AY438" s="14"/>
      <c r="AZ438" s="14">
        <v>0.28831170699166703</v>
      </c>
      <c r="BA438" s="14">
        <v>0.298819661642162</v>
      </c>
      <c r="BB438" s="14">
        <v>0.27559550662042198</v>
      </c>
      <c r="BC438" s="14">
        <v>0.27264080704713101</v>
      </c>
      <c r="BD438" s="14">
        <v>0.28774842045335902</v>
      </c>
      <c r="BE438" s="14">
        <v>0.24189426435438399</v>
      </c>
    </row>
    <row r="439" spans="2:57" x14ac:dyDescent="0.25">
      <c r="B439" t="s">
        <v>208</v>
      </c>
      <c r="C439" s="14">
        <v>0.30458212639226001</v>
      </c>
      <c r="D439" s="14">
        <v>0.26997546873031802</v>
      </c>
      <c r="E439" s="14">
        <v>0.34007038336533602</v>
      </c>
      <c r="F439" s="14"/>
      <c r="G439" s="14">
        <v>0.259722609240017</v>
      </c>
      <c r="H439" s="14">
        <v>0.250937919617436</v>
      </c>
      <c r="I439" s="14">
        <v>0.31629150865557398</v>
      </c>
      <c r="J439" s="14">
        <v>0.34826007994311498</v>
      </c>
      <c r="K439" s="14">
        <v>0.39622167581068701</v>
      </c>
      <c r="L439" s="14">
        <v>0.26360047121088998</v>
      </c>
      <c r="M439" s="14"/>
      <c r="N439" s="14">
        <v>0.22997648507194099</v>
      </c>
      <c r="O439" s="14">
        <v>0.30075257544421302</v>
      </c>
      <c r="P439" s="14">
        <v>0.32569689732637602</v>
      </c>
      <c r="Q439" s="14">
        <v>0.39003502482708002</v>
      </c>
      <c r="R439" s="14"/>
      <c r="S439" s="14">
        <v>0.245145625759702</v>
      </c>
      <c r="T439" s="14">
        <v>0.37645752073810901</v>
      </c>
      <c r="U439" s="14">
        <v>0.26306521522981202</v>
      </c>
      <c r="V439" s="14">
        <v>0.32166037878854398</v>
      </c>
      <c r="W439" s="14">
        <v>0.25479493527133301</v>
      </c>
      <c r="X439" s="14">
        <v>0.37108577548344701</v>
      </c>
      <c r="Y439" s="14">
        <v>0.30487683710774699</v>
      </c>
      <c r="Z439" s="14">
        <v>0.31937814966599398</v>
      </c>
      <c r="AA439" s="14">
        <v>0.33524013724507001</v>
      </c>
      <c r="AB439" s="14">
        <v>0.24822933679236101</v>
      </c>
      <c r="AC439" s="14">
        <v>0.267948657956458</v>
      </c>
      <c r="AD439" s="14">
        <v>0.29740331608158299</v>
      </c>
      <c r="AE439" s="14"/>
      <c r="AF439" s="14">
        <v>0.31306981518104998</v>
      </c>
      <c r="AG439" s="14">
        <v>0.307228668866593</v>
      </c>
      <c r="AH439" s="14">
        <v>0.29477035837660498</v>
      </c>
      <c r="AI439" s="14"/>
      <c r="AJ439" s="14">
        <v>0.325244823367353</v>
      </c>
      <c r="AK439" s="14">
        <v>0.310925294388189</v>
      </c>
      <c r="AL439" s="14">
        <v>0.26784902689219597</v>
      </c>
      <c r="AM439" s="14">
        <v>0.20399364505075901</v>
      </c>
      <c r="AN439" s="14">
        <v>0.301951125585464</v>
      </c>
      <c r="AO439" s="14"/>
      <c r="AP439" s="14">
        <v>0.30037065693405302</v>
      </c>
      <c r="AQ439" s="14">
        <v>0.32582072629398301</v>
      </c>
      <c r="AR439" s="14">
        <v>0.302370872850794</v>
      </c>
      <c r="AS439" s="14"/>
      <c r="AT439" s="14">
        <v>0.393085909592987</v>
      </c>
      <c r="AU439" s="14">
        <v>0.29733469936859103</v>
      </c>
      <c r="AV439" s="14">
        <v>0.283857546000233</v>
      </c>
      <c r="AW439" s="14">
        <v>0.21528550651081901</v>
      </c>
      <c r="AX439" s="14">
        <v>0.19228381520444801</v>
      </c>
      <c r="AY439" s="14"/>
      <c r="AZ439" s="14">
        <v>0.25840614648558802</v>
      </c>
      <c r="BA439" s="14">
        <v>0.30856320163623302</v>
      </c>
      <c r="BB439" s="14">
        <v>0.349983793384405</v>
      </c>
      <c r="BC439" s="14">
        <v>0.32215244539430898</v>
      </c>
      <c r="BD439" s="14">
        <v>0.32002528218125698</v>
      </c>
      <c r="BE439" s="14">
        <v>0.28789106959448701</v>
      </c>
    </row>
    <row r="440" spans="2:57" x14ac:dyDescent="0.25">
      <c r="B440" t="s">
        <v>209</v>
      </c>
      <c r="C440" s="14">
        <v>0.103817251579066</v>
      </c>
      <c r="D440" s="14">
        <v>8.8408441436015103E-2</v>
      </c>
      <c r="E440" s="14">
        <v>0.121275569936395</v>
      </c>
      <c r="F440" s="14"/>
      <c r="G440" s="14">
        <v>7.1085593444227504E-2</v>
      </c>
      <c r="H440" s="14">
        <v>0.107585813042316</v>
      </c>
      <c r="I440" s="14">
        <v>0.13554506599000399</v>
      </c>
      <c r="J440" s="14">
        <v>0.15607671463282899</v>
      </c>
      <c r="K440" s="14">
        <v>7.8181160758663798E-2</v>
      </c>
      <c r="L440" s="14">
        <v>6.6073845489559399E-2</v>
      </c>
      <c r="M440" s="14"/>
      <c r="N440" s="14">
        <v>6.8434818931803601E-2</v>
      </c>
      <c r="O440" s="14">
        <v>8.9144947997720103E-2</v>
      </c>
      <c r="P440" s="14">
        <v>0.13494141177551</v>
      </c>
      <c r="Q440" s="14">
        <v>0.14128348213658601</v>
      </c>
      <c r="R440" s="14"/>
      <c r="S440" s="14">
        <v>8.45484333877108E-2</v>
      </c>
      <c r="T440" s="14">
        <v>8.0867975945848797E-2</v>
      </c>
      <c r="U440" s="14">
        <v>0.12797181191343299</v>
      </c>
      <c r="V440" s="14">
        <v>0.14714136669439801</v>
      </c>
      <c r="W440" s="14">
        <v>0.12578919339483799</v>
      </c>
      <c r="X440" s="14">
        <v>5.6720000916422299E-2</v>
      </c>
      <c r="Y440" s="14">
        <v>0.131269406005071</v>
      </c>
      <c r="Z440" s="14">
        <v>7.7766041862242202E-2</v>
      </c>
      <c r="AA440" s="14">
        <v>0.13881279779094899</v>
      </c>
      <c r="AB440" s="14">
        <v>4.4651887320187801E-2</v>
      </c>
      <c r="AC440" s="14">
        <v>0.16269555191434201</v>
      </c>
      <c r="AD440" s="14">
        <v>7.9066468896541106E-2</v>
      </c>
      <c r="AE440" s="14"/>
      <c r="AF440" s="14">
        <v>0.12612377018750001</v>
      </c>
      <c r="AG440" s="14">
        <v>8.7355389247705903E-2</v>
      </c>
      <c r="AH440" s="14">
        <v>0.105396941488353</v>
      </c>
      <c r="AI440" s="14"/>
      <c r="AJ440" s="14">
        <v>9.22560106828334E-2</v>
      </c>
      <c r="AK440" s="14">
        <v>9.9128609498729897E-2</v>
      </c>
      <c r="AL440" s="14">
        <v>9.42587434486577E-2</v>
      </c>
      <c r="AM440" s="14">
        <v>0.28103285393507799</v>
      </c>
      <c r="AN440" s="14">
        <v>0.138289937077375</v>
      </c>
      <c r="AO440" s="14"/>
      <c r="AP440" s="14">
        <v>8.3461633481700798E-2</v>
      </c>
      <c r="AQ440" s="14">
        <v>9.8597200584445904E-2</v>
      </c>
      <c r="AR440" s="14">
        <v>8.5300137191915398E-2</v>
      </c>
      <c r="AS440" s="14"/>
      <c r="AT440" s="14">
        <v>0.181390990262909</v>
      </c>
      <c r="AU440" s="14">
        <v>0.111481934299442</v>
      </c>
      <c r="AV440" s="14">
        <v>5.74175118224221E-2</v>
      </c>
      <c r="AW440" s="14">
        <v>4.85977287818656E-2</v>
      </c>
      <c r="AX440" s="14">
        <v>7.8947003868120605E-2</v>
      </c>
      <c r="AY440" s="14"/>
      <c r="AZ440" s="14">
        <v>8.50302694741015E-2</v>
      </c>
      <c r="BA440" s="14">
        <v>9.1767234339716605E-2</v>
      </c>
      <c r="BB440" s="14">
        <v>0.12751061013657</v>
      </c>
      <c r="BC440" s="14">
        <v>0.11457783085738101</v>
      </c>
      <c r="BD440" s="14">
        <v>0.111592321746286</v>
      </c>
      <c r="BE440" s="14">
        <v>0.137351688814738</v>
      </c>
    </row>
    <row r="441" spans="2:57" x14ac:dyDescent="0.25">
      <c r="B441" t="s">
        <v>87</v>
      </c>
      <c r="C441" s="14">
        <v>8.0338063442739097E-2</v>
      </c>
      <c r="D441" s="14">
        <v>7.7579487649137899E-2</v>
      </c>
      <c r="E441" s="14">
        <v>8.3891248532383E-2</v>
      </c>
      <c r="F441" s="14"/>
      <c r="G441" s="14">
        <v>2.5994467150884701E-2</v>
      </c>
      <c r="H441" s="14">
        <v>6.5228521028220604E-2</v>
      </c>
      <c r="I441" s="14">
        <v>3.8631171965451003E-2</v>
      </c>
      <c r="J441" s="14">
        <v>5.8557294244222201E-2</v>
      </c>
      <c r="K441" s="14">
        <v>6.2494477511662302E-2</v>
      </c>
      <c r="L441" s="14">
        <v>0.207420120528609</v>
      </c>
      <c r="M441" s="14"/>
      <c r="N441" s="14">
        <v>7.6861505123737503E-2</v>
      </c>
      <c r="O441" s="14">
        <v>8.6706565677878697E-2</v>
      </c>
      <c r="P441" s="14">
        <v>4.8618151722338597E-2</v>
      </c>
      <c r="Q441" s="14">
        <v>0.105635260848133</v>
      </c>
      <c r="R441" s="14"/>
      <c r="S441" s="14">
        <v>7.2098104693849294E-2</v>
      </c>
      <c r="T441" s="14">
        <v>5.3769510830841201E-2</v>
      </c>
      <c r="U441" s="14">
        <v>0.105661139547893</v>
      </c>
      <c r="V441" s="14">
        <v>8.5614459835170895E-2</v>
      </c>
      <c r="W441" s="14">
        <v>4.89855738517967E-2</v>
      </c>
      <c r="X441" s="14">
        <v>5.7097669326388399E-2</v>
      </c>
      <c r="Y441" s="14">
        <v>8.5599629949055706E-2</v>
      </c>
      <c r="Z441" s="14">
        <v>0.185081867872912</v>
      </c>
      <c r="AA441" s="14">
        <v>7.8437424412939799E-2</v>
      </c>
      <c r="AB441" s="14">
        <v>9.8940886224449298E-2</v>
      </c>
      <c r="AC441" s="14">
        <v>0.134619415689121</v>
      </c>
      <c r="AD441" s="14">
        <v>0</v>
      </c>
      <c r="AE441" s="14"/>
      <c r="AF441" s="14">
        <v>9.3232372000861805E-2</v>
      </c>
      <c r="AG441" s="14">
        <v>7.6494221619410496E-2</v>
      </c>
      <c r="AH441" s="14">
        <v>0.111976980626506</v>
      </c>
      <c r="AI441" s="14"/>
      <c r="AJ441" s="14">
        <v>0.10758937280461001</v>
      </c>
      <c r="AK441" s="14">
        <v>5.6765091032134798E-2</v>
      </c>
      <c r="AL441" s="14">
        <v>7.3685082610562197E-2</v>
      </c>
      <c r="AM441" s="14">
        <v>4.5587734843341103E-2</v>
      </c>
      <c r="AN441" s="14">
        <v>0.105053812994366</v>
      </c>
      <c r="AO441" s="14"/>
      <c r="AP441" s="14">
        <v>0.113535141885184</v>
      </c>
      <c r="AQ441" s="14">
        <v>5.2399996593053201E-2</v>
      </c>
      <c r="AR441" s="14">
        <v>7.1675307831445004E-2</v>
      </c>
      <c r="AS441" s="14"/>
      <c r="AT441" s="14">
        <v>0.11045182638179001</v>
      </c>
      <c r="AU441" s="14">
        <v>6.8783096804026694E-2</v>
      </c>
      <c r="AV441" s="14">
        <v>5.8353209013636803E-2</v>
      </c>
      <c r="AW441" s="14">
        <v>7.3360168234693601E-2</v>
      </c>
      <c r="AX441" s="14">
        <v>0.14474396454143301</v>
      </c>
      <c r="AY441" s="14"/>
      <c r="AZ441" s="14">
        <v>7.3865701390554497E-2</v>
      </c>
      <c r="BA441" s="14">
        <v>6.8272961336738103E-2</v>
      </c>
      <c r="BB441" s="14">
        <v>8.5939629602218306E-2</v>
      </c>
      <c r="BC441" s="14">
        <v>9.2743742182461203E-2</v>
      </c>
      <c r="BD441" s="14">
        <v>9.1925279200193805E-2</v>
      </c>
      <c r="BE441" s="14">
        <v>9.3237381263338304E-2</v>
      </c>
    </row>
    <row r="442" spans="2:57" x14ac:dyDescent="0.25"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</row>
    <row r="443" spans="2:57" x14ac:dyDescent="0.25">
      <c r="B443" s="6" t="s">
        <v>214</v>
      </c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</row>
    <row r="444" spans="2:57" x14ac:dyDescent="0.25">
      <c r="B444" s="24" t="s">
        <v>211</v>
      </c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</row>
    <row r="445" spans="2:57" x14ac:dyDescent="0.25">
      <c r="B445" t="s">
        <v>206</v>
      </c>
      <c r="C445" s="14">
        <v>0.283382023698729</v>
      </c>
      <c r="D445" s="14">
        <v>0.234304832506847</v>
      </c>
      <c r="E445" s="14">
        <v>0.32638140070042698</v>
      </c>
      <c r="F445" s="14"/>
      <c r="G445" s="14">
        <v>0.35790291470804497</v>
      </c>
      <c r="H445" s="14">
        <v>0.28840423011953897</v>
      </c>
      <c r="I445" s="14">
        <v>0.27092094018054902</v>
      </c>
      <c r="J445" s="14">
        <v>0.27377765920179797</v>
      </c>
      <c r="K445" s="14">
        <v>0.220041588819964</v>
      </c>
      <c r="L445" s="14">
        <v>0.28431208649202599</v>
      </c>
      <c r="M445" s="14"/>
      <c r="N445" s="14">
        <v>0.35203182157679502</v>
      </c>
      <c r="O445" s="14">
        <v>0.30205288631815003</v>
      </c>
      <c r="P445" s="14">
        <v>0.244733422290593</v>
      </c>
      <c r="Q445" s="14">
        <v>0.205154248595982</v>
      </c>
      <c r="R445" s="14"/>
      <c r="S445" s="14">
        <v>0.345697563536703</v>
      </c>
      <c r="T445" s="14">
        <v>0.29076376325396203</v>
      </c>
      <c r="U445" s="14">
        <v>0.255584602559843</v>
      </c>
      <c r="V445" s="14">
        <v>0.14412185520773599</v>
      </c>
      <c r="W445" s="14">
        <v>0.28643670035747498</v>
      </c>
      <c r="X445" s="14">
        <v>0.227248451199042</v>
      </c>
      <c r="Y445" s="14">
        <v>0.261705640891783</v>
      </c>
      <c r="Z445" s="14">
        <v>0.23079835519490099</v>
      </c>
      <c r="AA445" s="14">
        <v>0.30512180225455598</v>
      </c>
      <c r="AB445" s="14">
        <v>0.35927329860388502</v>
      </c>
      <c r="AC445" s="14">
        <v>0.40484956644179099</v>
      </c>
      <c r="AD445" s="14">
        <v>0.34238400126691498</v>
      </c>
      <c r="AE445" s="14"/>
      <c r="AF445" s="14">
        <v>0.24151992946980799</v>
      </c>
      <c r="AG445" s="14">
        <v>0.31531070127438399</v>
      </c>
      <c r="AH445" s="14">
        <v>0.19166850085110501</v>
      </c>
      <c r="AI445" s="14"/>
      <c r="AJ445" s="14">
        <v>0.24750890593364799</v>
      </c>
      <c r="AK445" s="14">
        <v>0.32421957555073699</v>
      </c>
      <c r="AL445" s="14">
        <v>0.29387485863929003</v>
      </c>
      <c r="AM445" s="14">
        <v>0.19765298705380799</v>
      </c>
      <c r="AN445" s="14">
        <v>0.22955566177692099</v>
      </c>
      <c r="AO445" s="14"/>
      <c r="AP445" s="14">
        <v>0.23636786010966601</v>
      </c>
      <c r="AQ445" s="14">
        <v>0.32970194906783301</v>
      </c>
      <c r="AR445" s="14">
        <v>0.295456678657114</v>
      </c>
      <c r="AS445" s="14"/>
      <c r="AT445" s="14">
        <v>0.14401239856971201</v>
      </c>
      <c r="AU445" s="14">
        <v>0.25608210455901897</v>
      </c>
      <c r="AV445" s="14">
        <v>0.34218689060640101</v>
      </c>
      <c r="AW445" s="14">
        <v>0.40941424862405601</v>
      </c>
      <c r="AX445" s="14">
        <v>0.50168627947205202</v>
      </c>
      <c r="AY445" s="14"/>
      <c r="AZ445" s="14">
        <v>0.30933459203734898</v>
      </c>
      <c r="BA445" s="14">
        <v>0.30955037443748501</v>
      </c>
      <c r="BB445" s="14">
        <v>0.216288128119491</v>
      </c>
      <c r="BC445" s="14">
        <v>0.26010257158546102</v>
      </c>
      <c r="BD445" s="14">
        <v>0.25878084675975399</v>
      </c>
      <c r="BE445" s="14">
        <v>0.30526911490342501</v>
      </c>
    </row>
    <row r="446" spans="2:57" x14ac:dyDescent="0.25">
      <c r="B446" t="s">
        <v>207</v>
      </c>
      <c r="C446" s="14">
        <v>0.32427663096242398</v>
      </c>
      <c r="D446" s="14">
        <v>0.31711210644698601</v>
      </c>
      <c r="E446" s="14">
        <v>0.32659239311995197</v>
      </c>
      <c r="F446" s="14"/>
      <c r="G446" s="14">
        <v>0.325630098213257</v>
      </c>
      <c r="H446" s="14">
        <v>0.309864972392277</v>
      </c>
      <c r="I446" s="14">
        <v>0.304977956576167</v>
      </c>
      <c r="J446" s="14">
        <v>0.391487596889315</v>
      </c>
      <c r="K446" s="14">
        <v>0.37721670383147299</v>
      </c>
      <c r="L446" s="14">
        <v>0.25360796668190899</v>
      </c>
      <c r="M446" s="14"/>
      <c r="N446" s="14">
        <v>0.32123818938959797</v>
      </c>
      <c r="O446" s="14">
        <v>0.31167484837350301</v>
      </c>
      <c r="P446" s="14">
        <v>0.33491107098015599</v>
      </c>
      <c r="Q446" s="14">
        <v>0.33482427207183302</v>
      </c>
      <c r="R446" s="14"/>
      <c r="S446" s="14">
        <v>0.244778090164811</v>
      </c>
      <c r="T446" s="14">
        <v>0.325206874348973</v>
      </c>
      <c r="U446" s="14">
        <v>0.30464419272555499</v>
      </c>
      <c r="V446" s="14">
        <v>0.36986788219757899</v>
      </c>
      <c r="W446" s="14">
        <v>0.375599052993147</v>
      </c>
      <c r="X446" s="14">
        <v>0.34624386277610802</v>
      </c>
      <c r="Y446" s="14">
        <v>0.35743929489054599</v>
      </c>
      <c r="Z446" s="14">
        <v>0.31087699563474502</v>
      </c>
      <c r="AA446" s="14">
        <v>0.29196357605731499</v>
      </c>
      <c r="AB446" s="14">
        <v>0.33739640316057401</v>
      </c>
      <c r="AC446" s="14">
        <v>0.33654615838899998</v>
      </c>
      <c r="AD446" s="14">
        <v>0.39971676073040102</v>
      </c>
      <c r="AE446" s="14"/>
      <c r="AF446" s="14">
        <v>0.29981895865644598</v>
      </c>
      <c r="AG446" s="14">
        <v>0.322564787970958</v>
      </c>
      <c r="AH446" s="14">
        <v>0.38931209737741701</v>
      </c>
      <c r="AI446" s="14"/>
      <c r="AJ446" s="14">
        <v>0.332602593178777</v>
      </c>
      <c r="AK446" s="14">
        <v>0.31303334113904302</v>
      </c>
      <c r="AL446" s="14">
        <v>0.319819379269354</v>
      </c>
      <c r="AM446" s="14">
        <v>0.40395256551544201</v>
      </c>
      <c r="AN446" s="14">
        <v>0.31034852635628701</v>
      </c>
      <c r="AO446" s="14"/>
      <c r="AP446" s="14">
        <v>0.35243012422158498</v>
      </c>
      <c r="AQ446" s="14">
        <v>0.31820329912644602</v>
      </c>
      <c r="AR446" s="14">
        <v>0.300005197993926</v>
      </c>
      <c r="AS446" s="14"/>
      <c r="AT446" s="14">
        <v>0.29033748539814702</v>
      </c>
      <c r="AU446" s="14">
        <v>0.33438058588761299</v>
      </c>
      <c r="AV446" s="14">
        <v>0.34831823891011299</v>
      </c>
      <c r="AW446" s="14">
        <v>0.31938704513842497</v>
      </c>
      <c r="AX446" s="14">
        <v>0.14970711123955099</v>
      </c>
      <c r="AY446" s="14"/>
      <c r="AZ446" s="14">
        <v>0.28701589600279798</v>
      </c>
      <c r="BA446" s="14">
        <v>0.33154156267484403</v>
      </c>
      <c r="BB446" s="14">
        <v>0.339521550057301</v>
      </c>
      <c r="BC446" s="14">
        <v>0.29450320699423899</v>
      </c>
      <c r="BD446" s="14">
        <v>0.39843424168786801</v>
      </c>
      <c r="BE446" s="14">
        <v>0.33914808690642001</v>
      </c>
    </row>
    <row r="447" spans="2:57" x14ac:dyDescent="0.25">
      <c r="B447" t="s">
        <v>208</v>
      </c>
      <c r="C447" s="14">
        <v>0.249279902674194</v>
      </c>
      <c r="D447" s="14">
        <v>0.28039708359841697</v>
      </c>
      <c r="E447" s="14">
        <v>0.224457782436497</v>
      </c>
      <c r="F447" s="14"/>
      <c r="G447" s="14">
        <v>0.22497404663548701</v>
      </c>
      <c r="H447" s="14">
        <v>0.30455228269290502</v>
      </c>
      <c r="I447" s="14">
        <v>0.29448678672563</v>
      </c>
      <c r="J447" s="14">
        <v>0.22086236476712101</v>
      </c>
      <c r="K447" s="14">
        <v>0.28236671209824099</v>
      </c>
      <c r="L447" s="14">
        <v>0.19431296714871699</v>
      </c>
      <c r="M447" s="14"/>
      <c r="N447" s="14">
        <v>0.192497076074609</v>
      </c>
      <c r="O447" s="14">
        <v>0.243875405116074</v>
      </c>
      <c r="P447" s="14">
        <v>0.29168818906904498</v>
      </c>
      <c r="Q447" s="14">
        <v>0.28960877544210401</v>
      </c>
      <c r="R447" s="14"/>
      <c r="S447" s="14">
        <v>0.257582412482249</v>
      </c>
      <c r="T447" s="14">
        <v>0.23770522228117599</v>
      </c>
      <c r="U447" s="14">
        <v>0.30519588714537399</v>
      </c>
      <c r="V447" s="14">
        <v>0.32828374434152002</v>
      </c>
      <c r="W447" s="14">
        <v>0.17741144577210499</v>
      </c>
      <c r="X447" s="14">
        <v>0.298857917586213</v>
      </c>
      <c r="Y447" s="14">
        <v>0.245774018065025</v>
      </c>
      <c r="Z447" s="14">
        <v>0.34327471046517799</v>
      </c>
      <c r="AA447" s="14">
        <v>0.22630168089551</v>
      </c>
      <c r="AB447" s="14">
        <v>0.165296458164153</v>
      </c>
      <c r="AC447" s="14">
        <v>0.13195222118900901</v>
      </c>
      <c r="AD447" s="14">
        <v>0.212259020781425</v>
      </c>
      <c r="AE447" s="14"/>
      <c r="AF447" s="14">
        <v>0.30784113909838301</v>
      </c>
      <c r="AG447" s="14">
        <v>0.223623714598257</v>
      </c>
      <c r="AH447" s="14">
        <v>0.21718937776251401</v>
      </c>
      <c r="AI447" s="14"/>
      <c r="AJ447" s="14">
        <v>0.27945502594747001</v>
      </c>
      <c r="AK447" s="14">
        <v>0.21893771899918599</v>
      </c>
      <c r="AL447" s="14">
        <v>0.25227634988957998</v>
      </c>
      <c r="AM447" s="14">
        <v>0.25871693277840802</v>
      </c>
      <c r="AN447" s="14">
        <v>0.26166929064852101</v>
      </c>
      <c r="AO447" s="14"/>
      <c r="AP447" s="14">
        <v>0.26612509448341998</v>
      </c>
      <c r="AQ447" s="14">
        <v>0.23009165400390699</v>
      </c>
      <c r="AR447" s="14">
        <v>0.25126791190829001</v>
      </c>
      <c r="AS447" s="14"/>
      <c r="AT447" s="14">
        <v>0.33447488427057498</v>
      </c>
      <c r="AU447" s="14">
        <v>0.28202919258477399</v>
      </c>
      <c r="AV447" s="14">
        <v>0.20425830323289901</v>
      </c>
      <c r="AW447" s="14">
        <v>0.19143151874039399</v>
      </c>
      <c r="AX447" s="14">
        <v>0.15195764962817701</v>
      </c>
      <c r="AY447" s="14"/>
      <c r="AZ447" s="14">
        <v>0.26101063111699802</v>
      </c>
      <c r="BA447" s="14">
        <v>0.231816938357365</v>
      </c>
      <c r="BB447" s="14">
        <v>0.31859120751412301</v>
      </c>
      <c r="BC447" s="14">
        <v>0.26149252433450798</v>
      </c>
      <c r="BD447" s="14">
        <v>0.21242129186333</v>
      </c>
      <c r="BE447" s="14">
        <v>0.19434452065876601</v>
      </c>
    </row>
    <row r="448" spans="2:57" x14ac:dyDescent="0.25">
      <c r="B448" t="s">
        <v>209</v>
      </c>
      <c r="C448" s="14">
        <v>5.96586842426753E-2</v>
      </c>
      <c r="D448" s="14">
        <v>8.2984467375388907E-2</v>
      </c>
      <c r="E448" s="14">
        <v>4.0065731373397501E-2</v>
      </c>
      <c r="F448" s="14"/>
      <c r="G448" s="14">
        <v>5.9039061234513399E-2</v>
      </c>
      <c r="H448" s="14">
        <v>5.98562540476665E-2</v>
      </c>
      <c r="I448" s="14">
        <v>7.0261941736601399E-2</v>
      </c>
      <c r="J448" s="14">
        <v>5.6788985818579399E-2</v>
      </c>
      <c r="K448" s="14">
        <v>4.98177034149574E-2</v>
      </c>
      <c r="L448" s="14">
        <v>6.0908873767010097E-2</v>
      </c>
      <c r="M448" s="14"/>
      <c r="N448" s="14">
        <v>4.3531126162306803E-2</v>
      </c>
      <c r="O448" s="14">
        <v>5.7594735133738202E-2</v>
      </c>
      <c r="P448" s="14">
        <v>7.2007982245787402E-2</v>
      </c>
      <c r="Q448" s="14">
        <v>7.4286161529008202E-2</v>
      </c>
      <c r="R448" s="14"/>
      <c r="S448" s="14">
        <v>6.0947801379976102E-2</v>
      </c>
      <c r="T448" s="14">
        <v>7.9986481154137798E-2</v>
      </c>
      <c r="U448" s="14">
        <v>6.2267159046322698E-2</v>
      </c>
      <c r="V448" s="14">
        <v>6.0463213869438301E-2</v>
      </c>
      <c r="W448" s="14">
        <v>6.4480336589959802E-2</v>
      </c>
      <c r="X448" s="14">
        <v>4.6488365690337E-2</v>
      </c>
      <c r="Y448" s="14">
        <v>4.4736399470402297E-2</v>
      </c>
      <c r="Z448" s="14">
        <v>3.7369098841931098E-2</v>
      </c>
      <c r="AA448" s="14">
        <v>7.3404569487461296E-2</v>
      </c>
      <c r="AB448" s="14">
        <v>2.6484019883513801E-2</v>
      </c>
      <c r="AC448" s="14">
        <v>6.7545531288586397E-2</v>
      </c>
      <c r="AD448" s="14">
        <v>4.5640217221259903E-2</v>
      </c>
      <c r="AE448" s="14"/>
      <c r="AF448" s="14">
        <v>5.4180673556511801E-2</v>
      </c>
      <c r="AG448" s="14">
        <v>5.0319131262211499E-2</v>
      </c>
      <c r="AH448" s="14">
        <v>0.100134139754832</v>
      </c>
      <c r="AI448" s="14"/>
      <c r="AJ448" s="14">
        <v>4.2034188674798301E-2</v>
      </c>
      <c r="AK448" s="14">
        <v>5.8400159554666001E-2</v>
      </c>
      <c r="AL448" s="14">
        <v>6.7101939852526701E-2</v>
      </c>
      <c r="AM448" s="14">
        <v>8.2505655124134797E-2</v>
      </c>
      <c r="AN448" s="14">
        <v>0.101711113368988</v>
      </c>
      <c r="AO448" s="14"/>
      <c r="AP448" s="14">
        <v>4.6616323384020601E-2</v>
      </c>
      <c r="AQ448" s="14">
        <v>5.5243401321931701E-2</v>
      </c>
      <c r="AR448" s="14">
        <v>9.0427659389814105E-2</v>
      </c>
      <c r="AS448" s="14"/>
      <c r="AT448" s="14">
        <v>9.3544885826854704E-2</v>
      </c>
      <c r="AU448" s="14">
        <v>5.5945124283833303E-2</v>
      </c>
      <c r="AV448" s="14">
        <v>4.2720557328108998E-2</v>
      </c>
      <c r="AW448" s="14">
        <v>2.9118135461747002E-2</v>
      </c>
      <c r="AX448" s="14">
        <v>0.14563737009594999</v>
      </c>
      <c r="AY448" s="14"/>
      <c r="AZ448" s="14">
        <v>6.9902911937159695E-2</v>
      </c>
      <c r="BA448" s="14">
        <v>4.6862516141043399E-2</v>
      </c>
      <c r="BB448" s="14">
        <v>4.3685357349277698E-2</v>
      </c>
      <c r="BC448" s="14">
        <v>7.4791331517735801E-2</v>
      </c>
      <c r="BD448" s="14">
        <v>5.7000736015816497E-2</v>
      </c>
      <c r="BE448" s="14">
        <v>8.1407100126684298E-2</v>
      </c>
    </row>
    <row r="449" spans="2:57" x14ac:dyDescent="0.25">
      <c r="B449" t="s">
        <v>87</v>
      </c>
      <c r="C449" s="14">
        <v>8.3402758421978404E-2</v>
      </c>
      <c r="D449" s="14">
        <v>8.5201510072361597E-2</v>
      </c>
      <c r="E449" s="14">
        <v>8.2502692369727001E-2</v>
      </c>
      <c r="F449" s="14"/>
      <c r="G449" s="14">
        <v>3.2453879208698501E-2</v>
      </c>
      <c r="H449" s="14">
        <v>3.7322260747613203E-2</v>
      </c>
      <c r="I449" s="14">
        <v>5.9352374781052902E-2</v>
      </c>
      <c r="J449" s="14">
        <v>5.7083393323185898E-2</v>
      </c>
      <c r="K449" s="14">
        <v>7.0557291835364799E-2</v>
      </c>
      <c r="L449" s="14">
        <v>0.20685810591033699</v>
      </c>
      <c r="M449" s="14"/>
      <c r="N449" s="14">
        <v>9.0701786796691095E-2</v>
      </c>
      <c r="O449" s="14">
        <v>8.4802125058534794E-2</v>
      </c>
      <c r="P449" s="14">
        <v>5.6659335414418602E-2</v>
      </c>
      <c r="Q449" s="14">
        <v>9.6126542361072098E-2</v>
      </c>
      <c r="R449" s="14"/>
      <c r="S449" s="14">
        <v>9.0994132436261199E-2</v>
      </c>
      <c r="T449" s="14">
        <v>6.6337658961751506E-2</v>
      </c>
      <c r="U449" s="14">
        <v>7.2308158522906299E-2</v>
      </c>
      <c r="V449" s="14">
        <v>9.7263304383726906E-2</v>
      </c>
      <c r="W449" s="14">
        <v>9.6072464287313294E-2</v>
      </c>
      <c r="X449" s="14">
        <v>8.1161402748300096E-2</v>
      </c>
      <c r="Y449" s="14">
        <v>9.0344646682243707E-2</v>
      </c>
      <c r="Z449" s="14">
        <v>7.7680839863245199E-2</v>
      </c>
      <c r="AA449" s="14">
        <v>0.103208371305158</v>
      </c>
      <c r="AB449" s="14">
        <v>0.111549820187874</v>
      </c>
      <c r="AC449" s="14">
        <v>5.9106522691613601E-2</v>
      </c>
      <c r="AD449" s="14">
        <v>0</v>
      </c>
      <c r="AE449" s="14"/>
      <c r="AF449" s="14">
        <v>9.6639299218850894E-2</v>
      </c>
      <c r="AG449" s="14">
        <v>8.8181664894190201E-2</v>
      </c>
      <c r="AH449" s="14">
        <v>0.10169588425413301</v>
      </c>
      <c r="AI449" s="14"/>
      <c r="AJ449" s="14">
        <v>9.8399286265307195E-2</v>
      </c>
      <c r="AK449" s="14">
        <v>8.5409204756367693E-2</v>
      </c>
      <c r="AL449" s="14">
        <v>6.6927472349248895E-2</v>
      </c>
      <c r="AM449" s="14">
        <v>5.7171859528207102E-2</v>
      </c>
      <c r="AN449" s="14">
        <v>9.67154078492833E-2</v>
      </c>
      <c r="AO449" s="14"/>
      <c r="AP449" s="14">
        <v>9.8460597801308794E-2</v>
      </c>
      <c r="AQ449" s="14">
        <v>6.6759696479882294E-2</v>
      </c>
      <c r="AR449" s="14">
        <v>6.2842552050856496E-2</v>
      </c>
      <c r="AS449" s="14"/>
      <c r="AT449" s="14">
        <v>0.13763034593471099</v>
      </c>
      <c r="AU449" s="14">
        <v>7.1562992684760393E-2</v>
      </c>
      <c r="AV449" s="14">
        <v>6.2516009922478202E-2</v>
      </c>
      <c r="AW449" s="14">
        <v>5.0649052035377597E-2</v>
      </c>
      <c r="AX449" s="14">
        <v>5.1011589564269898E-2</v>
      </c>
      <c r="AY449" s="14"/>
      <c r="AZ449" s="14">
        <v>7.2735968905695003E-2</v>
      </c>
      <c r="BA449" s="14">
        <v>8.0228608389263004E-2</v>
      </c>
      <c r="BB449" s="14">
        <v>8.1913756959807002E-2</v>
      </c>
      <c r="BC449" s="14">
        <v>0.10911036556805601</v>
      </c>
      <c r="BD449" s="14">
        <v>7.3362883673231502E-2</v>
      </c>
      <c r="BE449" s="14">
        <v>7.9831177404704898E-2</v>
      </c>
    </row>
    <row r="450" spans="2:57" x14ac:dyDescent="0.25"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</row>
    <row r="451" spans="2:57" x14ac:dyDescent="0.25">
      <c r="B451" s="6" t="s">
        <v>215</v>
      </c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</row>
    <row r="452" spans="2:57" x14ac:dyDescent="0.25">
      <c r="B452" s="24" t="s">
        <v>211</v>
      </c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</row>
    <row r="453" spans="2:57" x14ac:dyDescent="0.25">
      <c r="B453" t="s">
        <v>206</v>
      </c>
      <c r="C453" s="14">
        <v>0.30662194988076003</v>
      </c>
      <c r="D453" s="14">
        <v>0.28012249900175901</v>
      </c>
      <c r="E453" s="14">
        <v>0.33199253476965401</v>
      </c>
      <c r="F453" s="14"/>
      <c r="G453" s="14">
        <v>0.386582870418967</v>
      </c>
      <c r="H453" s="14">
        <v>0.35463007890195702</v>
      </c>
      <c r="I453" s="14">
        <v>0.27508236858226998</v>
      </c>
      <c r="J453" s="14">
        <v>0.28920668722130199</v>
      </c>
      <c r="K453" s="14">
        <v>0.26755558160468201</v>
      </c>
      <c r="L453" s="14">
        <v>0.28375068935532899</v>
      </c>
      <c r="M453" s="14"/>
      <c r="N453" s="14">
        <v>0.39421529209154899</v>
      </c>
      <c r="O453" s="14">
        <v>0.30091031568993898</v>
      </c>
      <c r="P453" s="14">
        <v>0.28320536585140699</v>
      </c>
      <c r="Q453" s="14">
        <v>0.22502176640774299</v>
      </c>
      <c r="R453" s="14"/>
      <c r="S453" s="14">
        <v>0.36899089670296498</v>
      </c>
      <c r="T453" s="14">
        <v>0.31023317738041201</v>
      </c>
      <c r="U453" s="14">
        <v>0.31743588099212899</v>
      </c>
      <c r="V453" s="14">
        <v>0.213757337856677</v>
      </c>
      <c r="W453" s="14">
        <v>0.23993370195760999</v>
      </c>
      <c r="X453" s="14">
        <v>0.32085634635670701</v>
      </c>
      <c r="Y453" s="14">
        <v>0.27346811513471297</v>
      </c>
      <c r="Z453" s="14">
        <v>0.35072010802237302</v>
      </c>
      <c r="AA453" s="14">
        <v>0.28368168895789397</v>
      </c>
      <c r="AB453" s="14">
        <v>0.34478811665588299</v>
      </c>
      <c r="AC453" s="14">
        <v>0.37302759788470102</v>
      </c>
      <c r="AD453" s="14">
        <v>0.26315276122124598</v>
      </c>
      <c r="AE453" s="14"/>
      <c r="AF453" s="14">
        <v>0.25912688587807398</v>
      </c>
      <c r="AG453" s="14">
        <v>0.33148994898355799</v>
      </c>
      <c r="AH453" s="14">
        <v>0.26607180342903403</v>
      </c>
      <c r="AI453" s="14"/>
      <c r="AJ453" s="14">
        <v>0.290838582898372</v>
      </c>
      <c r="AK453" s="14">
        <v>0.31595249111538898</v>
      </c>
      <c r="AL453" s="14">
        <v>0.34979498558261102</v>
      </c>
      <c r="AM453" s="14">
        <v>0.15179335356826301</v>
      </c>
      <c r="AN453" s="14">
        <v>0.29161386990976701</v>
      </c>
      <c r="AO453" s="14"/>
      <c r="AP453" s="14">
        <v>0.283132189864996</v>
      </c>
      <c r="AQ453" s="14">
        <v>0.34702977255515899</v>
      </c>
      <c r="AR453" s="14">
        <v>0.345022603398279</v>
      </c>
      <c r="AS453" s="14"/>
      <c r="AT453" s="14">
        <v>0.15158389654176699</v>
      </c>
      <c r="AU453" s="14">
        <v>0.30156101174803501</v>
      </c>
      <c r="AV453" s="14">
        <v>0.38556297539075102</v>
      </c>
      <c r="AW453" s="14">
        <v>0.397811145570236</v>
      </c>
      <c r="AX453" s="14">
        <v>0.51499956577948003</v>
      </c>
      <c r="AY453" s="14"/>
      <c r="AZ453" s="14">
        <v>0.33983438760479501</v>
      </c>
      <c r="BA453" s="14">
        <v>0.31560671057558098</v>
      </c>
      <c r="BB453" s="14">
        <v>0.25715955218256797</v>
      </c>
      <c r="BC453" s="14">
        <v>0.266039106463762</v>
      </c>
      <c r="BD453" s="14">
        <v>0.30732774016067099</v>
      </c>
      <c r="BE453" s="14">
        <v>0.36171258024666297</v>
      </c>
    </row>
    <row r="454" spans="2:57" x14ac:dyDescent="0.25">
      <c r="B454" t="s">
        <v>207</v>
      </c>
      <c r="C454" s="14">
        <v>0.337950789599817</v>
      </c>
      <c r="D454" s="14">
        <v>0.33596958923711701</v>
      </c>
      <c r="E454" s="14">
        <v>0.33881700383782798</v>
      </c>
      <c r="F454" s="14"/>
      <c r="G454" s="14">
        <v>0.29996992488989199</v>
      </c>
      <c r="H454" s="14">
        <v>0.312057318753098</v>
      </c>
      <c r="I454" s="14">
        <v>0.335141815641745</v>
      </c>
      <c r="J454" s="14">
        <v>0.380104178626264</v>
      </c>
      <c r="K454" s="14">
        <v>0.37751466899896202</v>
      </c>
      <c r="L454" s="14">
        <v>0.32255733344263998</v>
      </c>
      <c r="M454" s="14"/>
      <c r="N454" s="14">
        <v>0.34520383317347197</v>
      </c>
      <c r="O454" s="14">
        <v>0.32967425322772598</v>
      </c>
      <c r="P454" s="14">
        <v>0.33972844577448202</v>
      </c>
      <c r="Q454" s="14">
        <v>0.334144869705428</v>
      </c>
      <c r="R454" s="14"/>
      <c r="S454" s="14">
        <v>0.29627577135911698</v>
      </c>
      <c r="T454" s="14">
        <v>0.307293653413243</v>
      </c>
      <c r="U454" s="14">
        <v>0.30986963073142099</v>
      </c>
      <c r="V454" s="14">
        <v>0.36859955861777199</v>
      </c>
      <c r="W454" s="14">
        <v>0.38634473598482899</v>
      </c>
      <c r="X454" s="14">
        <v>0.32489828508044399</v>
      </c>
      <c r="Y454" s="14">
        <v>0.34156774732705503</v>
      </c>
      <c r="Z454" s="14">
        <v>0.34369086665108001</v>
      </c>
      <c r="AA454" s="14">
        <v>0.34082160809845102</v>
      </c>
      <c r="AB454" s="14">
        <v>0.37206593602374899</v>
      </c>
      <c r="AC454" s="14">
        <v>0.31021703611138302</v>
      </c>
      <c r="AD454" s="14">
        <v>0.50188266658765301</v>
      </c>
      <c r="AE454" s="14"/>
      <c r="AF454" s="14">
        <v>0.35297271954985099</v>
      </c>
      <c r="AG454" s="14">
        <v>0.33547822379110798</v>
      </c>
      <c r="AH454" s="14">
        <v>0.34292723673484399</v>
      </c>
      <c r="AI454" s="14"/>
      <c r="AJ454" s="14">
        <v>0.33938370730238598</v>
      </c>
      <c r="AK454" s="14">
        <v>0.32593411993028698</v>
      </c>
      <c r="AL454" s="14">
        <v>0.35986300295720602</v>
      </c>
      <c r="AM454" s="14">
        <v>0.41790723326437201</v>
      </c>
      <c r="AN454" s="14">
        <v>0.326875179834686</v>
      </c>
      <c r="AO454" s="14"/>
      <c r="AP454" s="14">
        <v>0.35569688403528898</v>
      </c>
      <c r="AQ454" s="14">
        <v>0.30801329575646602</v>
      </c>
      <c r="AR454" s="14">
        <v>0.315951182423577</v>
      </c>
      <c r="AS454" s="14"/>
      <c r="AT454" s="14">
        <v>0.330367159167062</v>
      </c>
      <c r="AU454" s="14">
        <v>0.32925051948552903</v>
      </c>
      <c r="AV454" s="14">
        <v>0.34721451529932801</v>
      </c>
      <c r="AW454" s="14">
        <v>0.378834182103647</v>
      </c>
      <c r="AX454" s="14">
        <v>0.126373076379965</v>
      </c>
      <c r="AY454" s="14"/>
      <c r="AZ454" s="14">
        <v>0.331006526804285</v>
      </c>
      <c r="BA454" s="14">
        <v>0.35895032967496399</v>
      </c>
      <c r="BB454" s="14">
        <v>0.363601774594975</v>
      </c>
      <c r="BC454" s="14">
        <v>0.30599166037956899</v>
      </c>
      <c r="BD454" s="14">
        <v>0.32679018368155099</v>
      </c>
      <c r="BE454" s="14">
        <v>0.33077763368572999</v>
      </c>
    </row>
    <row r="455" spans="2:57" x14ac:dyDescent="0.25">
      <c r="B455" t="s">
        <v>208</v>
      </c>
      <c r="C455" s="14">
        <v>0.23894447234227101</v>
      </c>
      <c r="D455" s="14">
        <v>0.26219670060632499</v>
      </c>
      <c r="E455" s="14">
        <v>0.21701914731654401</v>
      </c>
      <c r="F455" s="14"/>
      <c r="G455" s="14">
        <v>0.256190218089486</v>
      </c>
      <c r="H455" s="14">
        <v>0.256830622062511</v>
      </c>
      <c r="I455" s="14">
        <v>0.27870326701556503</v>
      </c>
      <c r="J455" s="14">
        <v>0.21613603378587101</v>
      </c>
      <c r="K455" s="14">
        <v>0.27481586850476297</v>
      </c>
      <c r="L455" s="14">
        <v>0.175865095787681</v>
      </c>
      <c r="M455" s="14"/>
      <c r="N455" s="14">
        <v>0.16919609601786501</v>
      </c>
      <c r="O455" s="14">
        <v>0.26856820911782098</v>
      </c>
      <c r="P455" s="14">
        <v>0.23989289044194001</v>
      </c>
      <c r="Q455" s="14">
        <v>0.290981559307815</v>
      </c>
      <c r="R455" s="14"/>
      <c r="S455" s="14">
        <v>0.18999999456186001</v>
      </c>
      <c r="T455" s="14">
        <v>0.27739730385288902</v>
      </c>
      <c r="U455" s="14">
        <v>0.239892176175625</v>
      </c>
      <c r="V455" s="14">
        <v>0.31055129318486202</v>
      </c>
      <c r="W455" s="14">
        <v>0.23102498002142</v>
      </c>
      <c r="X455" s="14">
        <v>0.27120549681196299</v>
      </c>
      <c r="Y455" s="14">
        <v>0.24789598760236101</v>
      </c>
      <c r="Z455" s="14">
        <v>0.22526908435651199</v>
      </c>
      <c r="AA455" s="14">
        <v>0.245754387473892</v>
      </c>
      <c r="AB455" s="14">
        <v>0.17943280147489901</v>
      </c>
      <c r="AC455" s="14">
        <v>0.18616813503753701</v>
      </c>
      <c r="AD455" s="14">
        <v>0.21504490132654699</v>
      </c>
      <c r="AE455" s="14"/>
      <c r="AF455" s="14">
        <v>0.25424306984985801</v>
      </c>
      <c r="AG455" s="14">
        <v>0.22911588726670101</v>
      </c>
      <c r="AH455" s="14">
        <v>0.23996689186852799</v>
      </c>
      <c r="AI455" s="14"/>
      <c r="AJ455" s="14">
        <v>0.240795224548495</v>
      </c>
      <c r="AK455" s="14">
        <v>0.25008504359998801</v>
      </c>
      <c r="AL455" s="14">
        <v>0.178875287474036</v>
      </c>
      <c r="AM455" s="14">
        <v>0.27662930668795699</v>
      </c>
      <c r="AN455" s="14">
        <v>0.25612178493363602</v>
      </c>
      <c r="AO455" s="14"/>
      <c r="AP455" s="14">
        <v>0.243456900939444</v>
      </c>
      <c r="AQ455" s="14">
        <v>0.23829142850538701</v>
      </c>
      <c r="AR455" s="14">
        <v>0.242433815515287</v>
      </c>
      <c r="AS455" s="14"/>
      <c r="AT455" s="14">
        <v>0.33349144219674098</v>
      </c>
      <c r="AU455" s="14">
        <v>0.24821524979255</v>
      </c>
      <c r="AV455" s="14">
        <v>0.19646761830818399</v>
      </c>
      <c r="AW455" s="14">
        <v>0.15413969010832099</v>
      </c>
      <c r="AX455" s="14">
        <v>0.20186342777034599</v>
      </c>
      <c r="AY455" s="14"/>
      <c r="AZ455" s="14">
        <v>0.21289265480851299</v>
      </c>
      <c r="BA455" s="14">
        <v>0.22629389931966401</v>
      </c>
      <c r="BB455" s="14">
        <v>0.27814776481181502</v>
      </c>
      <c r="BC455" s="14">
        <v>0.27715632336560198</v>
      </c>
      <c r="BD455" s="14">
        <v>0.25737798472684598</v>
      </c>
      <c r="BE455" s="14">
        <v>0.166218261305521</v>
      </c>
    </row>
    <row r="456" spans="2:57" x14ac:dyDescent="0.25">
      <c r="B456" t="s">
        <v>209</v>
      </c>
      <c r="C456" s="14">
        <v>4.47837793565697E-2</v>
      </c>
      <c r="D456" s="14">
        <v>5.4680338578617899E-2</v>
      </c>
      <c r="E456" s="14">
        <v>3.5705023320626299E-2</v>
      </c>
      <c r="F456" s="14"/>
      <c r="G456" s="14">
        <v>3.5694709613489403E-2</v>
      </c>
      <c r="H456" s="14">
        <v>4.3594516265868299E-2</v>
      </c>
      <c r="I456" s="14">
        <v>6.6440746771993006E-2</v>
      </c>
      <c r="J456" s="14">
        <v>7.1151424746744005E-2</v>
      </c>
      <c r="K456" s="14">
        <v>2.7682147872433002E-2</v>
      </c>
      <c r="L456" s="14">
        <v>2.5079764234816102E-2</v>
      </c>
      <c r="M456" s="14"/>
      <c r="N456" s="14">
        <v>2.0225019217047301E-2</v>
      </c>
      <c r="O456" s="14">
        <v>2.96532730893505E-2</v>
      </c>
      <c r="P456" s="14">
        <v>7.6833503878739204E-2</v>
      </c>
      <c r="Q456" s="14">
        <v>6.7687204816777202E-2</v>
      </c>
      <c r="R456" s="14"/>
      <c r="S456" s="14">
        <v>7.0172585039876598E-2</v>
      </c>
      <c r="T456" s="14">
        <v>3.63958607987869E-2</v>
      </c>
      <c r="U456" s="14">
        <v>4.0170350473466697E-2</v>
      </c>
      <c r="V456" s="14">
        <v>5.5166096873055702E-2</v>
      </c>
      <c r="W456" s="14">
        <v>8.7783664695201602E-2</v>
      </c>
      <c r="X456" s="14">
        <v>1.9923077380953402E-2</v>
      </c>
      <c r="Y456" s="14">
        <v>6.1535473787582298E-2</v>
      </c>
      <c r="Z456" s="14">
        <v>0</v>
      </c>
      <c r="AA456" s="14">
        <v>4.43523956744463E-2</v>
      </c>
      <c r="AB456" s="14">
        <v>1.66559426108654E-2</v>
      </c>
      <c r="AC456" s="14">
        <v>4.8259033333546898E-2</v>
      </c>
      <c r="AD456" s="14">
        <v>1.9919670864554401E-2</v>
      </c>
      <c r="AE456" s="14"/>
      <c r="AF456" s="14">
        <v>4.6812005697337199E-2</v>
      </c>
      <c r="AG456" s="14">
        <v>3.4617103783582702E-2</v>
      </c>
      <c r="AH456" s="14">
        <v>6.5863030170709005E-2</v>
      </c>
      <c r="AI456" s="14"/>
      <c r="AJ456" s="14">
        <v>3.4250006672578097E-2</v>
      </c>
      <c r="AK456" s="14">
        <v>4.04802582416387E-2</v>
      </c>
      <c r="AL456" s="14">
        <v>3.7616366877527903E-2</v>
      </c>
      <c r="AM456" s="14">
        <v>0.111383565563209</v>
      </c>
      <c r="AN456" s="14">
        <v>7.5997617474238305E-2</v>
      </c>
      <c r="AO456" s="14"/>
      <c r="AP456" s="14">
        <v>3.4807959004580002E-2</v>
      </c>
      <c r="AQ456" s="14">
        <v>4.9463155240577303E-2</v>
      </c>
      <c r="AR456" s="14">
        <v>3.1870651482084997E-2</v>
      </c>
      <c r="AS456" s="14"/>
      <c r="AT456" s="14">
        <v>8.7204532574471097E-2</v>
      </c>
      <c r="AU456" s="14">
        <v>5.1245753426631097E-2</v>
      </c>
      <c r="AV456" s="14">
        <v>1.4231818268621599E-2</v>
      </c>
      <c r="AW456" s="14">
        <v>1.04506406123046E-2</v>
      </c>
      <c r="AX456" s="14">
        <v>7.6663975805586398E-2</v>
      </c>
      <c r="AY456" s="14"/>
      <c r="AZ456" s="14">
        <v>5.2456661163608198E-2</v>
      </c>
      <c r="BA456" s="14">
        <v>2.9175787462973099E-2</v>
      </c>
      <c r="BB456" s="14">
        <v>2.6608078047381401E-2</v>
      </c>
      <c r="BC456" s="14">
        <v>6.2702425780274906E-2</v>
      </c>
      <c r="BD456" s="14">
        <v>4.7707866227177598E-2</v>
      </c>
      <c r="BE456" s="14">
        <v>6.7669781703848797E-2</v>
      </c>
    </row>
    <row r="457" spans="2:57" x14ac:dyDescent="0.25">
      <c r="B457" t="s">
        <v>87</v>
      </c>
      <c r="C457" s="14">
        <v>7.1699008820582499E-2</v>
      </c>
      <c r="D457" s="14">
        <v>6.7030872576181302E-2</v>
      </c>
      <c r="E457" s="14">
        <v>7.6466290755347499E-2</v>
      </c>
      <c r="F457" s="14"/>
      <c r="G457" s="14">
        <v>2.1562276988166301E-2</v>
      </c>
      <c r="H457" s="14">
        <v>3.28874640165666E-2</v>
      </c>
      <c r="I457" s="14">
        <v>4.4631801988426797E-2</v>
      </c>
      <c r="J457" s="14">
        <v>4.3401675619818801E-2</v>
      </c>
      <c r="K457" s="14">
        <v>5.2431733019160501E-2</v>
      </c>
      <c r="L457" s="14">
        <v>0.19274711717953399</v>
      </c>
      <c r="M457" s="14"/>
      <c r="N457" s="14">
        <v>7.1159759500066894E-2</v>
      </c>
      <c r="O457" s="14">
        <v>7.1193948875163005E-2</v>
      </c>
      <c r="P457" s="14">
        <v>6.0339794053432698E-2</v>
      </c>
      <c r="Q457" s="14">
        <v>8.2164599762236307E-2</v>
      </c>
      <c r="R457" s="14"/>
      <c r="S457" s="14">
        <v>7.4560752336181202E-2</v>
      </c>
      <c r="T457" s="14">
        <v>6.8680004554669799E-2</v>
      </c>
      <c r="U457" s="14">
        <v>9.26319616273589E-2</v>
      </c>
      <c r="V457" s="14">
        <v>5.1925713467633E-2</v>
      </c>
      <c r="W457" s="14">
        <v>5.4912917340938797E-2</v>
      </c>
      <c r="X457" s="14">
        <v>6.3116794369931895E-2</v>
      </c>
      <c r="Y457" s="14">
        <v>7.5532676148289402E-2</v>
      </c>
      <c r="Z457" s="14">
        <v>8.0319940970033796E-2</v>
      </c>
      <c r="AA457" s="14">
        <v>8.5389919795316294E-2</v>
      </c>
      <c r="AB457" s="14">
        <v>8.7057203234604003E-2</v>
      </c>
      <c r="AC457" s="14">
        <v>8.2328197632831904E-2</v>
      </c>
      <c r="AD457" s="14">
        <v>0</v>
      </c>
      <c r="AE457" s="14"/>
      <c r="AF457" s="14">
        <v>8.6845319024879797E-2</v>
      </c>
      <c r="AG457" s="14">
        <v>6.9298836175049394E-2</v>
      </c>
      <c r="AH457" s="14">
        <v>8.5171037796885299E-2</v>
      </c>
      <c r="AI457" s="14"/>
      <c r="AJ457" s="14">
        <v>9.4732478578169493E-2</v>
      </c>
      <c r="AK457" s="14">
        <v>6.7548087112697094E-2</v>
      </c>
      <c r="AL457" s="14">
        <v>7.3850357108618994E-2</v>
      </c>
      <c r="AM457" s="14">
        <v>4.22865409161991E-2</v>
      </c>
      <c r="AN457" s="14">
        <v>4.9391547847672801E-2</v>
      </c>
      <c r="AO457" s="14"/>
      <c r="AP457" s="14">
        <v>8.2906066155690503E-2</v>
      </c>
      <c r="AQ457" s="14">
        <v>5.7202347942410602E-2</v>
      </c>
      <c r="AR457" s="14">
        <v>6.4721747180771103E-2</v>
      </c>
      <c r="AS457" s="14"/>
      <c r="AT457" s="14">
        <v>9.7352969519959795E-2</v>
      </c>
      <c r="AU457" s="14">
        <v>6.9727465547254702E-2</v>
      </c>
      <c r="AV457" s="14">
        <v>5.6523072733114903E-2</v>
      </c>
      <c r="AW457" s="14">
        <v>5.8764341605491502E-2</v>
      </c>
      <c r="AX457" s="14">
        <v>8.0099954264623199E-2</v>
      </c>
      <c r="AY457" s="14"/>
      <c r="AZ457" s="14">
        <v>6.3809769618798903E-2</v>
      </c>
      <c r="BA457" s="14">
        <v>6.9973272966817407E-2</v>
      </c>
      <c r="BB457" s="14">
        <v>7.4482830363260796E-2</v>
      </c>
      <c r="BC457" s="14">
        <v>8.8110484010792106E-2</v>
      </c>
      <c r="BD457" s="14">
        <v>6.0796225203754203E-2</v>
      </c>
      <c r="BE457" s="14">
        <v>7.3621743058237807E-2</v>
      </c>
    </row>
    <row r="458" spans="2:57" x14ac:dyDescent="0.25"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</row>
    <row r="459" spans="2:57" x14ac:dyDescent="0.25">
      <c r="B459" s="6" t="s">
        <v>216</v>
      </c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</row>
    <row r="460" spans="2:57" x14ac:dyDescent="0.25">
      <c r="B460" s="24" t="s">
        <v>211</v>
      </c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</row>
    <row r="461" spans="2:57" x14ac:dyDescent="0.25">
      <c r="B461" t="s">
        <v>206</v>
      </c>
      <c r="C461" s="14">
        <v>0.21770308683279299</v>
      </c>
      <c r="D461" s="14">
        <v>0.22989235228779401</v>
      </c>
      <c r="E461" s="14">
        <v>0.19821528711477299</v>
      </c>
      <c r="F461" s="14"/>
      <c r="G461" s="14">
        <v>0.38087682007870499</v>
      </c>
      <c r="H461" s="14">
        <v>0.30610135547713602</v>
      </c>
      <c r="I461" s="14">
        <v>0.13458550899813601</v>
      </c>
      <c r="J461" s="14">
        <v>0.15195731946334801</v>
      </c>
      <c r="K461" s="14">
        <v>0.154255726416196</v>
      </c>
      <c r="L461" s="14">
        <v>0.13306600614405101</v>
      </c>
      <c r="M461" s="14"/>
      <c r="N461" s="14">
        <v>0.281548046219389</v>
      </c>
      <c r="O461" s="14">
        <v>0.248366787426058</v>
      </c>
      <c r="P461" s="14">
        <v>0.16929975539370601</v>
      </c>
      <c r="Q461" s="14">
        <v>0.119377364703196</v>
      </c>
      <c r="R461" s="14"/>
      <c r="S461" s="14">
        <v>0.29973752569818202</v>
      </c>
      <c r="T461" s="14">
        <v>0.22421647098009301</v>
      </c>
      <c r="U461" s="14">
        <v>0.18963954204244801</v>
      </c>
      <c r="V461" s="14">
        <v>0.20726211347402199</v>
      </c>
      <c r="W461" s="14">
        <v>0.1348203714608</v>
      </c>
      <c r="X461" s="14">
        <v>0.26608161693514998</v>
      </c>
      <c r="Y461" s="14">
        <v>0.205956889836342</v>
      </c>
      <c r="Z461" s="14">
        <v>0.114616511444179</v>
      </c>
      <c r="AA461" s="14">
        <v>0.15862101614855001</v>
      </c>
      <c r="AB461" s="14">
        <v>0.27608506250113102</v>
      </c>
      <c r="AC461" s="14">
        <v>0.19683967412470799</v>
      </c>
      <c r="AD461" s="14">
        <v>0.18026691416153001</v>
      </c>
      <c r="AE461" s="14"/>
      <c r="AF461" s="14">
        <v>0.159567618464664</v>
      </c>
      <c r="AG461" s="14">
        <v>0.218385366292908</v>
      </c>
      <c r="AH461" s="14">
        <v>0.109534250445983</v>
      </c>
      <c r="AI461" s="14"/>
      <c r="AJ461" s="14">
        <v>0.152955101511137</v>
      </c>
      <c r="AK461" s="14">
        <v>0.25553554880823098</v>
      </c>
      <c r="AL461" s="14">
        <v>0.219275457091863</v>
      </c>
      <c r="AM461" s="14">
        <v>0.24900616013631599</v>
      </c>
      <c r="AN461" s="14">
        <v>0.161387737894646</v>
      </c>
      <c r="AO461" s="14"/>
      <c r="AP461" s="14">
        <v>0.19866210063444301</v>
      </c>
      <c r="AQ461" s="14">
        <v>0.26445144327116998</v>
      </c>
      <c r="AR461" s="14">
        <v>0.240079385817595</v>
      </c>
      <c r="AS461" s="14"/>
      <c r="AT461" s="14">
        <v>0.10626469644178201</v>
      </c>
      <c r="AU461" s="14">
        <v>0.19966488287994899</v>
      </c>
      <c r="AV461" s="14">
        <v>0.27168401802824799</v>
      </c>
      <c r="AW461" s="14">
        <v>0.28734261222462598</v>
      </c>
      <c r="AX461" s="14">
        <v>0.24108408685799601</v>
      </c>
      <c r="AY461" s="14"/>
      <c r="AZ461" s="14">
        <v>0.28693976311091901</v>
      </c>
      <c r="BA461" s="14">
        <v>0.231115901493325</v>
      </c>
      <c r="BB461" s="14">
        <v>0.15844789142297899</v>
      </c>
      <c r="BC461" s="14">
        <v>0.18952844173758601</v>
      </c>
      <c r="BD461" s="14">
        <v>0.13939112586065699</v>
      </c>
      <c r="BE461" s="14">
        <v>0.20667075272506499</v>
      </c>
    </row>
    <row r="462" spans="2:57" x14ac:dyDescent="0.25">
      <c r="B462" t="s">
        <v>207</v>
      </c>
      <c r="C462" s="14">
        <v>0.30687930064212399</v>
      </c>
      <c r="D462" s="14">
        <v>0.31253869157181202</v>
      </c>
      <c r="E462" s="14">
        <v>0.29777784135077001</v>
      </c>
      <c r="F462" s="14"/>
      <c r="G462" s="14">
        <v>0.22632104732820099</v>
      </c>
      <c r="H462" s="14">
        <v>0.31468108443781401</v>
      </c>
      <c r="I462" s="14">
        <v>0.34150173765290698</v>
      </c>
      <c r="J462" s="14">
        <v>0.36265569875381598</v>
      </c>
      <c r="K462" s="14">
        <v>0.31502916213308402</v>
      </c>
      <c r="L462" s="14">
        <v>0.29772517358468698</v>
      </c>
      <c r="M462" s="14"/>
      <c r="N462" s="14">
        <v>0.32777992187185201</v>
      </c>
      <c r="O462" s="14">
        <v>0.31829200536831398</v>
      </c>
      <c r="P462" s="14">
        <v>0.30178761501198298</v>
      </c>
      <c r="Q462" s="14">
        <v>0.25834989078500697</v>
      </c>
      <c r="R462" s="14"/>
      <c r="S462" s="14">
        <v>0.28219270352563097</v>
      </c>
      <c r="T462" s="14">
        <v>0.25320015438460702</v>
      </c>
      <c r="U462" s="14">
        <v>0.35530199353264602</v>
      </c>
      <c r="V462" s="14">
        <v>0.247057919576713</v>
      </c>
      <c r="W462" s="14">
        <v>0.39918614011965797</v>
      </c>
      <c r="X462" s="14">
        <v>0.341252346000819</v>
      </c>
      <c r="Y462" s="14">
        <v>0.238919355384556</v>
      </c>
      <c r="Z462" s="14">
        <v>0.31895611286341702</v>
      </c>
      <c r="AA462" s="14">
        <v>0.26320266915770002</v>
      </c>
      <c r="AB462" s="14">
        <v>0.400159574622868</v>
      </c>
      <c r="AC462" s="14">
        <v>0.27065317396316402</v>
      </c>
      <c r="AD462" s="14">
        <v>0.49373596708282202</v>
      </c>
      <c r="AE462" s="14"/>
      <c r="AF462" s="14">
        <v>0.31313218578428098</v>
      </c>
      <c r="AG462" s="14">
        <v>0.30824693482454901</v>
      </c>
      <c r="AH462" s="14">
        <v>0.41987448434819502</v>
      </c>
      <c r="AI462" s="14"/>
      <c r="AJ462" s="14">
        <v>0.31974356901959</v>
      </c>
      <c r="AK462" s="14">
        <v>0.285932131644271</v>
      </c>
      <c r="AL462" s="14">
        <v>0.32769550413840698</v>
      </c>
      <c r="AM462" s="14">
        <v>0.32859451751417601</v>
      </c>
      <c r="AN462" s="14">
        <v>0.320179806645146</v>
      </c>
      <c r="AO462" s="14"/>
      <c r="AP462" s="14">
        <v>0.32271540392285297</v>
      </c>
      <c r="AQ462" s="14">
        <v>0.28003948949658403</v>
      </c>
      <c r="AR462" s="14">
        <v>0.28032980349723102</v>
      </c>
      <c r="AS462" s="14"/>
      <c r="AT462" s="14">
        <v>0.19838384529467201</v>
      </c>
      <c r="AU462" s="14">
        <v>0.29947943950589001</v>
      </c>
      <c r="AV462" s="14">
        <v>0.344055983717655</v>
      </c>
      <c r="AW462" s="14">
        <v>0.387579290827548</v>
      </c>
      <c r="AX462" s="14">
        <v>0.42958980322517099</v>
      </c>
      <c r="AY462" s="14"/>
      <c r="AZ462" s="14">
        <v>0.33990802059720499</v>
      </c>
      <c r="BA462" s="14">
        <v>0.30247445573496501</v>
      </c>
      <c r="BB462" s="14">
        <v>0.26098108482592203</v>
      </c>
      <c r="BC462" s="14">
        <v>0.30436790843093697</v>
      </c>
      <c r="BD462" s="14">
        <v>0.315026571597537</v>
      </c>
      <c r="BE462" s="14">
        <v>0.26756110871387401</v>
      </c>
    </row>
    <row r="463" spans="2:57" x14ac:dyDescent="0.25">
      <c r="B463" t="s">
        <v>208</v>
      </c>
      <c r="C463" s="14">
        <v>0.295579292036177</v>
      </c>
      <c r="D463" s="14">
        <v>0.27944568643194101</v>
      </c>
      <c r="E463" s="14">
        <v>0.320684505407276</v>
      </c>
      <c r="F463" s="14"/>
      <c r="G463" s="14">
        <v>0.29964424622423702</v>
      </c>
      <c r="H463" s="14">
        <v>0.246300178639897</v>
      </c>
      <c r="I463" s="14">
        <v>0.34672346162254197</v>
      </c>
      <c r="J463" s="14">
        <v>0.253693590923531</v>
      </c>
      <c r="K463" s="14">
        <v>0.35487612359479598</v>
      </c>
      <c r="L463" s="14">
        <v>0.274541667714645</v>
      </c>
      <c r="M463" s="14"/>
      <c r="N463" s="14">
        <v>0.24609435345860201</v>
      </c>
      <c r="O463" s="14">
        <v>0.27693891843523399</v>
      </c>
      <c r="P463" s="14">
        <v>0.30310813899826899</v>
      </c>
      <c r="Q463" s="14">
        <v>0.39896394511535399</v>
      </c>
      <c r="R463" s="14"/>
      <c r="S463" s="14">
        <v>0.245458906565477</v>
      </c>
      <c r="T463" s="14">
        <v>0.31618728323977302</v>
      </c>
      <c r="U463" s="14">
        <v>0.29815436011837798</v>
      </c>
      <c r="V463" s="14">
        <v>0.33676243146649298</v>
      </c>
      <c r="W463" s="14">
        <v>0.29166529125416901</v>
      </c>
      <c r="X463" s="14">
        <v>0.26743814007220401</v>
      </c>
      <c r="Y463" s="14">
        <v>0.364134316403117</v>
      </c>
      <c r="Z463" s="14">
        <v>0.21706406916402601</v>
      </c>
      <c r="AA463" s="14">
        <v>0.39788316701663801</v>
      </c>
      <c r="AB463" s="14">
        <v>0.197018299675912</v>
      </c>
      <c r="AC463" s="14">
        <v>0.28513291130478802</v>
      </c>
      <c r="AD463" s="14">
        <v>0.25611556119763901</v>
      </c>
      <c r="AE463" s="14"/>
      <c r="AF463" s="14">
        <v>0.31356991524872702</v>
      </c>
      <c r="AG463" s="14">
        <v>0.29249057875396001</v>
      </c>
      <c r="AH463" s="14">
        <v>0.25795489758030699</v>
      </c>
      <c r="AI463" s="14"/>
      <c r="AJ463" s="14">
        <v>0.30509218707970798</v>
      </c>
      <c r="AK463" s="14">
        <v>0.29957683484450898</v>
      </c>
      <c r="AL463" s="14">
        <v>0.30748867655411999</v>
      </c>
      <c r="AM463" s="14">
        <v>0.32481258151614401</v>
      </c>
      <c r="AN463" s="14">
        <v>0.31352693824544797</v>
      </c>
      <c r="AO463" s="14"/>
      <c r="AP463" s="14">
        <v>0.24567109785352201</v>
      </c>
      <c r="AQ463" s="14">
        <v>0.31445635705861302</v>
      </c>
      <c r="AR463" s="14">
        <v>0.34063227081938502</v>
      </c>
      <c r="AS463" s="14"/>
      <c r="AT463" s="14">
        <v>0.36433912623527098</v>
      </c>
      <c r="AU463" s="14">
        <v>0.33413276564745298</v>
      </c>
      <c r="AV463" s="14">
        <v>0.24713361614611601</v>
      </c>
      <c r="AW463" s="14">
        <v>0.22159803588686</v>
      </c>
      <c r="AX463" s="14">
        <v>0.16637336310290499</v>
      </c>
      <c r="AY463" s="14"/>
      <c r="AZ463" s="14">
        <v>0.232831587940244</v>
      </c>
      <c r="BA463" s="14">
        <v>0.27756450851891501</v>
      </c>
      <c r="BB463" s="14">
        <v>0.41708631247605299</v>
      </c>
      <c r="BC463" s="14">
        <v>0.29918919104862202</v>
      </c>
      <c r="BD463" s="14">
        <v>0.34000832859907698</v>
      </c>
      <c r="BE463" s="14">
        <v>0.31356978308683398</v>
      </c>
    </row>
    <row r="464" spans="2:57" x14ac:dyDescent="0.25">
      <c r="B464" t="s">
        <v>209</v>
      </c>
      <c r="C464" s="14">
        <v>0.121169079222277</v>
      </c>
      <c r="D464" s="14">
        <v>0.10904800567601799</v>
      </c>
      <c r="E464" s="14">
        <v>0.13947621239529101</v>
      </c>
      <c r="F464" s="14"/>
      <c r="G464" s="14">
        <v>7.4259448245668006E-2</v>
      </c>
      <c r="H464" s="14">
        <v>0.10056947353029801</v>
      </c>
      <c r="I464" s="14">
        <v>0.13152297969499899</v>
      </c>
      <c r="J464" s="14">
        <v>0.19208718149544499</v>
      </c>
      <c r="K464" s="14">
        <v>0.135230450947674</v>
      </c>
      <c r="L464" s="14">
        <v>0.109433495180008</v>
      </c>
      <c r="M464" s="14"/>
      <c r="N464" s="14">
        <v>7.9867885619219495E-2</v>
      </c>
      <c r="O464" s="14">
        <v>9.2422417296353004E-2</v>
      </c>
      <c r="P464" s="14">
        <v>0.190003645114173</v>
      </c>
      <c r="Q464" s="14">
        <v>0.16322967079450701</v>
      </c>
      <c r="R464" s="14"/>
      <c r="S464" s="14">
        <v>0.11728196931359799</v>
      </c>
      <c r="T464" s="14">
        <v>0.15964842437259899</v>
      </c>
      <c r="U464" s="14">
        <v>8.1066504788143603E-2</v>
      </c>
      <c r="V464" s="14">
        <v>0.12504768957166801</v>
      </c>
      <c r="W464" s="14">
        <v>0.144168000206196</v>
      </c>
      <c r="X464" s="14">
        <v>6.8719103861399899E-2</v>
      </c>
      <c r="Y464" s="14">
        <v>0.13802946572323399</v>
      </c>
      <c r="Z464" s="14">
        <v>0.19887293508195</v>
      </c>
      <c r="AA464" s="14">
        <v>0.124941675054364</v>
      </c>
      <c r="AB464" s="14">
        <v>6.1625188090708799E-2</v>
      </c>
      <c r="AC464" s="14">
        <v>0.22467217733574699</v>
      </c>
      <c r="AD464" s="14">
        <v>3.1524297799918E-2</v>
      </c>
      <c r="AE464" s="14"/>
      <c r="AF464" s="14">
        <v>0.14551510387809999</v>
      </c>
      <c r="AG464" s="14">
        <v>0.119489616794078</v>
      </c>
      <c r="AH464" s="14">
        <v>0.140172979510618</v>
      </c>
      <c r="AI464" s="14"/>
      <c r="AJ464" s="14">
        <v>0.12852144881993299</v>
      </c>
      <c r="AK464" s="14">
        <v>0.122897793702578</v>
      </c>
      <c r="AL464" s="14">
        <v>0.100509228993043</v>
      </c>
      <c r="AM464" s="14">
        <v>0</v>
      </c>
      <c r="AN464" s="14">
        <v>0.14279898264861701</v>
      </c>
      <c r="AO464" s="14"/>
      <c r="AP464" s="14">
        <v>0.11722506426505799</v>
      </c>
      <c r="AQ464" s="14">
        <v>0.109787163135115</v>
      </c>
      <c r="AR464" s="14">
        <v>9.7230060621332395E-2</v>
      </c>
      <c r="AS464" s="14"/>
      <c r="AT464" s="14">
        <v>0.240525826759731</v>
      </c>
      <c r="AU464" s="14">
        <v>0.120221647973085</v>
      </c>
      <c r="AV464" s="14">
        <v>9.6063604325936705E-2</v>
      </c>
      <c r="AW464" s="14">
        <v>4.7317167341735002E-2</v>
      </c>
      <c r="AX464" s="14">
        <v>0</v>
      </c>
      <c r="AY464" s="14"/>
      <c r="AZ464" s="14">
        <v>8.7685828667713794E-2</v>
      </c>
      <c r="BA464" s="14">
        <v>0.14264315996735</v>
      </c>
      <c r="BB464" s="14">
        <v>9.3225862520312494E-2</v>
      </c>
      <c r="BC464" s="14">
        <v>0.12556879043364899</v>
      </c>
      <c r="BD464" s="14">
        <v>0.14108901924970199</v>
      </c>
      <c r="BE464" s="14">
        <v>0.16981482572817799</v>
      </c>
    </row>
    <row r="465" spans="2:57" x14ac:dyDescent="0.25">
      <c r="B465" t="s">
        <v>87</v>
      </c>
      <c r="C465" s="14">
        <v>5.8669241266628799E-2</v>
      </c>
      <c r="D465" s="14">
        <v>6.9075264032435094E-2</v>
      </c>
      <c r="E465" s="14">
        <v>4.38461537318902E-2</v>
      </c>
      <c r="F465" s="14"/>
      <c r="G465" s="14">
        <v>1.8898438123189799E-2</v>
      </c>
      <c r="H465" s="14">
        <v>3.2347907914854902E-2</v>
      </c>
      <c r="I465" s="14">
        <v>4.5666312031415503E-2</v>
      </c>
      <c r="J465" s="14">
        <v>3.9606209363860202E-2</v>
      </c>
      <c r="K465" s="14">
        <v>4.0608536908249997E-2</v>
      </c>
      <c r="L465" s="14">
        <v>0.18523365737660899</v>
      </c>
      <c r="M465" s="14"/>
      <c r="N465" s="14">
        <v>6.4709792830937293E-2</v>
      </c>
      <c r="O465" s="14">
        <v>6.3979871474041605E-2</v>
      </c>
      <c r="P465" s="14">
        <v>3.5800845481869001E-2</v>
      </c>
      <c r="Q465" s="14">
        <v>6.0079128601936198E-2</v>
      </c>
      <c r="R465" s="14"/>
      <c r="S465" s="14">
        <v>5.5328894897111902E-2</v>
      </c>
      <c r="T465" s="14">
        <v>4.6747667022927798E-2</v>
      </c>
      <c r="U465" s="14">
        <v>7.5837599518383605E-2</v>
      </c>
      <c r="V465" s="14">
        <v>8.3869845911104204E-2</v>
      </c>
      <c r="W465" s="14">
        <v>3.0160196959177099E-2</v>
      </c>
      <c r="X465" s="14">
        <v>5.6508793130426199E-2</v>
      </c>
      <c r="Y465" s="14">
        <v>5.2959972652750403E-2</v>
      </c>
      <c r="Z465" s="14">
        <v>0.15049037144642899</v>
      </c>
      <c r="AA465" s="14">
        <v>5.53514726227484E-2</v>
      </c>
      <c r="AB465" s="14">
        <v>6.5111875109380393E-2</v>
      </c>
      <c r="AC465" s="14">
        <v>2.2702063271592798E-2</v>
      </c>
      <c r="AD465" s="14">
        <v>3.8357259758090602E-2</v>
      </c>
      <c r="AE465" s="14"/>
      <c r="AF465" s="14">
        <v>6.8215176624228296E-2</v>
      </c>
      <c r="AG465" s="14">
        <v>6.13875033345051E-2</v>
      </c>
      <c r="AH465" s="14">
        <v>7.2463388114896804E-2</v>
      </c>
      <c r="AI465" s="14"/>
      <c r="AJ465" s="14">
        <v>9.3687693569631497E-2</v>
      </c>
      <c r="AK465" s="14">
        <v>3.6057691000411403E-2</v>
      </c>
      <c r="AL465" s="14">
        <v>4.5031133222567001E-2</v>
      </c>
      <c r="AM465" s="14">
        <v>9.7586740833364494E-2</v>
      </c>
      <c r="AN465" s="14">
        <v>6.2106534566142998E-2</v>
      </c>
      <c r="AO465" s="14"/>
      <c r="AP465" s="14">
        <v>0.11572633332412501</v>
      </c>
      <c r="AQ465" s="14">
        <v>3.12655470385182E-2</v>
      </c>
      <c r="AR465" s="14">
        <v>4.1728479244457099E-2</v>
      </c>
      <c r="AS465" s="14"/>
      <c r="AT465" s="14">
        <v>9.0486505268544903E-2</v>
      </c>
      <c r="AU465" s="14">
        <v>4.6501263993623199E-2</v>
      </c>
      <c r="AV465" s="14">
        <v>4.1062777782043501E-2</v>
      </c>
      <c r="AW465" s="14">
        <v>5.6162893719231097E-2</v>
      </c>
      <c r="AX465" s="14">
        <v>0.16295274681392799</v>
      </c>
      <c r="AY465" s="14"/>
      <c r="AZ465" s="14">
        <v>5.2634799683919001E-2</v>
      </c>
      <c r="BA465" s="14">
        <v>4.6201974285445001E-2</v>
      </c>
      <c r="BB465" s="14">
        <v>7.0258848754733205E-2</v>
      </c>
      <c r="BC465" s="14">
        <v>8.13456683492048E-2</v>
      </c>
      <c r="BD465" s="14">
        <v>6.4484954693027396E-2</v>
      </c>
      <c r="BE465" s="14">
        <v>4.23835297460484E-2</v>
      </c>
    </row>
    <row r="466" spans="2:57" x14ac:dyDescent="0.25"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</row>
    <row r="467" spans="2:57" x14ac:dyDescent="0.25">
      <c r="B467" s="6" t="s">
        <v>217</v>
      </c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</row>
    <row r="468" spans="2:57" x14ac:dyDescent="0.25">
      <c r="B468" s="24" t="s">
        <v>211</v>
      </c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</row>
    <row r="469" spans="2:57" x14ac:dyDescent="0.25">
      <c r="B469" t="s">
        <v>206</v>
      </c>
      <c r="C469" s="14">
        <v>0.21903169500342801</v>
      </c>
      <c r="D469" s="14">
        <v>0.21810954671709301</v>
      </c>
      <c r="E469" s="14">
        <v>0.21904173054945</v>
      </c>
      <c r="F469" s="14"/>
      <c r="G469" s="14">
        <v>0.340781107294098</v>
      </c>
      <c r="H469" s="14">
        <v>0.24620276250366999</v>
      </c>
      <c r="I469" s="14">
        <v>0.18867819826996801</v>
      </c>
      <c r="J469" s="14">
        <v>0.19706416196415599</v>
      </c>
      <c r="K469" s="14">
        <v>0.15374312394499501</v>
      </c>
      <c r="L469" s="14">
        <v>0.13755162339388899</v>
      </c>
      <c r="M469" s="14"/>
      <c r="N469" s="14">
        <v>0.28371334548163402</v>
      </c>
      <c r="O469" s="14">
        <v>0.22238874304129899</v>
      </c>
      <c r="P469" s="14">
        <v>0.20378731579116099</v>
      </c>
      <c r="Q469" s="14">
        <v>0.12885704556997901</v>
      </c>
      <c r="R469" s="14"/>
      <c r="S469" s="14">
        <v>0.26273247889478502</v>
      </c>
      <c r="T469" s="14">
        <v>0.23158540644065301</v>
      </c>
      <c r="U469" s="14">
        <v>0.24553805061164299</v>
      </c>
      <c r="V469" s="14">
        <v>0.25630718785743201</v>
      </c>
      <c r="W469" s="14">
        <v>0.16900141753724399</v>
      </c>
      <c r="X469" s="14">
        <v>0.17969616003047301</v>
      </c>
      <c r="Y469" s="14">
        <v>0.221415755867192</v>
      </c>
      <c r="Z469" s="14">
        <v>0.189630788299256</v>
      </c>
      <c r="AA469" s="14">
        <v>0.177084561408035</v>
      </c>
      <c r="AB469" s="14">
        <v>0.218310704158024</v>
      </c>
      <c r="AC469" s="14">
        <v>0.202126460267358</v>
      </c>
      <c r="AD469" s="14">
        <v>0.250370467102001</v>
      </c>
      <c r="AE469" s="14"/>
      <c r="AF469" s="14">
        <v>0.15125513324203699</v>
      </c>
      <c r="AG469" s="14">
        <v>0.22671277802107501</v>
      </c>
      <c r="AH469" s="14">
        <v>0.18563705815276199</v>
      </c>
      <c r="AI469" s="14"/>
      <c r="AJ469" s="14">
        <v>0.15974951955422401</v>
      </c>
      <c r="AK469" s="14">
        <v>0.25634487861100402</v>
      </c>
      <c r="AL469" s="14">
        <v>0.25659965074464303</v>
      </c>
      <c r="AM469" s="14">
        <v>9.4082010553867806E-2</v>
      </c>
      <c r="AN469" s="14">
        <v>0.16868242374155401</v>
      </c>
      <c r="AO469" s="14"/>
      <c r="AP469" s="14">
        <v>0.197895941182751</v>
      </c>
      <c r="AQ469" s="14">
        <v>0.238247482535692</v>
      </c>
      <c r="AR469" s="14">
        <v>0.26018176721981501</v>
      </c>
      <c r="AS469" s="14"/>
      <c r="AT469" s="14">
        <v>0.110159408902906</v>
      </c>
      <c r="AU469" s="14">
        <v>0.19109007375926501</v>
      </c>
      <c r="AV469" s="14">
        <v>0.28116129541507001</v>
      </c>
      <c r="AW469" s="14">
        <v>0.308867473724313</v>
      </c>
      <c r="AX469" s="14">
        <v>0.30581561445142902</v>
      </c>
      <c r="AY469" s="14"/>
      <c r="AZ469" s="14">
        <v>0.26420389627802998</v>
      </c>
      <c r="BA469" s="14">
        <v>0.22379813894567999</v>
      </c>
      <c r="BB469" s="14">
        <v>0.14824254018678601</v>
      </c>
      <c r="BC469" s="14">
        <v>0.19152798605805499</v>
      </c>
      <c r="BD469" s="14">
        <v>0.248362744134489</v>
      </c>
      <c r="BE469" s="14">
        <v>0.16263196106595201</v>
      </c>
    </row>
    <row r="470" spans="2:57" x14ac:dyDescent="0.25">
      <c r="B470" t="s">
        <v>207</v>
      </c>
      <c r="C470" s="14">
        <v>0.33118526239607998</v>
      </c>
      <c r="D470" s="14">
        <v>0.33412453307772799</v>
      </c>
      <c r="E470" s="14">
        <v>0.328836979525508</v>
      </c>
      <c r="F470" s="14"/>
      <c r="G470" s="14">
        <v>0.335418044076081</v>
      </c>
      <c r="H470" s="14">
        <v>0.34801462764699598</v>
      </c>
      <c r="I470" s="14">
        <v>0.29397951746865902</v>
      </c>
      <c r="J470" s="14">
        <v>0.331057484679881</v>
      </c>
      <c r="K470" s="14">
        <v>0.32610244726809801</v>
      </c>
      <c r="L470" s="14">
        <v>0.355657927938826</v>
      </c>
      <c r="M470" s="14"/>
      <c r="N470" s="14">
        <v>0.374997911981098</v>
      </c>
      <c r="O470" s="14">
        <v>0.37373016433391398</v>
      </c>
      <c r="P470" s="14">
        <v>0.30263131768942703</v>
      </c>
      <c r="Q470" s="14">
        <v>0.23789650645518201</v>
      </c>
      <c r="R470" s="14"/>
      <c r="S470" s="14">
        <v>0.40618356442515102</v>
      </c>
      <c r="T470" s="14">
        <v>0.26269165370841302</v>
      </c>
      <c r="U470" s="14">
        <v>0.29015660065649201</v>
      </c>
      <c r="V470" s="14">
        <v>0.27340362099529403</v>
      </c>
      <c r="W470" s="14">
        <v>0.42193707784286499</v>
      </c>
      <c r="X470" s="14">
        <v>0.41882707732881103</v>
      </c>
      <c r="Y470" s="14">
        <v>0.25677633051027798</v>
      </c>
      <c r="Z470" s="14">
        <v>0.31655362900674999</v>
      </c>
      <c r="AA470" s="14">
        <v>0.25488598805525697</v>
      </c>
      <c r="AB470" s="14">
        <v>0.40553097875477701</v>
      </c>
      <c r="AC470" s="14">
        <v>0.30436856664504602</v>
      </c>
      <c r="AD470" s="14">
        <v>0.49519168148473702</v>
      </c>
      <c r="AE470" s="14"/>
      <c r="AF470" s="14">
        <v>0.32151678545503798</v>
      </c>
      <c r="AG470" s="14">
        <v>0.34639472070211602</v>
      </c>
      <c r="AH470" s="14">
        <v>0.35066641238170598</v>
      </c>
      <c r="AI470" s="14"/>
      <c r="AJ470" s="14">
        <v>0.36715917229497003</v>
      </c>
      <c r="AK470" s="14">
        <v>0.30600412828532197</v>
      </c>
      <c r="AL470" s="14">
        <v>0.26059394014285397</v>
      </c>
      <c r="AM470" s="14">
        <v>0.23937525679705801</v>
      </c>
      <c r="AN470" s="14">
        <v>0.31782762393519698</v>
      </c>
      <c r="AO470" s="14"/>
      <c r="AP470" s="14">
        <v>0.35329784742333697</v>
      </c>
      <c r="AQ470" s="14">
        <v>0.330228330603206</v>
      </c>
      <c r="AR470" s="14">
        <v>0.31098696679156002</v>
      </c>
      <c r="AS470" s="14"/>
      <c r="AT470" s="14">
        <v>0.20795617388454299</v>
      </c>
      <c r="AU470" s="14">
        <v>0.32140980537223002</v>
      </c>
      <c r="AV470" s="14">
        <v>0.37889352340260601</v>
      </c>
      <c r="AW470" s="14">
        <v>0.40725986690292798</v>
      </c>
      <c r="AX470" s="14">
        <v>0.193460619793144</v>
      </c>
      <c r="AY470" s="14"/>
      <c r="AZ470" s="14">
        <v>0.356262716686853</v>
      </c>
      <c r="BA470" s="14">
        <v>0.33047522986215799</v>
      </c>
      <c r="BB470" s="14">
        <v>0.32339671657241198</v>
      </c>
      <c r="BC470" s="14">
        <v>0.34540934024621101</v>
      </c>
      <c r="BD470" s="14">
        <v>0.29339805265149899</v>
      </c>
      <c r="BE470" s="14">
        <v>0.25947692876321199</v>
      </c>
    </row>
    <row r="471" spans="2:57" x14ac:dyDescent="0.25">
      <c r="B471" t="s">
        <v>208</v>
      </c>
      <c r="C471" s="14">
        <v>0.27848555188865598</v>
      </c>
      <c r="D471" s="14">
        <v>0.26202570399464098</v>
      </c>
      <c r="E471" s="14">
        <v>0.29207421752225099</v>
      </c>
      <c r="F471" s="14"/>
      <c r="G471" s="14">
        <v>0.23350487113530299</v>
      </c>
      <c r="H471" s="14">
        <v>0.29079302887021002</v>
      </c>
      <c r="I471" s="14">
        <v>0.35481809097032901</v>
      </c>
      <c r="J471" s="14">
        <v>0.245931071549427</v>
      </c>
      <c r="K471" s="14">
        <v>0.34466470138027</v>
      </c>
      <c r="L471" s="14">
        <v>0.21099786402930501</v>
      </c>
      <c r="M471" s="14"/>
      <c r="N471" s="14">
        <v>0.216813567621857</v>
      </c>
      <c r="O471" s="14">
        <v>0.24380769389770701</v>
      </c>
      <c r="P471" s="14">
        <v>0.31231430200773103</v>
      </c>
      <c r="Q471" s="14">
        <v>0.38100167022744702</v>
      </c>
      <c r="R471" s="14"/>
      <c r="S471" s="14">
        <v>0.16429157686342899</v>
      </c>
      <c r="T471" s="14">
        <v>0.35782258310168902</v>
      </c>
      <c r="U471" s="14">
        <v>0.281541837325545</v>
      </c>
      <c r="V471" s="14">
        <v>0.310728171015274</v>
      </c>
      <c r="W471" s="14">
        <v>0.18496742311632999</v>
      </c>
      <c r="X471" s="14">
        <v>0.28945027879403501</v>
      </c>
      <c r="Y471" s="14">
        <v>0.28180972499991203</v>
      </c>
      <c r="Z471" s="14">
        <v>0.24243175046450199</v>
      </c>
      <c r="AA471" s="14">
        <v>0.39322751053232902</v>
      </c>
      <c r="AB471" s="14">
        <v>0.20561378179061701</v>
      </c>
      <c r="AC471" s="14">
        <v>0.30382339630125399</v>
      </c>
      <c r="AD471" s="14">
        <v>0.25443785141326197</v>
      </c>
      <c r="AE471" s="14"/>
      <c r="AF471" s="14">
        <v>0.32939176775124202</v>
      </c>
      <c r="AG471" s="14">
        <v>0.25400857073678301</v>
      </c>
      <c r="AH471" s="14">
        <v>0.27101755651791498</v>
      </c>
      <c r="AI471" s="14"/>
      <c r="AJ471" s="14">
        <v>0.29493624825411102</v>
      </c>
      <c r="AK471" s="14">
        <v>0.27672389054326901</v>
      </c>
      <c r="AL471" s="14">
        <v>0.29371726465782499</v>
      </c>
      <c r="AM471" s="14">
        <v>0.332293142598105</v>
      </c>
      <c r="AN471" s="14">
        <v>0.28792630188898899</v>
      </c>
      <c r="AO471" s="14"/>
      <c r="AP471" s="14">
        <v>0.262945889342109</v>
      </c>
      <c r="AQ471" s="14">
        <v>0.28807177321855698</v>
      </c>
      <c r="AR471" s="14">
        <v>0.276118704504275</v>
      </c>
      <c r="AS471" s="14"/>
      <c r="AT471" s="14">
        <v>0.33920409332919899</v>
      </c>
      <c r="AU471" s="14">
        <v>0.30705450553832098</v>
      </c>
      <c r="AV471" s="14">
        <v>0.23757401181629401</v>
      </c>
      <c r="AW471" s="14">
        <v>0.21166424896410099</v>
      </c>
      <c r="AX471" s="14">
        <v>0.31685272613839399</v>
      </c>
      <c r="AY471" s="14"/>
      <c r="AZ471" s="14">
        <v>0.24862824082617199</v>
      </c>
      <c r="BA471" s="14">
        <v>0.27697841250514199</v>
      </c>
      <c r="BB471" s="14">
        <v>0.37823893124798302</v>
      </c>
      <c r="BC471" s="14">
        <v>0.25436266288043202</v>
      </c>
      <c r="BD471" s="14">
        <v>0.279655780504936</v>
      </c>
      <c r="BE471" s="14">
        <v>0.29080400937676298</v>
      </c>
    </row>
    <row r="472" spans="2:57" x14ac:dyDescent="0.25">
      <c r="B472" t="s">
        <v>209</v>
      </c>
      <c r="C472" s="14">
        <v>0.10285320360910399</v>
      </c>
      <c r="D472" s="14">
        <v>0.10754458504053301</v>
      </c>
      <c r="E472" s="14">
        <v>9.9468847145643996E-2</v>
      </c>
      <c r="F472" s="14"/>
      <c r="G472" s="14">
        <v>6.3002734814004993E-2</v>
      </c>
      <c r="H472" s="14">
        <v>9.5374978827545101E-2</v>
      </c>
      <c r="I472" s="14">
        <v>0.12990459931339199</v>
      </c>
      <c r="J472" s="14">
        <v>0.16049249680750299</v>
      </c>
      <c r="K472" s="14">
        <v>7.4373995779928495E-2</v>
      </c>
      <c r="L472" s="14">
        <v>9.6039932084852994E-2</v>
      </c>
      <c r="M472" s="14"/>
      <c r="N472" s="14">
        <v>6.7919142402390706E-2</v>
      </c>
      <c r="O472" s="14">
        <v>8.2419020377504898E-2</v>
      </c>
      <c r="P472" s="14">
        <v>0.130673464507434</v>
      </c>
      <c r="Q472" s="14">
        <v>0.16246793338422499</v>
      </c>
      <c r="R472" s="14"/>
      <c r="S472" s="14">
        <v>9.7275459833434705E-2</v>
      </c>
      <c r="T472" s="14">
        <v>8.5856841626408303E-2</v>
      </c>
      <c r="U472" s="14">
        <v>0.13053799421034501</v>
      </c>
      <c r="V472" s="14">
        <v>8.78747306329445E-2</v>
      </c>
      <c r="W472" s="14">
        <v>0.14045254063478599</v>
      </c>
      <c r="X472" s="14">
        <v>6.8085281996672006E-2</v>
      </c>
      <c r="Y472" s="14">
        <v>0.14563399142723499</v>
      </c>
      <c r="Z472" s="14">
        <v>0.16183628707349901</v>
      </c>
      <c r="AA472" s="14">
        <v>0.100899245720807</v>
      </c>
      <c r="AB472" s="14">
        <v>7.1285648761603704E-2</v>
      </c>
      <c r="AC472" s="14">
        <v>0.142715157230595</v>
      </c>
      <c r="AD472" s="14">
        <v>0</v>
      </c>
      <c r="AE472" s="14"/>
      <c r="AF472" s="14">
        <v>0.111624452662376</v>
      </c>
      <c r="AG472" s="14">
        <v>0.10598502338338001</v>
      </c>
      <c r="AH472" s="14">
        <v>0.113637741968795</v>
      </c>
      <c r="AI472" s="14"/>
      <c r="AJ472" s="14">
        <v>9.6431619796889106E-2</v>
      </c>
      <c r="AK472" s="14">
        <v>9.6282580506758794E-2</v>
      </c>
      <c r="AL472" s="14">
        <v>0.122590403312844</v>
      </c>
      <c r="AM472" s="14">
        <v>0.33424959005096899</v>
      </c>
      <c r="AN472" s="14">
        <v>0.147113669665034</v>
      </c>
      <c r="AO472" s="14"/>
      <c r="AP472" s="14">
        <v>0.109138248464138</v>
      </c>
      <c r="AQ472" s="14">
        <v>9.5270860529952706E-2</v>
      </c>
      <c r="AR472" s="14">
        <v>9.5516793538122605E-2</v>
      </c>
      <c r="AS472" s="14"/>
      <c r="AT472" s="14">
        <v>0.20205250027095101</v>
      </c>
      <c r="AU472" s="14">
        <v>0.117781737961644</v>
      </c>
      <c r="AV472" s="14">
        <v>6.88644107762897E-2</v>
      </c>
      <c r="AW472" s="14">
        <v>3.1681360861976399E-2</v>
      </c>
      <c r="AX472" s="14">
        <v>0</v>
      </c>
      <c r="AY472" s="14"/>
      <c r="AZ472" s="14">
        <v>8.1816272051133801E-2</v>
      </c>
      <c r="BA472" s="14">
        <v>9.5511295919322906E-2</v>
      </c>
      <c r="BB472" s="14">
        <v>7.4528463340298196E-2</v>
      </c>
      <c r="BC472" s="14">
        <v>0.128911762531362</v>
      </c>
      <c r="BD472" s="14">
        <v>0.13360247138173201</v>
      </c>
      <c r="BE472" s="14">
        <v>0.156364569994835</v>
      </c>
    </row>
    <row r="473" spans="2:57" x14ac:dyDescent="0.25">
      <c r="B473" t="s">
        <v>87</v>
      </c>
      <c r="C473" s="14">
        <v>6.8444287102732995E-2</v>
      </c>
      <c r="D473" s="14">
        <v>7.8195631170004304E-2</v>
      </c>
      <c r="E473" s="14">
        <v>6.0578225257146297E-2</v>
      </c>
      <c r="F473" s="14"/>
      <c r="G473" s="14">
        <v>2.7293242680512399E-2</v>
      </c>
      <c r="H473" s="14">
        <v>1.9614602151579501E-2</v>
      </c>
      <c r="I473" s="14">
        <v>3.2619593977650997E-2</v>
      </c>
      <c r="J473" s="14">
        <v>6.5454784999033094E-2</v>
      </c>
      <c r="K473" s="14">
        <v>0.101115731626709</v>
      </c>
      <c r="L473" s="14">
        <v>0.19975265255312699</v>
      </c>
      <c r="M473" s="14"/>
      <c r="N473" s="14">
        <v>5.6556032513020403E-2</v>
      </c>
      <c r="O473" s="14">
        <v>7.7654378349576003E-2</v>
      </c>
      <c r="P473" s="14">
        <v>5.0593600004246501E-2</v>
      </c>
      <c r="Q473" s="14">
        <v>8.9776844363166602E-2</v>
      </c>
      <c r="R473" s="14"/>
      <c r="S473" s="14">
        <v>6.9516919983200101E-2</v>
      </c>
      <c r="T473" s="14">
        <v>6.2043515122837102E-2</v>
      </c>
      <c r="U473" s="14">
        <v>5.2225517195974402E-2</v>
      </c>
      <c r="V473" s="14">
        <v>7.16862894990552E-2</v>
      </c>
      <c r="W473" s="14">
        <v>8.3641540868774997E-2</v>
      </c>
      <c r="X473" s="14">
        <v>4.3941201850009701E-2</v>
      </c>
      <c r="Y473" s="14">
        <v>9.4364197195382901E-2</v>
      </c>
      <c r="Z473" s="14">
        <v>8.9547545155993002E-2</v>
      </c>
      <c r="AA473" s="14">
        <v>7.3902694283571796E-2</v>
      </c>
      <c r="AB473" s="14">
        <v>9.9258886534978802E-2</v>
      </c>
      <c r="AC473" s="14">
        <v>4.6966419555746798E-2</v>
      </c>
      <c r="AD473" s="14">
        <v>0</v>
      </c>
      <c r="AE473" s="14"/>
      <c r="AF473" s="14">
        <v>8.6211860889307407E-2</v>
      </c>
      <c r="AG473" s="14">
        <v>6.6898907156646703E-2</v>
      </c>
      <c r="AH473" s="14">
        <v>7.9041230978821403E-2</v>
      </c>
      <c r="AI473" s="14"/>
      <c r="AJ473" s="14">
        <v>8.1723440099805297E-2</v>
      </c>
      <c r="AK473" s="14">
        <v>6.4644522053645806E-2</v>
      </c>
      <c r="AL473" s="14">
        <v>6.6498741141834697E-2</v>
      </c>
      <c r="AM473" s="14">
        <v>0</v>
      </c>
      <c r="AN473" s="14">
        <v>7.8449980769226393E-2</v>
      </c>
      <c r="AO473" s="14"/>
      <c r="AP473" s="14">
        <v>7.6722073587665807E-2</v>
      </c>
      <c r="AQ473" s="14">
        <v>4.8181553112591403E-2</v>
      </c>
      <c r="AR473" s="14">
        <v>5.7195767946228E-2</v>
      </c>
      <c r="AS473" s="14"/>
      <c r="AT473" s="14">
        <v>0.140627823612401</v>
      </c>
      <c r="AU473" s="14">
        <v>6.2663877368540205E-2</v>
      </c>
      <c r="AV473" s="14">
        <v>3.3506758589740698E-2</v>
      </c>
      <c r="AW473" s="14">
        <v>4.0527049546681598E-2</v>
      </c>
      <c r="AX473" s="14">
        <v>0.18387103961703299</v>
      </c>
      <c r="AY473" s="14"/>
      <c r="AZ473" s="14">
        <v>4.9088874157811199E-2</v>
      </c>
      <c r="BA473" s="14">
        <v>7.3236922767697901E-2</v>
      </c>
      <c r="BB473" s="14">
        <v>7.5593348652520695E-2</v>
      </c>
      <c r="BC473" s="14">
        <v>7.9788248283938795E-2</v>
      </c>
      <c r="BD473" s="14">
        <v>4.4980951327343498E-2</v>
      </c>
      <c r="BE473" s="14">
        <v>0.13072253079923801</v>
      </c>
    </row>
    <row r="474" spans="2:57" x14ac:dyDescent="0.25"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</row>
    <row r="475" spans="2:57" x14ac:dyDescent="0.25">
      <c r="B475" s="6" t="s">
        <v>218</v>
      </c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</row>
    <row r="476" spans="2:57" x14ac:dyDescent="0.25">
      <c r="B476" s="24" t="s">
        <v>211</v>
      </c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</row>
    <row r="477" spans="2:57" x14ac:dyDescent="0.25">
      <c r="B477" t="s">
        <v>206</v>
      </c>
      <c r="C477" s="14">
        <v>0.22616187471942401</v>
      </c>
      <c r="D477" s="14">
        <v>0.221520946522058</v>
      </c>
      <c r="E477" s="14">
        <v>0.23093406227701799</v>
      </c>
      <c r="F477" s="14"/>
      <c r="G477" s="14">
        <v>0.36241469475533999</v>
      </c>
      <c r="H477" s="14">
        <v>0.27862284609924498</v>
      </c>
      <c r="I477" s="14">
        <v>0.157073848539862</v>
      </c>
      <c r="J477" s="14">
        <v>0.20529811474507501</v>
      </c>
      <c r="K477" s="14">
        <v>0.18526825785748899</v>
      </c>
      <c r="L477" s="14">
        <v>0.108492930519357</v>
      </c>
      <c r="M477" s="14"/>
      <c r="N477" s="14">
        <v>0.30752857156393398</v>
      </c>
      <c r="O477" s="14">
        <v>0.24855623744107999</v>
      </c>
      <c r="P477" s="14">
        <v>0.15822708691796</v>
      </c>
      <c r="Q477" s="14">
        <v>0.143512935273506</v>
      </c>
      <c r="R477" s="14"/>
      <c r="S477" s="14">
        <v>0.26981097890773198</v>
      </c>
      <c r="T477" s="14">
        <v>0.22456035911370101</v>
      </c>
      <c r="U477" s="14">
        <v>0.19440961613319199</v>
      </c>
      <c r="V477" s="14">
        <v>0.17841823010636501</v>
      </c>
      <c r="W477" s="14">
        <v>0.18731218419117901</v>
      </c>
      <c r="X477" s="14">
        <v>0.24311610830852001</v>
      </c>
      <c r="Y477" s="14">
        <v>0.175039193894997</v>
      </c>
      <c r="Z477" s="14">
        <v>0.15819611603332601</v>
      </c>
      <c r="AA477" s="14">
        <v>0.160350761858195</v>
      </c>
      <c r="AB477" s="14">
        <v>0.39460930390357302</v>
      </c>
      <c r="AC477" s="14">
        <v>0.21859617166841899</v>
      </c>
      <c r="AD477" s="14">
        <v>0.30429962553555501</v>
      </c>
      <c r="AE477" s="14"/>
      <c r="AF477" s="14">
        <v>0.153911536042424</v>
      </c>
      <c r="AG477" s="14">
        <v>0.23533823058224301</v>
      </c>
      <c r="AH477" s="14">
        <v>0.18975724028655699</v>
      </c>
      <c r="AI477" s="14"/>
      <c r="AJ477" s="14">
        <v>0.177643147677575</v>
      </c>
      <c r="AK477" s="14">
        <v>0.24038079079706501</v>
      </c>
      <c r="AL477" s="14">
        <v>0.236448221838259</v>
      </c>
      <c r="AM477" s="14">
        <v>0.14335803309845899</v>
      </c>
      <c r="AN477" s="14">
        <v>0.20868728023199301</v>
      </c>
      <c r="AO477" s="14"/>
      <c r="AP477" s="14">
        <v>0.22786547445274</v>
      </c>
      <c r="AQ477" s="14">
        <v>0.25277296503882402</v>
      </c>
      <c r="AR477" s="14">
        <v>0.24270619500622101</v>
      </c>
      <c r="AS477" s="14"/>
      <c r="AT477" s="14">
        <v>8.6131706169788005E-2</v>
      </c>
      <c r="AU477" s="14">
        <v>0.18577771390884501</v>
      </c>
      <c r="AV477" s="14">
        <v>0.28274742434428701</v>
      </c>
      <c r="AW477" s="14">
        <v>0.34222073247474599</v>
      </c>
      <c r="AX477" s="14">
        <v>0.51002737267069298</v>
      </c>
      <c r="AY477" s="14"/>
      <c r="AZ477" s="14">
        <v>0.29895855929092602</v>
      </c>
      <c r="BA477" s="14">
        <v>0.208844210340069</v>
      </c>
      <c r="BB477" s="14">
        <v>0.18191814366294601</v>
      </c>
      <c r="BC477" s="14">
        <v>0.21225453047665499</v>
      </c>
      <c r="BD477" s="14">
        <v>0.172220417992723</v>
      </c>
      <c r="BE477" s="14">
        <v>0.21698616329442</v>
      </c>
    </row>
    <row r="478" spans="2:57" x14ac:dyDescent="0.25">
      <c r="B478" t="s">
        <v>207</v>
      </c>
      <c r="C478" s="14">
        <v>0.28830445334524601</v>
      </c>
      <c r="D478" s="14">
        <v>0.29732708139710001</v>
      </c>
      <c r="E478" s="14">
        <v>0.27705067758984597</v>
      </c>
      <c r="F478" s="14"/>
      <c r="G478" s="14">
        <v>0.22619035202672699</v>
      </c>
      <c r="H478" s="14">
        <v>0.33234504954091598</v>
      </c>
      <c r="I478" s="14">
        <v>0.29425273143685898</v>
      </c>
      <c r="J478" s="14">
        <v>0.29211818513736598</v>
      </c>
      <c r="K478" s="14">
        <v>0.30571386587337201</v>
      </c>
      <c r="L478" s="14">
        <v>0.29682456756002401</v>
      </c>
      <c r="M478" s="14"/>
      <c r="N478" s="14">
        <v>0.33628843379751999</v>
      </c>
      <c r="O478" s="14">
        <v>0.31312208877514303</v>
      </c>
      <c r="P478" s="14">
        <v>0.25916106385059301</v>
      </c>
      <c r="Q478" s="14">
        <v>0.210263704104517</v>
      </c>
      <c r="R478" s="14"/>
      <c r="S478" s="14">
        <v>0.288451833338843</v>
      </c>
      <c r="T478" s="14">
        <v>0.217888461828179</v>
      </c>
      <c r="U478" s="14">
        <v>0.24022697850987401</v>
      </c>
      <c r="V478" s="14">
        <v>0.28488218665394799</v>
      </c>
      <c r="W478" s="14">
        <v>0.29923537492372598</v>
      </c>
      <c r="X478" s="14">
        <v>0.39271508446724201</v>
      </c>
      <c r="Y478" s="14">
        <v>0.32504766464416002</v>
      </c>
      <c r="Z478" s="14">
        <v>0.203823628344519</v>
      </c>
      <c r="AA478" s="14">
        <v>0.25738771877958699</v>
      </c>
      <c r="AB478" s="14">
        <v>0.36526526256502001</v>
      </c>
      <c r="AC478" s="14">
        <v>0.23515545440896801</v>
      </c>
      <c r="AD478" s="14">
        <v>0.422012525979648</v>
      </c>
      <c r="AE478" s="14"/>
      <c r="AF478" s="14">
        <v>0.294452009192676</v>
      </c>
      <c r="AG478" s="14">
        <v>0.30912679024559703</v>
      </c>
      <c r="AH478" s="14">
        <v>0.27802452328121502</v>
      </c>
      <c r="AI478" s="14"/>
      <c r="AJ478" s="14">
        <v>0.32556825844203002</v>
      </c>
      <c r="AK478" s="14">
        <v>0.26550339255998701</v>
      </c>
      <c r="AL478" s="14">
        <v>0.33312479683208002</v>
      </c>
      <c r="AM478" s="14">
        <v>0.25522027164893102</v>
      </c>
      <c r="AN478" s="14">
        <v>0.237038645128616</v>
      </c>
      <c r="AO478" s="14"/>
      <c r="AP478" s="14">
        <v>0.30464877819059599</v>
      </c>
      <c r="AQ478" s="14">
        <v>0.27187835179403003</v>
      </c>
      <c r="AR478" s="14">
        <v>0.30072438571780102</v>
      </c>
      <c r="AS478" s="14"/>
      <c r="AT478" s="14">
        <v>0.160390916857101</v>
      </c>
      <c r="AU478" s="14">
        <v>0.27154167107190602</v>
      </c>
      <c r="AV478" s="14">
        <v>0.33993643518042799</v>
      </c>
      <c r="AW478" s="14">
        <v>0.354680104671317</v>
      </c>
      <c r="AX478" s="14">
        <v>0.12887937522309401</v>
      </c>
      <c r="AY478" s="14"/>
      <c r="AZ478" s="14">
        <v>0.302118694737121</v>
      </c>
      <c r="BA478" s="14">
        <v>0.32468138927931001</v>
      </c>
      <c r="BB478" s="14">
        <v>0.23168932883556001</v>
      </c>
      <c r="BC478" s="14">
        <v>0.25520197801411298</v>
      </c>
      <c r="BD478" s="14">
        <v>0.28952797440904599</v>
      </c>
      <c r="BE478" s="14">
        <v>0.25365859145481601</v>
      </c>
    </row>
    <row r="479" spans="2:57" x14ac:dyDescent="0.25">
      <c r="B479" t="s">
        <v>208</v>
      </c>
      <c r="C479" s="14">
        <v>0.29217636575847999</v>
      </c>
      <c r="D479" s="14">
        <v>0.28248860321944902</v>
      </c>
      <c r="E479" s="14">
        <v>0.30376214336084401</v>
      </c>
      <c r="F479" s="14"/>
      <c r="G479" s="14">
        <v>0.28993235497098302</v>
      </c>
      <c r="H479" s="14">
        <v>0.24538876419099101</v>
      </c>
      <c r="I479" s="14">
        <v>0.37376810984194597</v>
      </c>
      <c r="J479" s="14">
        <v>0.230915642015941</v>
      </c>
      <c r="K479" s="14">
        <v>0.288833941865413</v>
      </c>
      <c r="L479" s="14">
        <v>0.30977108535940701</v>
      </c>
      <c r="M479" s="14"/>
      <c r="N479" s="14">
        <v>0.22059414530428301</v>
      </c>
      <c r="O479" s="14">
        <v>0.264162456310994</v>
      </c>
      <c r="P479" s="14">
        <v>0.36056532886409998</v>
      </c>
      <c r="Q479" s="14">
        <v>0.36118025203738902</v>
      </c>
      <c r="R479" s="14"/>
      <c r="S479" s="14">
        <v>0.24253791766799099</v>
      </c>
      <c r="T479" s="14">
        <v>0.34042978856615802</v>
      </c>
      <c r="U479" s="14">
        <v>0.39537352770491002</v>
      </c>
      <c r="V479" s="14">
        <v>0.31119088373645098</v>
      </c>
      <c r="W479" s="14">
        <v>0.30738715728722199</v>
      </c>
      <c r="X479" s="14">
        <v>0.24594932160204699</v>
      </c>
      <c r="Y479" s="14">
        <v>0.251448985995393</v>
      </c>
      <c r="Z479" s="14">
        <v>0.34912532615147901</v>
      </c>
      <c r="AA479" s="14">
        <v>0.38975471698515102</v>
      </c>
      <c r="AB479" s="14">
        <v>0.12107394407744899</v>
      </c>
      <c r="AC479" s="14">
        <v>0.27606466915765898</v>
      </c>
      <c r="AD479" s="14">
        <v>0.229771998718206</v>
      </c>
      <c r="AE479" s="14"/>
      <c r="AF479" s="14">
        <v>0.33806602444091</v>
      </c>
      <c r="AG479" s="14">
        <v>0.26453471441187498</v>
      </c>
      <c r="AH479" s="14">
        <v>0.28586242249252902</v>
      </c>
      <c r="AI479" s="14"/>
      <c r="AJ479" s="14">
        <v>0.28292347441320798</v>
      </c>
      <c r="AK479" s="14">
        <v>0.32403574771070898</v>
      </c>
      <c r="AL479" s="14">
        <v>0.26356891561596801</v>
      </c>
      <c r="AM479" s="14">
        <v>0.374078977222913</v>
      </c>
      <c r="AN479" s="14">
        <v>0.31310321121263601</v>
      </c>
      <c r="AO479" s="14"/>
      <c r="AP479" s="14">
        <v>0.25271933732273</v>
      </c>
      <c r="AQ479" s="14">
        <v>0.31875581341645298</v>
      </c>
      <c r="AR479" s="14">
        <v>0.31079453674961599</v>
      </c>
      <c r="AS479" s="14"/>
      <c r="AT479" s="14">
        <v>0.37563362624547703</v>
      </c>
      <c r="AU479" s="14">
        <v>0.33584350237275101</v>
      </c>
      <c r="AV479" s="14">
        <v>0.25852117915300998</v>
      </c>
      <c r="AW479" s="14">
        <v>0.18846727244995601</v>
      </c>
      <c r="AX479" s="14">
        <v>0.24323502797117999</v>
      </c>
      <c r="AY479" s="14"/>
      <c r="AZ479" s="14">
        <v>0.237636905881808</v>
      </c>
      <c r="BA479" s="14">
        <v>0.27741479126121199</v>
      </c>
      <c r="BB479" s="14">
        <v>0.41083880030792003</v>
      </c>
      <c r="BC479" s="14">
        <v>0.29253676371144</v>
      </c>
      <c r="BD479" s="14">
        <v>0.333096067787086</v>
      </c>
      <c r="BE479" s="14">
        <v>0.29557164783629702</v>
      </c>
    </row>
    <row r="480" spans="2:57" x14ac:dyDescent="0.25">
      <c r="B480" t="s">
        <v>209</v>
      </c>
      <c r="C480" s="14">
        <v>0.12031359135224499</v>
      </c>
      <c r="D480" s="14">
        <v>0.11192433513715699</v>
      </c>
      <c r="E480" s="14">
        <v>0.13154374539432701</v>
      </c>
      <c r="F480" s="14"/>
      <c r="G480" s="14">
        <v>9.2733924803470202E-2</v>
      </c>
      <c r="H480" s="14">
        <v>9.7500675971564504E-2</v>
      </c>
      <c r="I480" s="14">
        <v>0.112796620743294</v>
      </c>
      <c r="J480" s="14">
        <v>0.22337981414106001</v>
      </c>
      <c r="K480" s="14">
        <v>0.134256312075237</v>
      </c>
      <c r="L480" s="14">
        <v>8.2086769193693496E-2</v>
      </c>
      <c r="M480" s="14"/>
      <c r="N480" s="14">
        <v>6.6781048423666695E-2</v>
      </c>
      <c r="O480" s="14">
        <v>9.8876697149405599E-2</v>
      </c>
      <c r="P480" s="14">
        <v>0.16042960718372301</v>
      </c>
      <c r="Q480" s="14">
        <v>0.19960005921478999</v>
      </c>
      <c r="R480" s="14"/>
      <c r="S480" s="14">
        <v>0.112247848530951</v>
      </c>
      <c r="T480" s="14">
        <v>0.14901632334710299</v>
      </c>
      <c r="U480" s="14">
        <v>9.3129939269288406E-2</v>
      </c>
      <c r="V480" s="14">
        <v>0.161992668586878</v>
      </c>
      <c r="W480" s="14">
        <v>0.14918669241970201</v>
      </c>
      <c r="X480" s="14">
        <v>6.1539673718598399E-2</v>
      </c>
      <c r="Y480" s="14">
        <v>0.123516555155133</v>
      </c>
      <c r="Z480" s="14">
        <v>0.16207772020478201</v>
      </c>
      <c r="AA480" s="14">
        <v>0.12280223511282699</v>
      </c>
      <c r="AB480" s="14">
        <v>4.2909325126333497E-2</v>
      </c>
      <c r="AC480" s="14">
        <v>0.22972195035147799</v>
      </c>
      <c r="AD480" s="14">
        <v>4.3915849766590603E-2</v>
      </c>
      <c r="AE480" s="14"/>
      <c r="AF480" s="14">
        <v>0.12890223059137099</v>
      </c>
      <c r="AG480" s="14">
        <v>0.12131108493204799</v>
      </c>
      <c r="AH480" s="14">
        <v>0.133242215384136</v>
      </c>
      <c r="AI480" s="14"/>
      <c r="AJ480" s="14">
        <v>9.9301985622410299E-2</v>
      </c>
      <c r="AK480" s="14">
        <v>0.116036986729461</v>
      </c>
      <c r="AL480" s="14">
        <v>0.140113746603277</v>
      </c>
      <c r="AM480" s="14">
        <v>0.22734271802969699</v>
      </c>
      <c r="AN480" s="14">
        <v>0.16244498650297101</v>
      </c>
      <c r="AO480" s="14"/>
      <c r="AP480" s="14">
        <v>8.2248933574646493E-2</v>
      </c>
      <c r="AQ480" s="14">
        <v>0.117291468129645</v>
      </c>
      <c r="AR480" s="14">
        <v>0.10976565929565001</v>
      </c>
      <c r="AS480" s="14"/>
      <c r="AT480" s="14">
        <v>0.271677194711412</v>
      </c>
      <c r="AU480" s="14">
        <v>0.12526015044324099</v>
      </c>
      <c r="AV480" s="14">
        <v>8.0521612014605198E-2</v>
      </c>
      <c r="AW480" s="14">
        <v>2.4894483857468001E-2</v>
      </c>
      <c r="AX480" s="14">
        <v>0</v>
      </c>
      <c r="AY480" s="14"/>
      <c r="AZ480" s="14">
        <v>9.8429702782935294E-2</v>
      </c>
      <c r="BA480" s="14">
        <v>0.10955360344245101</v>
      </c>
      <c r="BB480" s="14">
        <v>0.100073702364551</v>
      </c>
      <c r="BC480" s="14">
        <v>0.15297886494218699</v>
      </c>
      <c r="BD480" s="14">
        <v>0.15136024985021901</v>
      </c>
      <c r="BE480" s="14">
        <v>0.15601783940640199</v>
      </c>
    </row>
    <row r="481" spans="2:57" x14ac:dyDescent="0.25">
      <c r="B481" t="s">
        <v>87</v>
      </c>
      <c r="C481" s="14">
        <v>7.3043714824605796E-2</v>
      </c>
      <c r="D481" s="14">
        <v>8.6739033724236303E-2</v>
      </c>
      <c r="E481" s="14">
        <v>5.6709371377965501E-2</v>
      </c>
      <c r="F481" s="14"/>
      <c r="G481" s="14">
        <v>2.8728673443479701E-2</v>
      </c>
      <c r="H481" s="14">
        <v>4.6142664197283301E-2</v>
      </c>
      <c r="I481" s="14">
        <v>6.2108689438039301E-2</v>
      </c>
      <c r="J481" s="14">
        <v>4.8288243960558301E-2</v>
      </c>
      <c r="K481" s="14">
        <v>8.5927622328489703E-2</v>
      </c>
      <c r="L481" s="14">
        <v>0.20282464736751901</v>
      </c>
      <c r="M481" s="14"/>
      <c r="N481" s="14">
        <v>6.8807800910595698E-2</v>
      </c>
      <c r="O481" s="14">
        <v>7.5282520323376498E-2</v>
      </c>
      <c r="P481" s="14">
        <v>6.1616913183624E-2</v>
      </c>
      <c r="Q481" s="14">
        <v>8.5443049369798393E-2</v>
      </c>
      <c r="R481" s="14"/>
      <c r="S481" s="14">
        <v>8.6951421554483405E-2</v>
      </c>
      <c r="T481" s="14">
        <v>6.8105067144859005E-2</v>
      </c>
      <c r="U481" s="14">
        <v>7.6859938382735304E-2</v>
      </c>
      <c r="V481" s="14">
        <v>6.3516030916358601E-2</v>
      </c>
      <c r="W481" s="14">
        <v>5.6878591178170901E-2</v>
      </c>
      <c r="X481" s="14">
        <v>5.6679811903593502E-2</v>
      </c>
      <c r="Y481" s="14">
        <v>0.124947600310317</v>
      </c>
      <c r="Z481" s="14">
        <v>0.126777209265894</v>
      </c>
      <c r="AA481" s="14">
        <v>6.9704567264238695E-2</v>
      </c>
      <c r="AB481" s="14">
        <v>7.6142164327624801E-2</v>
      </c>
      <c r="AC481" s="14">
        <v>4.0461754413474701E-2</v>
      </c>
      <c r="AD481" s="14">
        <v>0</v>
      </c>
      <c r="AE481" s="14"/>
      <c r="AF481" s="14">
        <v>8.4668199732619798E-2</v>
      </c>
      <c r="AG481" s="14">
        <v>6.9689179828237496E-2</v>
      </c>
      <c r="AH481" s="14">
        <v>0.11311359855556199</v>
      </c>
      <c r="AI481" s="14"/>
      <c r="AJ481" s="14">
        <v>0.114563133844775</v>
      </c>
      <c r="AK481" s="14">
        <v>5.4043082202777697E-2</v>
      </c>
      <c r="AL481" s="14">
        <v>2.6744319110416401E-2</v>
      </c>
      <c r="AM481" s="14">
        <v>0</v>
      </c>
      <c r="AN481" s="14">
        <v>7.8725876923784105E-2</v>
      </c>
      <c r="AO481" s="14"/>
      <c r="AP481" s="14">
        <v>0.13251747645928699</v>
      </c>
      <c r="AQ481" s="14">
        <v>3.9301401621047102E-2</v>
      </c>
      <c r="AR481" s="14">
        <v>3.6009223230711401E-2</v>
      </c>
      <c r="AS481" s="14"/>
      <c r="AT481" s="14">
        <v>0.10616655601622101</v>
      </c>
      <c r="AU481" s="14">
        <v>8.1576962203256595E-2</v>
      </c>
      <c r="AV481" s="14">
        <v>3.8273349307670498E-2</v>
      </c>
      <c r="AW481" s="14">
        <v>8.9737406546512896E-2</v>
      </c>
      <c r="AX481" s="14">
        <v>0.117858224135034</v>
      </c>
      <c r="AY481" s="14"/>
      <c r="AZ481" s="14">
        <v>6.2856137307210097E-2</v>
      </c>
      <c r="BA481" s="14">
        <v>7.95060056769583E-2</v>
      </c>
      <c r="BB481" s="14">
        <v>7.5480024829023204E-2</v>
      </c>
      <c r="BC481" s="14">
        <v>8.7027862855603794E-2</v>
      </c>
      <c r="BD481" s="14">
        <v>5.3795289960925502E-2</v>
      </c>
      <c r="BE481" s="14">
        <v>7.77657580080649E-2</v>
      </c>
    </row>
    <row r="482" spans="2:57" x14ac:dyDescent="0.25"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</row>
    <row r="483" spans="2:57" x14ac:dyDescent="0.25">
      <c r="B483" s="6" t="s">
        <v>225</v>
      </c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</row>
    <row r="484" spans="2:57" x14ac:dyDescent="0.25">
      <c r="B484" s="24" t="s">
        <v>211</v>
      </c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</row>
    <row r="485" spans="2:57" x14ac:dyDescent="0.25">
      <c r="B485" t="s">
        <v>219</v>
      </c>
      <c r="C485" s="14">
        <v>0.294176462538703</v>
      </c>
      <c r="D485" s="14">
        <v>0.32789272856733398</v>
      </c>
      <c r="E485" s="14">
        <v>0.23086632215931399</v>
      </c>
      <c r="F485" s="14"/>
      <c r="G485" s="14">
        <v>0.239166439589267</v>
      </c>
      <c r="H485" s="14">
        <v>0.37722118027803903</v>
      </c>
      <c r="I485" s="14">
        <v>0.265676017248902</v>
      </c>
      <c r="J485" s="14">
        <v>0.29770405209422302</v>
      </c>
      <c r="K485" s="14">
        <v>0.34499852864090802</v>
      </c>
      <c r="L485" s="14">
        <v>0.23873447327279301</v>
      </c>
      <c r="M485" s="14"/>
      <c r="N485" s="14">
        <v>0.32268013945241297</v>
      </c>
      <c r="O485" s="14">
        <v>0.31801785073335498</v>
      </c>
      <c r="P485" s="14">
        <v>0.21744522945782499</v>
      </c>
      <c r="Q485" s="14">
        <v>0.263577867805802</v>
      </c>
      <c r="R485" s="14"/>
      <c r="S485" s="14">
        <v>0.42737408234576302</v>
      </c>
      <c r="T485" s="14">
        <v>0.30821624196071801</v>
      </c>
      <c r="U485" s="14">
        <v>0.126507600051219</v>
      </c>
      <c r="V485" s="14">
        <v>0.25374620507638601</v>
      </c>
      <c r="W485" s="14">
        <v>0.192627046806923</v>
      </c>
      <c r="X485" s="14">
        <v>0.34315217951678501</v>
      </c>
      <c r="Y485" s="14">
        <v>6.7538266586857396E-2</v>
      </c>
      <c r="Z485" s="14">
        <v>0.20336624262285</v>
      </c>
      <c r="AA485" s="14">
        <v>0.253989901743161</v>
      </c>
      <c r="AB485" s="14">
        <v>0.38180440455234899</v>
      </c>
      <c r="AC485" s="14">
        <v>0.16572610425599199</v>
      </c>
      <c r="AD485" s="14">
        <v>0.36737441154675798</v>
      </c>
      <c r="AE485" s="14"/>
      <c r="AF485" s="14">
        <v>0.35756877752656302</v>
      </c>
      <c r="AG485" s="14">
        <v>0.32822875530413498</v>
      </c>
      <c r="AH485" s="14">
        <v>0.129021757419441</v>
      </c>
      <c r="AI485" s="14"/>
      <c r="AJ485" s="14">
        <v>0.27689795040828902</v>
      </c>
      <c r="AK485" s="14">
        <v>0.335060420328745</v>
      </c>
      <c r="AL485" s="14">
        <v>0.30606559189497701</v>
      </c>
      <c r="AM485" s="14">
        <v>0.55687593920299505</v>
      </c>
      <c r="AN485" s="14">
        <v>0.15882101825886299</v>
      </c>
      <c r="AO485" s="14"/>
      <c r="AP485" s="14">
        <v>0.362122805836879</v>
      </c>
      <c r="AQ485" s="14">
        <v>0.28855015943413698</v>
      </c>
      <c r="AR485" s="14">
        <v>0.310842417221597</v>
      </c>
      <c r="AS485" s="14"/>
      <c r="AT485" s="14">
        <v>0.22141485950984399</v>
      </c>
      <c r="AU485" s="14">
        <v>0.22623801274060201</v>
      </c>
      <c r="AV485" s="14">
        <v>0.364980460182672</v>
      </c>
      <c r="AW485" s="14">
        <v>0.29699999342346101</v>
      </c>
      <c r="AX485" s="14">
        <v>0.41468420060873401</v>
      </c>
      <c r="AY485" s="14"/>
      <c r="AZ485" s="14">
        <v>0.362310021528018</v>
      </c>
      <c r="BA485" s="14">
        <v>0.28778144345700701</v>
      </c>
      <c r="BB485" s="14">
        <v>0.118627938554693</v>
      </c>
      <c r="BC485" s="14">
        <v>0.30430405493361101</v>
      </c>
      <c r="BD485" s="14">
        <v>0.17456247025409899</v>
      </c>
      <c r="BE485" s="14">
        <v>0.31803807000330298</v>
      </c>
    </row>
    <row r="486" spans="2:57" x14ac:dyDescent="0.25">
      <c r="B486" t="s">
        <v>220</v>
      </c>
      <c r="C486" s="14">
        <v>0.38813808725023402</v>
      </c>
      <c r="D486" s="14">
        <v>0.37424794087879298</v>
      </c>
      <c r="E486" s="14">
        <v>0.41422007141536898</v>
      </c>
      <c r="F486" s="14"/>
      <c r="G486" s="14">
        <v>0.42874016580101798</v>
      </c>
      <c r="H486" s="14">
        <v>0.32978587073457999</v>
      </c>
      <c r="I486" s="14">
        <v>0.41129840894744402</v>
      </c>
      <c r="J486" s="14">
        <v>0.43795367345324399</v>
      </c>
      <c r="K486" s="14">
        <v>0.22926388961427699</v>
      </c>
      <c r="L486" s="14">
        <v>0.45245994869661599</v>
      </c>
      <c r="M486" s="14"/>
      <c r="N486" s="14">
        <v>0.383204146233594</v>
      </c>
      <c r="O486" s="14">
        <v>0.32234600607732999</v>
      </c>
      <c r="P486" s="14">
        <v>0.47761909366232702</v>
      </c>
      <c r="Q486" s="14">
        <v>0.39137607285918202</v>
      </c>
      <c r="R486" s="14"/>
      <c r="S486" s="14">
        <v>0.289969313092801</v>
      </c>
      <c r="T486" s="14">
        <v>0.218153543362408</v>
      </c>
      <c r="U486" s="14">
        <v>0.55143871019677004</v>
      </c>
      <c r="V486" s="14">
        <v>0.60504538915527695</v>
      </c>
      <c r="W486" s="14">
        <v>0.39113524193916199</v>
      </c>
      <c r="X486" s="14">
        <v>0.33241139376708501</v>
      </c>
      <c r="Y486" s="14">
        <v>0.47140172411013698</v>
      </c>
      <c r="Z486" s="14">
        <v>0.57464371254352498</v>
      </c>
      <c r="AA486" s="14">
        <v>0.61784795718378904</v>
      </c>
      <c r="AB486" s="14">
        <v>0.362420007083947</v>
      </c>
      <c r="AC486" s="14">
        <v>0.36583855825754502</v>
      </c>
      <c r="AD486" s="14">
        <v>0</v>
      </c>
      <c r="AE486" s="14"/>
      <c r="AF486" s="14">
        <v>0.32683639343290299</v>
      </c>
      <c r="AG486" s="14">
        <v>0.39172578240520201</v>
      </c>
      <c r="AH486" s="14">
        <v>0.45108392570948103</v>
      </c>
      <c r="AI486" s="14"/>
      <c r="AJ486" s="14">
        <v>0.372393662745374</v>
      </c>
      <c r="AK486" s="14">
        <v>0.41667923698368098</v>
      </c>
      <c r="AL486" s="14">
        <v>0.330818392163022</v>
      </c>
      <c r="AM486" s="14">
        <v>0</v>
      </c>
      <c r="AN486" s="14">
        <v>0.47729664991138399</v>
      </c>
      <c r="AO486" s="14"/>
      <c r="AP486" s="14">
        <v>0.29112754014373299</v>
      </c>
      <c r="AQ486" s="14">
        <v>0.49510831729918398</v>
      </c>
      <c r="AR486" s="14">
        <v>0.257651908507812</v>
      </c>
      <c r="AS486" s="14"/>
      <c r="AT486" s="14">
        <v>0.27900991945390302</v>
      </c>
      <c r="AU486" s="14">
        <v>0.43806799008307101</v>
      </c>
      <c r="AV486" s="14">
        <v>0.31919822284809601</v>
      </c>
      <c r="AW486" s="14">
        <v>0.49526732801085799</v>
      </c>
      <c r="AX486" s="14">
        <v>0.30200237892554499</v>
      </c>
      <c r="AY486" s="14"/>
      <c r="AZ486" s="14">
        <v>0.352633524816511</v>
      </c>
      <c r="BA486" s="14">
        <v>0.43774130066163203</v>
      </c>
      <c r="BB486" s="14">
        <v>0.413538375348601</v>
      </c>
      <c r="BC486" s="14">
        <v>0.35770733328156101</v>
      </c>
      <c r="BD486" s="14">
        <v>0.53218470678317897</v>
      </c>
      <c r="BE486" s="14">
        <v>0.204459834075466</v>
      </c>
    </row>
    <row r="487" spans="2:57" x14ac:dyDescent="0.25">
      <c r="B487" t="s">
        <v>221</v>
      </c>
      <c r="C487" s="14">
        <v>0.16105385961006399</v>
      </c>
      <c r="D487" s="14">
        <v>0.13449132408876099</v>
      </c>
      <c r="E487" s="14">
        <v>0.21093120519922701</v>
      </c>
      <c r="F487" s="14"/>
      <c r="G487" s="14">
        <v>0.15483779986809401</v>
      </c>
      <c r="H487" s="14">
        <v>9.2939507459092005E-2</v>
      </c>
      <c r="I487" s="14">
        <v>0.225808544459625</v>
      </c>
      <c r="J487" s="14">
        <v>0.164074926343414</v>
      </c>
      <c r="K487" s="14">
        <v>0.230179480025134</v>
      </c>
      <c r="L487" s="14">
        <v>0.163810380109816</v>
      </c>
      <c r="M487" s="14"/>
      <c r="N487" s="14">
        <v>0.15744217214398201</v>
      </c>
      <c r="O487" s="14">
        <v>0.20309446704697101</v>
      </c>
      <c r="P487" s="14">
        <v>0.123516990312439</v>
      </c>
      <c r="Q487" s="14">
        <v>0.13943799920401001</v>
      </c>
      <c r="R487" s="14"/>
      <c r="S487" s="14">
        <v>0.15029456173090799</v>
      </c>
      <c r="T487" s="14">
        <v>0.132160277865811</v>
      </c>
      <c r="U487" s="14">
        <v>0.27403866626391099</v>
      </c>
      <c r="V487" s="14">
        <v>9.3464282587895103E-2</v>
      </c>
      <c r="W487" s="14">
        <v>0.34981496811559698</v>
      </c>
      <c r="X487" s="14">
        <v>0.28695659235252402</v>
      </c>
      <c r="Y487" s="14">
        <v>0.14397702508593399</v>
      </c>
      <c r="Z487" s="14">
        <v>0</v>
      </c>
      <c r="AA487" s="14">
        <v>8.9374741955333695E-2</v>
      </c>
      <c r="AB487" s="14">
        <v>0.15998403399126301</v>
      </c>
      <c r="AC487" s="14">
        <v>0</v>
      </c>
      <c r="AD487" s="14">
        <v>0</v>
      </c>
      <c r="AE487" s="14"/>
      <c r="AF487" s="14">
        <v>0.122234554623067</v>
      </c>
      <c r="AG487" s="14">
        <v>0.145913639114091</v>
      </c>
      <c r="AH487" s="14">
        <v>0.33405825238093501</v>
      </c>
      <c r="AI487" s="14"/>
      <c r="AJ487" s="14">
        <v>0.18357994733078301</v>
      </c>
      <c r="AK487" s="14">
        <v>0.127142349667762</v>
      </c>
      <c r="AL487" s="14">
        <v>0.26563475054475699</v>
      </c>
      <c r="AM487" s="14">
        <v>0</v>
      </c>
      <c r="AN487" s="14">
        <v>0.174393553488222</v>
      </c>
      <c r="AO487" s="14"/>
      <c r="AP487" s="14">
        <v>0.163459613131437</v>
      </c>
      <c r="AQ487" s="14">
        <v>0.106313750698285</v>
      </c>
      <c r="AR487" s="14">
        <v>0.31543414079297299</v>
      </c>
      <c r="AS487" s="14"/>
      <c r="AT487" s="14">
        <v>0.21187599676299201</v>
      </c>
      <c r="AU487" s="14">
        <v>0.20384980048759899</v>
      </c>
      <c r="AV487" s="14">
        <v>0.154828436482602</v>
      </c>
      <c r="AW487" s="14">
        <v>0.13475457339902899</v>
      </c>
      <c r="AX487" s="14">
        <v>0</v>
      </c>
      <c r="AY487" s="14"/>
      <c r="AZ487" s="14">
        <v>0.131473338296095</v>
      </c>
      <c r="BA487" s="14">
        <v>0.18389359246723</v>
      </c>
      <c r="BB487" s="14">
        <v>0.28268832494417601</v>
      </c>
      <c r="BC487" s="14">
        <v>0.13494175714413301</v>
      </c>
      <c r="BD487" s="14">
        <v>5.5483998277012898E-2</v>
      </c>
      <c r="BE487" s="14">
        <v>0.209584959157958</v>
      </c>
    </row>
    <row r="488" spans="2:57" x14ac:dyDescent="0.25">
      <c r="B488" t="s">
        <v>222</v>
      </c>
      <c r="C488" s="14">
        <v>9.1797064763935995E-2</v>
      </c>
      <c r="D488" s="14">
        <v>8.04017798200449E-2</v>
      </c>
      <c r="E488" s="14">
        <v>0.113194365664583</v>
      </c>
      <c r="F488" s="14"/>
      <c r="G488" s="14">
        <v>0.12164039190262201</v>
      </c>
      <c r="H488" s="14">
        <v>0.12208554739819601</v>
      </c>
      <c r="I488" s="14">
        <v>5.0401753876497597E-2</v>
      </c>
      <c r="J488" s="14">
        <v>3.5670015139257299E-2</v>
      </c>
      <c r="K488" s="14">
        <v>0.15964498172075101</v>
      </c>
      <c r="L488" s="14">
        <v>5.0347469427454002E-2</v>
      </c>
      <c r="M488" s="14"/>
      <c r="N488" s="14">
        <v>9.0797185787589899E-2</v>
      </c>
      <c r="O488" s="14">
        <v>7.6627722878180302E-2</v>
      </c>
      <c r="P488" s="14">
        <v>9.8485904044438494E-2</v>
      </c>
      <c r="Q488" s="14">
        <v>0.119440835164508</v>
      </c>
      <c r="R488" s="14"/>
      <c r="S488" s="14">
        <v>8.5866574088252198E-2</v>
      </c>
      <c r="T488" s="14">
        <v>0.19413138932360799</v>
      </c>
      <c r="U488" s="14">
        <v>0</v>
      </c>
      <c r="V488" s="14">
        <v>0</v>
      </c>
      <c r="W488" s="14">
        <v>6.6422743138317697E-2</v>
      </c>
      <c r="X488" s="14">
        <v>3.7479834363605601E-2</v>
      </c>
      <c r="Y488" s="14">
        <v>8.5538612399430905E-2</v>
      </c>
      <c r="Z488" s="14">
        <v>0.221990044833625</v>
      </c>
      <c r="AA488" s="14">
        <v>3.8787399117716503E-2</v>
      </c>
      <c r="AB488" s="14">
        <v>3.2378952443402401E-2</v>
      </c>
      <c r="AC488" s="14">
        <v>0.46843533748646299</v>
      </c>
      <c r="AD488" s="14">
        <v>0.21811324274615301</v>
      </c>
      <c r="AE488" s="14"/>
      <c r="AF488" s="14">
        <v>0.116595796837673</v>
      </c>
      <c r="AG488" s="14">
        <v>5.9083362041529301E-2</v>
      </c>
      <c r="AH488" s="14">
        <v>5.9812930622799701E-2</v>
      </c>
      <c r="AI488" s="14"/>
      <c r="AJ488" s="14">
        <v>0.135199404559014</v>
      </c>
      <c r="AK488" s="14">
        <v>5.9317700814520501E-2</v>
      </c>
      <c r="AL488" s="14">
        <v>6.8370890421369401E-2</v>
      </c>
      <c r="AM488" s="14">
        <v>0</v>
      </c>
      <c r="AN488" s="14">
        <v>0.113080563529613</v>
      </c>
      <c r="AO488" s="14"/>
      <c r="AP488" s="14">
        <v>0.16069528833941299</v>
      </c>
      <c r="AQ488" s="14">
        <v>5.8091005973905603E-2</v>
      </c>
      <c r="AR488" s="14">
        <v>6.1335004587672701E-2</v>
      </c>
      <c r="AS488" s="14"/>
      <c r="AT488" s="14">
        <v>0.14131772100849499</v>
      </c>
      <c r="AU488" s="14">
        <v>8.9070895170507494E-2</v>
      </c>
      <c r="AV488" s="14">
        <v>9.2130135867181204E-2</v>
      </c>
      <c r="AW488" s="14">
        <v>5.6337849847265399E-2</v>
      </c>
      <c r="AX488" s="14">
        <v>0</v>
      </c>
      <c r="AY488" s="14"/>
      <c r="AZ488" s="14">
        <v>8.5451732992510798E-2</v>
      </c>
      <c r="BA488" s="14">
        <v>5.7910399215327903E-2</v>
      </c>
      <c r="BB488" s="14">
        <v>0.13998979570784301</v>
      </c>
      <c r="BC488" s="14">
        <v>9.57008316407819E-2</v>
      </c>
      <c r="BD488" s="14">
        <v>0.18709606154326</v>
      </c>
      <c r="BE488" s="14">
        <v>8.4229852761872503E-2</v>
      </c>
    </row>
    <row r="489" spans="2:57" x14ac:dyDescent="0.25">
      <c r="B489" t="s">
        <v>223</v>
      </c>
      <c r="C489" s="14">
        <v>5.7504516217736799E-2</v>
      </c>
      <c r="D489" s="14">
        <v>7.1732568213139905E-2</v>
      </c>
      <c r="E489" s="14">
        <v>3.07880355615066E-2</v>
      </c>
      <c r="F489" s="14"/>
      <c r="G489" s="14">
        <v>5.5615202838999199E-2</v>
      </c>
      <c r="H489" s="14">
        <v>7.7967894130093293E-2</v>
      </c>
      <c r="I489" s="14">
        <v>4.6815275467532301E-2</v>
      </c>
      <c r="J489" s="14">
        <v>6.4597332969861601E-2</v>
      </c>
      <c r="K489" s="14">
        <v>3.59131199989298E-2</v>
      </c>
      <c r="L489" s="14">
        <v>4.6341495668759301E-2</v>
      </c>
      <c r="M489" s="14"/>
      <c r="N489" s="14">
        <v>3.0024505357906999E-2</v>
      </c>
      <c r="O489" s="14">
        <v>7.9913953264163395E-2</v>
      </c>
      <c r="P489" s="14">
        <v>8.2932782522969997E-2</v>
      </c>
      <c r="Q489" s="14">
        <v>8.6167224966499506E-2</v>
      </c>
      <c r="R489" s="14"/>
      <c r="S489" s="14">
        <v>4.6495468742275503E-2</v>
      </c>
      <c r="T489" s="14">
        <v>0.14733854748745501</v>
      </c>
      <c r="U489" s="14">
        <v>4.8015023488100897E-2</v>
      </c>
      <c r="V489" s="14">
        <v>4.7744123180441397E-2</v>
      </c>
      <c r="W489" s="14">
        <v>0</v>
      </c>
      <c r="X489" s="14">
        <v>0</v>
      </c>
      <c r="Y489" s="14">
        <v>0.16411307167153</v>
      </c>
      <c r="Z489" s="14">
        <v>0</v>
      </c>
      <c r="AA489" s="14">
        <v>0</v>
      </c>
      <c r="AB489" s="14">
        <v>3.5335565320475E-2</v>
      </c>
      <c r="AC489" s="14">
        <v>0</v>
      </c>
      <c r="AD489" s="14">
        <v>0.41451234570709</v>
      </c>
      <c r="AE489" s="14"/>
      <c r="AF489" s="14">
        <v>6.3596223580156194E-2</v>
      </c>
      <c r="AG489" s="14">
        <v>6.6014873165276294E-2</v>
      </c>
      <c r="AH489" s="14">
        <v>2.6023133867343701E-2</v>
      </c>
      <c r="AI489" s="14"/>
      <c r="AJ489" s="14">
        <v>0</v>
      </c>
      <c r="AK489" s="14">
        <v>6.1800292205291499E-2</v>
      </c>
      <c r="AL489" s="14">
        <v>2.9110374975874501E-2</v>
      </c>
      <c r="AM489" s="14">
        <v>0.443124060797005</v>
      </c>
      <c r="AN489" s="14">
        <v>7.6408214811918507E-2</v>
      </c>
      <c r="AO489" s="14"/>
      <c r="AP489" s="14">
        <v>0</v>
      </c>
      <c r="AQ489" s="14">
        <v>5.1936766594487802E-2</v>
      </c>
      <c r="AR489" s="14">
        <v>2.6114695474787598E-2</v>
      </c>
      <c r="AS489" s="14"/>
      <c r="AT489" s="14">
        <v>0.14638150326476601</v>
      </c>
      <c r="AU489" s="14">
        <v>4.2773301518220903E-2</v>
      </c>
      <c r="AV489" s="14">
        <v>5.9116241179452397E-2</v>
      </c>
      <c r="AW489" s="14">
        <v>1.66402553193865E-2</v>
      </c>
      <c r="AX489" s="14">
        <v>0.156397282860504</v>
      </c>
      <c r="AY489" s="14"/>
      <c r="AZ489" s="14">
        <v>6.8131382366866097E-2</v>
      </c>
      <c r="BA489" s="14">
        <v>3.2673264198803398E-2</v>
      </c>
      <c r="BB489" s="14">
        <v>4.5155565444686803E-2</v>
      </c>
      <c r="BC489" s="14">
        <v>7.8192949140531307E-2</v>
      </c>
      <c r="BD489" s="14">
        <v>5.0672763142449499E-2</v>
      </c>
      <c r="BE489" s="14">
        <v>9.75136775013596E-2</v>
      </c>
    </row>
    <row r="490" spans="2:57" x14ac:dyDescent="0.25">
      <c r="B490" t="s">
        <v>87</v>
      </c>
      <c r="C490" s="14">
        <v>7.33000961932599E-3</v>
      </c>
      <c r="D490" s="14">
        <v>1.1233658431927199E-2</v>
      </c>
      <c r="E490" s="14">
        <v>0</v>
      </c>
      <c r="F490" s="14"/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4.83062328245615E-2</v>
      </c>
      <c r="M490" s="14"/>
      <c r="N490" s="14">
        <v>1.5851851024514099E-2</v>
      </c>
      <c r="O490" s="14">
        <v>0</v>
      </c>
      <c r="P490" s="14">
        <v>0</v>
      </c>
      <c r="Q490" s="14">
        <v>0</v>
      </c>
      <c r="R490" s="14"/>
      <c r="S490" s="14">
        <v>0</v>
      </c>
      <c r="T490" s="14">
        <v>0</v>
      </c>
      <c r="U490" s="14">
        <v>0</v>
      </c>
      <c r="V490" s="14">
        <v>0</v>
      </c>
      <c r="W490" s="14">
        <v>0</v>
      </c>
      <c r="X490" s="14">
        <v>0</v>
      </c>
      <c r="Y490" s="14">
        <v>6.7431300146110096E-2</v>
      </c>
      <c r="Z490" s="14">
        <v>0</v>
      </c>
      <c r="AA490" s="14">
        <v>0</v>
      </c>
      <c r="AB490" s="14">
        <v>2.8077036608563501E-2</v>
      </c>
      <c r="AC490" s="14">
        <v>0</v>
      </c>
      <c r="AD490" s="14">
        <v>0</v>
      </c>
      <c r="AE490" s="14"/>
      <c r="AF490" s="14">
        <v>1.31682539996374E-2</v>
      </c>
      <c r="AG490" s="14">
        <v>9.0335879697663202E-3</v>
      </c>
      <c r="AH490" s="14">
        <v>0</v>
      </c>
      <c r="AI490" s="14"/>
      <c r="AJ490" s="14">
        <v>3.1929034956539398E-2</v>
      </c>
      <c r="AK490" s="14">
        <v>0</v>
      </c>
      <c r="AL490" s="14">
        <v>0</v>
      </c>
      <c r="AM490" s="14">
        <v>0</v>
      </c>
      <c r="AN490" s="14">
        <v>0</v>
      </c>
      <c r="AO490" s="14"/>
      <c r="AP490" s="14">
        <v>2.25947525485382E-2</v>
      </c>
      <c r="AQ490" s="14">
        <v>0</v>
      </c>
      <c r="AR490" s="14">
        <v>2.8621833415158001E-2</v>
      </c>
      <c r="AS490" s="14"/>
      <c r="AT490" s="14">
        <v>0</v>
      </c>
      <c r="AU490" s="14">
        <v>0</v>
      </c>
      <c r="AV490" s="14">
        <v>9.7465034399970008E-3</v>
      </c>
      <c r="AW490" s="14">
        <v>0</v>
      </c>
      <c r="AX490" s="14">
        <v>0.126916137605216</v>
      </c>
      <c r="AY490" s="14"/>
      <c r="AZ490" s="14">
        <v>0</v>
      </c>
      <c r="BA490" s="14">
        <v>0</v>
      </c>
      <c r="BB490" s="14">
        <v>0</v>
      </c>
      <c r="BC490" s="14">
        <v>2.9153073859381502E-2</v>
      </c>
      <c r="BD490" s="14">
        <v>0</v>
      </c>
      <c r="BE490" s="14">
        <v>8.6173606500040995E-2</v>
      </c>
    </row>
    <row r="491" spans="2:57" x14ac:dyDescent="0.25"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</row>
    <row r="492" spans="2:57" x14ac:dyDescent="0.25">
      <c r="B492" s="6" t="s">
        <v>226</v>
      </c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</row>
    <row r="493" spans="2:57" x14ac:dyDescent="0.25">
      <c r="B493" s="24" t="s">
        <v>211</v>
      </c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</row>
    <row r="494" spans="2:57" x14ac:dyDescent="0.25">
      <c r="B494" t="s">
        <v>219</v>
      </c>
      <c r="C494" s="14">
        <v>0.176473301668048</v>
      </c>
      <c r="D494" s="14">
        <v>0.220178129761883</v>
      </c>
      <c r="E494" s="14">
        <v>0.13021703981185401</v>
      </c>
      <c r="F494" s="14"/>
      <c r="G494" s="14">
        <v>0.192476432995247</v>
      </c>
      <c r="H494" s="14">
        <v>0.208154886341194</v>
      </c>
      <c r="I494" s="14">
        <v>0.14483392416131199</v>
      </c>
      <c r="J494" s="14">
        <v>0.15634468066489299</v>
      </c>
      <c r="K494" s="14">
        <v>0.16152968228564499</v>
      </c>
      <c r="L494" s="14">
        <v>0.19698947305030701</v>
      </c>
      <c r="M494" s="14"/>
      <c r="N494" s="14">
        <v>0.25967354306851498</v>
      </c>
      <c r="O494" s="14">
        <v>0.15541538883165901</v>
      </c>
      <c r="P494" s="14">
        <v>0.162056059693443</v>
      </c>
      <c r="Q494" s="14">
        <v>0.10217123774072299</v>
      </c>
      <c r="R494" s="14"/>
      <c r="S494" s="14">
        <v>0.21158501065712601</v>
      </c>
      <c r="T494" s="14">
        <v>0.19326206060331999</v>
      </c>
      <c r="U494" s="14">
        <v>0.122736314810417</v>
      </c>
      <c r="V494" s="14">
        <v>0.190860087520247</v>
      </c>
      <c r="W494" s="14">
        <v>0.212935735413326</v>
      </c>
      <c r="X494" s="14">
        <v>0.20640943142736501</v>
      </c>
      <c r="Y494" s="14">
        <v>0.15318602004156201</v>
      </c>
      <c r="Z494" s="14">
        <v>0.151250215345196</v>
      </c>
      <c r="AA494" s="14">
        <v>0.14121025958171299</v>
      </c>
      <c r="AB494" s="14">
        <v>0.14496817934248701</v>
      </c>
      <c r="AC494" s="14">
        <v>0.17986025270074599</v>
      </c>
      <c r="AD494" s="14">
        <v>0.192570504044283</v>
      </c>
      <c r="AE494" s="14"/>
      <c r="AF494" s="14">
        <v>0.17113360923265999</v>
      </c>
      <c r="AG494" s="14">
        <v>0.19733152684862701</v>
      </c>
      <c r="AH494" s="14">
        <v>0.13915066330057899</v>
      </c>
      <c r="AI494" s="14"/>
      <c r="AJ494" s="14">
        <v>0.171374505154199</v>
      </c>
      <c r="AK494" s="14">
        <v>0.206775696027203</v>
      </c>
      <c r="AL494" s="14">
        <v>0.193102732389483</v>
      </c>
      <c r="AM494" s="14">
        <v>0.152045169880343</v>
      </c>
      <c r="AN494" s="14">
        <v>0.11978748433058201</v>
      </c>
      <c r="AO494" s="14"/>
      <c r="AP494" s="14">
        <v>0.220257088563835</v>
      </c>
      <c r="AQ494" s="14">
        <v>0.19670177051698801</v>
      </c>
      <c r="AR494" s="14">
        <v>0.20096978659498799</v>
      </c>
      <c r="AS494" s="14"/>
      <c r="AT494" s="14">
        <v>8.9371118197697996E-2</v>
      </c>
      <c r="AU494" s="14">
        <v>0.144575013058866</v>
      </c>
      <c r="AV494" s="14">
        <v>0.244236162761447</v>
      </c>
      <c r="AW494" s="14">
        <v>0.23486492059953401</v>
      </c>
      <c r="AX494" s="14">
        <v>0.27519302721245498</v>
      </c>
      <c r="AY494" s="14"/>
      <c r="AZ494" s="14">
        <v>0.21907713954819499</v>
      </c>
      <c r="BA494" s="14">
        <v>0.17329139590560599</v>
      </c>
      <c r="BB494" s="14">
        <v>0.167434105735288</v>
      </c>
      <c r="BC494" s="14">
        <v>0.157639719187251</v>
      </c>
      <c r="BD494" s="14">
        <v>0.15640164837398901</v>
      </c>
      <c r="BE494" s="14">
        <v>0.141047670911603</v>
      </c>
    </row>
    <row r="495" spans="2:57" x14ac:dyDescent="0.25">
      <c r="B495" t="s">
        <v>220</v>
      </c>
      <c r="C495" s="14">
        <v>0.30177785713370803</v>
      </c>
      <c r="D495" s="14">
        <v>0.32852749847757101</v>
      </c>
      <c r="E495" s="14">
        <v>0.27180338723811998</v>
      </c>
      <c r="F495" s="14"/>
      <c r="G495" s="14">
        <v>0.340885187770405</v>
      </c>
      <c r="H495" s="14">
        <v>0.25914752618474901</v>
      </c>
      <c r="I495" s="14">
        <v>0.31095938778978799</v>
      </c>
      <c r="J495" s="14">
        <v>0.26784904854658798</v>
      </c>
      <c r="K495" s="14">
        <v>0.291868585869347</v>
      </c>
      <c r="L495" s="14">
        <v>0.33828284191989699</v>
      </c>
      <c r="M495" s="14"/>
      <c r="N495" s="14">
        <v>0.31082456881433601</v>
      </c>
      <c r="O495" s="14">
        <v>0.30917046419711702</v>
      </c>
      <c r="P495" s="14">
        <v>0.34292274842410903</v>
      </c>
      <c r="Q495" s="14">
        <v>0.24262865705966699</v>
      </c>
      <c r="R495" s="14"/>
      <c r="S495" s="14">
        <v>0.294576400352421</v>
      </c>
      <c r="T495" s="14">
        <v>0.27556499723665401</v>
      </c>
      <c r="U495" s="14">
        <v>0.31113476197661299</v>
      </c>
      <c r="V495" s="14">
        <v>0.26510606719733998</v>
      </c>
      <c r="W495" s="14">
        <v>0.319711496272372</v>
      </c>
      <c r="X495" s="14">
        <v>0.34241390845684899</v>
      </c>
      <c r="Y495" s="14">
        <v>0.373635398137587</v>
      </c>
      <c r="Z495" s="14">
        <v>0.26443616413864801</v>
      </c>
      <c r="AA495" s="14">
        <v>0.29273889088497301</v>
      </c>
      <c r="AB495" s="14">
        <v>0.38461494074387398</v>
      </c>
      <c r="AC495" s="14">
        <v>0.17137890351389301</v>
      </c>
      <c r="AD495" s="14">
        <v>0.27312734078664702</v>
      </c>
      <c r="AE495" s="14"/>
      <c r="AF495" s="14">
        <v>0.29543135819787297</v>
      </c>
      <c r="AG495" s="14">
        <v>0.30001961276713301</v>
      </c>
      <c r="AH495" s="14">
        <v>0.28358632787318</v>
      </c>
      <c r="AI495" s="14"/>
      <c r="AJ495" s="14">
        <v>0.32925073199071397</v>
      </c>
      <c r="AK495" s="14">
        <v>0.29170242463003299</v>
      </c>
      <c r="AL495" s="14">
        <v>0.351884154655281</v>
      </c>
      <c r="AM495" s="14">
        <v>0.31874986796371801</v>
      </c>
      <c r="AN495" s="14">
        <v>0.23832128447526099</v>
      </c>
      <c r="AO495" s="14"/>
      <c r="AP495" s="14">
        <v>0.34545737402100701</v>
      </c>
      <c r="AQ495" s="14">
        <v>0.30722886959299101</v>
      </c>
      <c r="AR495" s="14">
        <v>0.29460700623421698</v>
      </c>
      <c r="AS495" s="14"/>
      <c r="AT495" s="14">
        <v>0.238694522799897</v>
      </c>
      <c r="AU495" s="14">
        <v>0.36093691738837103</v>
      </c>
      <c r="AV495" s="14">
        <v>0.288912998199916</v>
      </c>
      <c r="AW495" s="14">
        <v>0.30654391063835601</v>
      </c>
      <c r="AX495" s="14">
        <v>0.22808525098058399</v>
      </c>
      <c r="AY495" s="14"/>
      <c r="AZ495" s="14">
        <v>0.27613388748920298</v>
      </c>
      <c r="BA495" s="14">
        <v>0.32224040933431902</v>
      </c>
      <c r="BB495" s="14">
        <v>0.27521864046017502</v>
      </c>
      <c r="BC495" s="14">
        <v>0.30248832795367497</v>
      </c>
      <c r="BD495" s="14">
        <v>0.35069852818291702</v>
      </c>
      <c r="BE495" s="14">
        <v>0.26996318419202803</v>
      </c>
    </row>
    <row r="496" spans="2:57" x14ac:dyDescent="0.25">
      <c r="B496" t="s">
        <v>221</v>
      </c>
      <c r="C496" s="14">
        <v>0.21184706544163801</v>
      </c>
      <c r="D496" s="14">
        <v>0.22760600934617001</v>
      </c>
      <c r="E496" s="14">
        <v>0.19478845541686901</v>
      </c>
      <c r="F496" s="14"/>
      <c r="G496" s="14">
        <v>0.156015815272988</v>
      </c>
      <c r="H496" s="14">
        <v>0.24228889321084801</v>
      </c>
      <c r="I496" s="14">
        <v>0.20755947805875899</v>
      </c>
      <c r="J496" s="14">
        <v>0.19788408861731799</v>
      </c>
      <c r="K496" s="14">
        <v>0.245338545914774</v>
      </c>
      <c r="L496" s="14">
        <v>0.222314548973643</v>
      </c>
      <c r="M496" s="14"/>
      <c r="N496" s="14">
        <v>0.18606601096304501</v>
      </c>
      <c r="O496" s="14">
        <v>0.21667365104524799</v>
      </c>
      <c r="P496" s="14">
        <v>0.17218676054323401</v>
      </c>
      <c r="Q496" s="14">
        <v>0.278648780829794</v>
      </c>
      <c r="R496" s="14"/>
      <c r="S496" s="14">
        <v>0.25964288430271698</v>
      </c>
      <c r="T496" s="14">
        <v>0.19408056129433601</v>
      </c>
      <c r="U496" s="14">
        <v>0.23602260685391999</v>
      </c>
      <c r="V496" s="14">
        <v>0.215075287831441</v>
      </c>
      <c r="W496" s="14">
        <v>0.15026790521981501</v>
      </c>
      <c r="X496" s="14">
        <v>0.16376756860146</v>
      </c>
      <c r="Y496" s="14">
        <v>0.18637889552797601</v>
      </c>
      <c r="Z496" s="14">
        <v>0.26371381818196599</v>
      </c>
      <c r="AA496" s="14">
        <v>0.23888233985315599</v>
      </c>
      <c r="AB496" s="14">
        <v>0.22220441473017899</v>
      </c>
      <c r="AC496" s="14">
        <v>0.20492030688843599</v>
      </c>
      <c r="AD496" s="14">
        <v>0.15264189251709301</v>
      </c>
      <c r="AE496" s="14"/>
      <c r="AF496" s="14">
        <v>0.20303400534650801</v>
      </c>
      <c r="AG496" s="14">
        <v>0.192937438675546</v>
      </c>
      <c r="AH496" s="14">
        <v>0.34673425719852902</v>
      </c>
      <c r="AI496" s="14"/>
      <c r="AJ496" s="14">
        <v>0.19247809994212101</v>
      </c>
      <c r="AK496" s="14">
        <v>0.19700181521403801</v>
      </c>
      <c r="AL496" s="14">
        <v>0.226358783749363</v>
      </c>
      <c r="AM496" s="14">
        <v>9.8933665355536202E-2</v>
      </c>
      <c r="AN496" s="14">
        <v>0.32066556455578399</v>
      </c>
      <c r="AO496" s="14"/>
      <c r="AP496" s="14">
        <v>0.195125820405228</v>
      </c>
      <c r="AQ496" s="14">
        <v>0.19253904026320601</v>
      </c>
      <c r="AR496" s="14">
        <v>0.21077240195250399</v>
      </c>
      <c r="AS496" s="14"/>
      <c r="AT496" s="14">
        <v>0.277098796006849</v>
      </c>
      <c r="AU496" s="14">
        <v>0.181367078856812</v>
      </c>
      <c r="AV496" s="14">
        <v>0.201315824555963</v>
      </c>
      <c r="AW496" s="14">
        <v>0.20675132582273201</v>
      </c>
      <c r="AX496" s="14">
        <v>0.26762027244339998</v>
      </c>
      <c r="AY496" s="14"/>
      <c r="AZ496" s="14">
        <v>0.23947645048774799</v>
      </c>
      <c r="BA496" s="14">
        <v>0.21184197800113599</v>
      </c>
      <c r="BB496" s="14">
        <v>0.234094377125491</v>
      </c>
      <c r="BC496" s="14">
        <v>0.174548537951561</v>
      </c>
      <c r="BD496" s="14">
        <v>0.18012509110416999</v>
      </c>
      <c r="BE496" s="14">
        <v>0.228828324445745</v>
      </c>
    </row>
    <row r="497" spans="2:57" x14ac:dyDescent="0.25">
      <c r="B497" t="s">
        <v>222</v>
      </c>
      <c r="C497" s="14">
        <v>0.171485794094308</v>
      </c>
      <c r="D497" s="14">
        <v>0.12713735467378801</v>
      </c>
      <c r="E497" s="14">
        <v>0.219606031829055</v>
      </c>
      <c r="F497" s="14"/>
      <c r="G497" s="14">
        <v>0.14873461193409299</v>
      </c>
      <c r="H497" s="14">
        <v>0.153997254908954</v>
      </c>
      <c r="I497" s="14">
        <v>0.154006591242141</v>
      </c>
      <c r="J497" s="14">
        <v>0.240137343283024</v>
      </c>
      <c r="K497" s="14">
        <v>0.16758133981491699</v>
      </c>
      <c r="L497" s="14">
        <v>0.156963187734488</v>
      </c>
      <c r="M497" s="14"/>
      <c r="N497" s="14">
        <v>0.14968483164386601</v>
      </c>
      <c r="O497" s="14">
        <v>0.17414644901350301</v>
      </c>
      <c r="P497" s="14">
        <v>0.16535760432465599</v>
      </c>
      <c r="Q497" s="14">
        <v>0.20703827717388801</v>
      </c>
      <c r="R497" s="14"/>
      <c r="S497" s="14">
        <v>0.105663832885781</v>
      </c>
      <c r="T497" s="14">
        <v>0.20224712448113599</v>
      </c>
      <c r="U497" s="14">
        <v>0.186983452121956</v>
      </c>
      <c r="V497" s="14">
        <v>0.195923684785759</v>
      </c>
      <c r="W497" s="14">
        <v>0.185254801092053</v>
      </c>
      <c r="X497" s="14">
        <v>0.150990315119375</v>
      </c>
      <c r="Y497" s="14">
        <v>0.151389515644478</v>
      </c>
      <c r="Z497" s="14">
        <v>0.157942407421474</v>
      </c>
      <c r="AA497" s="14">
        <v>0.21051969172288601</v>
      </c>
      <c r="AB497" s="14">
        <v>0.15054859959306299</v>
      </c>
      <c r="AC497" s="14">
        <v>0.15868327259048101</v>
      </c>
      <c r="AD497" s="14">
        <v>0.237385481002482</v>
      </c>
      <c r="AE497" s="14"/>
      <c r="AF497" s="14">
        <v>0.185204110101648</v>
      </c>
      <c r="AG497" s="14">
        <v>0.181619270241488</v>
      </c>
      <c r="AH497" s="14">
        <v>0.12327330153787699</v>
      </c>
      <c r="AI497" s="14"/>
      <c r="AJ497" s="14">
        <v>0.18025648333431299</v>
      </c>
      <c r="AK497" s="14">
        <v>0.189745568261041</v>
      </c>
      <c r="AL497" s="14">
        <v>0.120810909973007</v>
      </c>
      <c r="AM497" s="14">
        <v>0.27212719875292901</v>
      </c>
      <c r="AN497" s="14">
        <v>0.13865269891722901</v>
      </c>
      <c r="AO497" s="14"/>
      <c r="AP497" s="14">
        <v>0.15153994144694299</v>
      </c>
      <c r="AQ497" s="14">
        <v>0.17822970793516499</v>
      </c>
      <c r="AR497" s="14">
        <v>0.15907341585453499</v>
      </c>
      <c r="AS497" s="14"/>
      <c r="AT497" s="14">
        <v>0.222609666371375</v>
      </c>
      <c r="AU497" s="14">
        <v>0.15263013063053901</v>
      </c>
      <c r="AV497" s="14">
        <v>0.14821836354516399</v>
      </c>
      <c r="AW497" s="14">
        <v>0.16265616859951901</v>
      </c>
      <c r="AX497" s="14">
        <v>0.15393541772991001</v>
      </c>
      <c r="AY497" s="14"/>
      <c r="AZ497" s="14">
        <v>0.13695922356558199</v>
      </c>
      <c r="BA497" s="14">
        <v>0.16966578085231901</v>
      </c>
      <c r="BB497" s="14">
        <v>0.206229551624348</v>
      </c>
      <c r="BC497" s="14">
        <v>0.203059197847613</v>
      </c>
      <c r="BD497" s="14">
        <v>0.137337722026599</v>
      </c>
      <c r="BE497" s="14">
        <v>0.202221856996884</v>
      </c>
    </row>
    <row r="498" spans="2:57" x14ac:dyDescent="0.25">
      <c r="B498" t="s">
        <v>223</v>
      </c>
      <c r="C498" s="14">
        <v>0.12703504359262699</v>
      </c>
      <c r="D498" s="14">
        <v>8.2508299737082305E-2</v>
      </c>
      <c r="E498" s="14">
        <v>0.17501692338619501</v>
      </c>
      <c r="F498" s="14"/>
      <c r="G498" s="14">
        <v>0.15705784970487899</v>
      </c>
      <c r="H498" s="14">
        <v>0.126045053474482</v>
      </c>
      <c r="I498" s="14">
        <v>0.17445239404531099</v>
      </c>
      <c r="J498" s="14">
        <v>0.12342697941407101</v>
      </c>
      <c r="K498" s="14">
        <v>0.121081836895157</v>
      </c>
      <c r="L498" s="14">
        <v>6.89619689098038E-2</v>
      </c>
      <c r="M498" s="14"/>
      <c r="N498" s="14">
        <v>9.1645446880986206E-2</v>
      </c>
      <c r="O498" s="14">
        <v>0.138126543069442</v>
      </c>
      <c r="P498" s="14">
        <v>0.147476373089652</v>
      </c>
      <c r="Q498" s="14">
        <v>0.141843820777209</v>
      </c>
      <c r="R498" s="14"/>
      <c r="S498" s="14">
        <v>0.113960860206298</v>
      </c>
      <c r="T498" s="14">
        <v>0.129662179862575</v>
      </c>
      <c r="U498" s="14">
        <v>0.12126597363413701</v>
      </c>
      <c r="V498" s="14">
        <v>0.108951181276824</v>
      </c>
      <c r="W498" s="14">
        <v>0.120751802047168</v>
      </c>
      <c r="X498" s="14">
        <v>0.12236274137179599</v>
      </c>
      <c r="Y498" s="14">
        <v>0.135410170648397</v>
      </c>
      <c r="Z498" s="14">
        <v>0.162657394912717</v>
      </c>
      <c r="AA498" s="14">
        <v>0.104857975441164</v>
      </c>
      <c r="AB498" s="14">
        <v>9.7663865590396401E-2</v>
      </c>
      <c r="AC498" s="14">
        <v>0.25876072864578398</v>
      </c>
      <c r="AD498" s="14">
        <v>0.144274781649495</v>
      </c>
      <c r="AE498" s="14"/>
      <c r="AF498" s="14">
        <v>0.12551832842725</v>
      </c>
      <c r="AG498" s="14">
        <v>0.123596884844444</v>
      </c>
      <c r="AH498" s="14">
        <v>8.4620604971911401E-2</v>
      </c>
      <c r="AI498" s="14"/>
      <c r="AJ498" s="14">
        <v>0.112612527888323</v>
      </c>
      <c r="AK498" s="14">
        <v>0.108149459279095</v>
      </c>
      <c r="AL498" s="14">
        <v>0.107843419232866</v>
      </c>
      <c r="AM498" s="14">
        <v>0.15814409804747401</v>
      </c>
      <c r="AN498" s="14">
        <v>0.154540662683402</v>
      </c>
      <c r="AO498" s="14"/>
      <c r="AP498" s="14">
        <v>8.3903594423812705E-2</v>
      </c>
      <c r="AQ498" s="14">
        <v>0.118227694096883</v>
      </c>
      <c r="AR498" s="14">
        <v>0.13457738936375599</v>
      </c>
      <c r="AS498" s="14"/>
      <c r="AT498" s="14">
        <v>0.140069877259834</v>
      </c>
      <c r="AU498" s="14">
        <v>0.149395620371302</v>
      </c>
      <c r="AV498" s="14">
        <v>0.11292942227859799</v>
      </c>
      <c r="AW498" s="14">
        <v>8.9183674339859798E-2</v>
      </c>
      <c r="AX498" s="14">
        <v>7.5166031633651098E-2</v>
      </c>
      <c r="AY498" s="14"/>
      <c r="AZ498" s="14">
        <v>0.111370520438951</v>
      </c>
      <c r="BA498" s="14">
        <v>0.11345431603707801</v>
      </c>
      <c r="BB498" s="14">
        <v>0.111805295293867</v>
      </c>
      <c r="BC498" s="14">
        <v>0.14691779312033801</v>
      </c>
      <c r="BD498" s="14">
        <v>0.164086308527779</v>
      </c>
      <c r="BE498" s="14">
        <v>0.15793896345374001</v>
      </c>
    </row>
    <row r="499" spans="2:57" x14ac:dyDescent="0.25">
      <c r="B499" t="s">
        <v>87</v>
      </c>
      <c r="C499" s="14">
        <v>1.13809380696712E-2</v>
      </c>
      <c r="D499" s="14">
        <v>1.40427080035056E-2</v>
      </c>
      <c r="E499" s="14">
        <v>8.5681623179065906E-3</v>
      </c>
      <c r="F499" s="14"/>
      <c r="G499" s="14">
        <v>4.83010232238806E-3</v>
      </c>
      <c r="H499" s="14">
        <v>1.03663858797736E-2</v>
      </c>
      <c r="I499" s="14">
        <v>8.1882247026889895E-3</v>
      </c>
      <c r="J499" s="14">
        <v>1.4357859474104701E-2</v>
      </c>
      <c r="K499" s="14">
        <v>1.2600009220160399E-2</v>
      </c>
      <c r="L499" s="14">
        <v>1.6487979411860101E-2</v>
      </c>
      <c r="M499" s="14"/>
      <c r="N499" s="14">
        <v>2.1055986292527998E-3</v>
      </c>
      <c r="O499" s="14">
        <v>6.4675038430311999E-3</v>
      </c>
      <c r="P499" s="14">
        <v>1.00004539249071E-2</v>
      </c>
      <c r="Q499" s="14">
        <v>2.76692264187198E-2</v>
      </c>
      <c r="R499" s="14"/>
      <c r="S499" s="14">
        <v>1.45710115956566E-2</v>
      </c>
      <c r="T499" s="14">
        <v>5.1830765219790399E-3</v>
      </c>
      <c r="U499" s="14">
        <v>2.1856890602956602E-2</v>
      </c>
      <c r="V499" s="14">
        <v>2.4083691388389498E-2</v>
      </c>
      <c r="W499" s="14">
        <v>1.1078259955266999E-2</v>
      </c>
      <c r="X499" s="14">
        <v>1.40560350231541E-2</v>
      </c>
      <c r="Y499" s="14">
        <v>0</v>
      </c>
      <c r="Z499" s="14">
        <v>0</v>
      </c>
      <c r="AA499" s="14">
        <v>1.1790842516107101E-2</v>
      </c>
      <c r="AB499" s="14">
        <v>0</v>
      </c>
      <c r="AC499" s="14">
        <v>2.6396535660660199E-2</v>
      </c>
      <c r="AD499" s="14">
        <v>0</v>
      </c>
      <c r="AE499" s="14"/>
      <c r="AF499" s="14">
        <v>1.9678588694061201E-2</v>
      </c>
      <c r="AG499" s="14">
        <v>4.4952666227613298E-3</v>
      </c>
      <c r="AH499" s="14">
        <v>2.2634845117924698E-2</v>
      </c>
      <c r="AI499" s="14"/>
      <c r="AJ499" s="14">
        <v>1.4027651690329801E-2</v>
      </c>
      <c r="AK499" s="14">
        <v>6.62503658859071E-3</v>
      </c>
      <c r="AL499" s="14">
        <v>0</v>
      </c>
      <c r="AM499" s="14">
        <v>0</v>
      </c>
      <c r="AN499" s="14">
        <v>2.8032305037741501E-2</v>
      </c>
      <c r="AO499" s="14"/>
      <c r="AP499" s="14">
        <v>3.7161811391743398E-3</v>
      </c>
      <c r="AQ499" s="14">
        <v>7.0729175947676498E-3</v>
      </c>
      <c r="AR499" s="14">
        <v>0</v>
      </c>
      <c r="AS499" s="14"/>
      <c r="AT499" s="14">
        <v>3.2156019364346901E-2</v>
      </c>
      <c r="AU499" s="14">
        <v>1.10952396941099E-2</v>
      </c>
      <c r="AV499" s="14">
        <v>4.3872286589113204E-3</v>
      </c>
      <c r="AW499" s="14">
        <v>0</v>
      </c>
      <c r="AX499" s="14">
        <v>0</v>
      </c>
      <c r="AY499" s="14"/>
      <c r="AZ499" s="14">
        <v>1.69827784703214E-2</v>
      </c>
      <c r="BA499" s="14">
        <v>9.5061198695413594E-3</v>
      </c>
      <c r="BB499" s="14">
        <v>5.21802976083105E-3</v>
      </c>
      <c r="BC499" s="14">
        <v>1.53464239395618E-2</v>
      </c>
      <c r="BD499" s="14">
        <v>1.13507017845468E-2</v>
      </c>
      <c r="BE499" s="14">
        <v>0</v>
      </c>
    </row>
    <row r="500" spans="2:57" x14ac:dyDescent="0.25"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</row>
    <row r="501" spans="2:57" x14ac:dyDescent="0.25">
      <c r="B501" s="6" t="s">
        <v>227</v>
      </c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</row>
    <row r="502" spans="2:57" x14ac:dyDescent="0.25">
      <c r="B502" s="24" t="s">
        <v>211</v>
      </c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</row>
    <row r="503" spans="2:57" x14ac:dyDescent="0.25">
      <c r="B503" t="s">
        <v>219</v>
      </c>
      <c r="C503" s="14">
        <v>0.29575496716288802</v>
      </c>
      <c r="D503" s="14">
        <v>0.230960195623689</v>
      </c>
      <c r="E503" s="14">
        <v>0.35064009041138799</v>
      </c>
      <c r="F503" s="14"/>
      <c r="G503" s="14">
        <v>0.22954166276061699</v>
      </c>
      <c r="H503" s="14">
        <v>0.28563774405653403</v>
      </c>
      <c r="I503" s="14">
        <v>0.320269820001085</v>
      </c>
      <c r="J503" s="14">
        <v>0.28896456937897003</v>
      </c>
      <c r="K503" s="14">
        <v>0.27791598187029398</v>
      </c>
      <c r="L503" s="14">
        <v>0.35221550480001002</v>
      </c>
      <c r="M503" s="14"/>
      <c r="N503" s="14">
        <v>0.30951024894951301</v>
      </c>
      <c r="O503" s="14">
        <v>0.304524529814029</v>
      </c>
      <c r="P503" s="14">
        <v>0.31708827684215202</v>
      </c>
      <c r="Q503" s="14">
        <v>0.24796422721200601</v>
      </c>
      <c r="R503" s="14"/>
      <c r="S503" s="14">
        <v>0.32503230942133898</v>
      </c>
      <c r="T503" s="14">
        <v>0.32957919309385603</v>
      </c>
      <c r="U503" s="14">
        <v>0.231940343745865</v>
      </c>
      <c r="V503" s="14">
        <v>0.19826268026416499</v>
      </c>
      <c r="W503" s="14">
        <v>0.32225527980492302</v>
      </c>
      <c r="X503" s="14">
        <v>0.260636746132339</v>
      </c>
      <c r="Y503" s="14">
        <v>0.25252605994278499</v>
      </c>
      <c r="Z503" s="14">
        <v>0.326230988747026</v>
      </c>
      <c r="AA503" s="14">
        <v>0.30102705183885697</v>
      </c>
      <c r="AB503" s="14">
        <v>0.39578340007545998</v>
      </c>
      <c r="AC503" s="14">
        <v>0.38196457495222802</v>
      </c>
      <c r="AD503" s="14">
        <v>0.227668566059546</v>
      </c>
      <c r="AE503" s="14"/>
      <c r="AF503" s="14">
        <v>0.26251155459167602</v>
      </c>
      <c r="AG503" s="14">
        <v>0.35547245673290701</v>
      </c>
      <c r="AH503" s="14">
        <v>0.250529764832224</v>
      </c>
      <c r="AI503" s="14"/>
      <c r="AJ503" s="14">
        <v>0.26856995309774201</v>
      </c>
      <c r="AK503" s="14">
        <v>0.359327395575543</v>
      </c>
      <c r="AL503" s="14">
        <v>0.30344215264861901</v>
      </c>
      <c r="AM503" s="14">
        <v>0.129996398663042</v>
      </c>
      <c r="AN503" s="14">
        <v>0.26680095635064799</v>
      </c>
      <c r="AO503" s="14"/>
      <c r="AP503" s="14">
        <v>0.28232356183781099</v>
      </c>
      <c r="AQ503" s="14">
        <v>0.35703508206652201</v>
      </c>
      <c r="AR503" s="14">
        <v>0.28065210016689901</v>
      </c>
      <c r="AS503" s="14"/>
      <c r="AT503" s="14">
        <v>0.20907890904082599</v>
      </c>
      <c r="AU503" s="14">
        <v>0.265159397072526</v>
      </c>
      <c r="AV503" s="14">
        <v>0.33914631555618502</v>
      </c>
      <c r="AW503" s="14">
        <v>0.38322311973874801</v>
      </c>
      <c r="AX503" s="14">
        <v>0.54330279813637805</v>
      </c>
      <c r="AY503" s="14"/>
      <c r="AZ503" s="14">
        <v>0.33034466256301298</v>
      </c>
      <c r="BA503" s="14">
        <v>0.30938190368957802</v>
      </c>
      <c r="BB503" s="14">
        <v>0.28801833076536398</v>
      </c>
      <c r="BC503" s="14">
        <v>0.219641479219223</v>
      </c>
      <c r="BD503" s="14">
        <v>0.31910335508993398</v>
      </c>
      <c r="BE503" s="14">
        <v>0.30947122815827199</v>
      </c>
    </row>
    <row r="504" spans="2:57" x14ac:dyDescent="0.25">
      <c r="B504" t="s">
        <v>220</v>
      </c>
      <c r="C504" s="14">
        <v>0.35291805624361799</v>
      </c>
      <c r="D504" s="14">
        <v>0.33512336181107799</v>
      </c>
      <c r="E504" s="14">
        <v>0.36789346787735</v>
      </c>
      <c r="F504" s="14"/>
      <c r="G504" s="14">
        <v>0.36615341022882902</v>
      </c>
      <c r="H504" s="14">
        <v>0.34316549724798301</v>
      </c>
      <c r="I504" s="14">
        <v>0.366221688058888</v>
      </c>
      <c r="J504" s="14">
        <v>0.35905392116241702</v>
      </c>
      <c r="K504" s="14">
        <v>0.36566839586371502</v>
      </c>
      <c r="L504" s="14">
        <v>0.32579392915819699</v>
      </c>
      <c r="M504" s="14"/>
      <c r="N504" s="14">
        <v>0.35767310300171501</v>
      </c>
      <c r="O504" s="14">
        <v>0.35697073550372799</v>
      </c>
      <c r="P504" s="14">
        <v>0.336790121774383</v>
      </c>
      <c r="Q504" s="14">
        <v>0.35899604015609299</v>
      </c>
      <c r="R504" s="14"/>
      <c r="S504" s="14">
        <v>0.38154698580518298</v>
      </c>
      <c r="T504" s="14">
        <v>0.351426729531995</v>
      </c>
      <c r="U504" s="14">
        <v>0.32627107390469601</v>
      </c>
      <c r="V504" s="14">
        <v>0.38055060676819402</v>
      </c>
      <c r="W504" s="14">
        <v>0.33788035813127398</v>
      </c>
      <c r="X504" s="14">
        <v>0.30914386200689098</v>
      </c>
      <c r="Y504" s="14">
        <v>0.38207960009869801</v>
      </c>
      <c r="Z504" s="14">
        <v>0.41155537948382398</v>
      </c>
      <c r="AA504" s="14">
        <v>0.39422772077703599</v>
      </c>
      <c r="AB504" s="14">
        <v>0.33107210935372899</v>
      </c>
      <c r="AC504" s="14">
        <v>0.263217287991591</v>
      </c>
      <c r="AD504" s="14">
        <v>0.27321020340847002</v>
      </c>
      <c r="AE504" s="14"/>
      <c r="AF504" s="14">
        <v>0.35886900401899902</v>
      </c>
      <c r="AG504" s="14">
        <v>0.348746744625197</v>
      </c>
      <c r="AH504" s="14">
        <v>0.33336109784593798</v>
      </c>
      <c r="AI504" s="14"/>
      <c r="AJ504" s="14">
        <v>0.36852942139841399</v>
      </c>
      <c r="AK504" s="14">
        <v>0.35513327163681802</v>
      </c>
      <c r="AL504" s="14">
        <v>0.37180242006401998</v>
      </c>
      <c r="AM504" s="14">
        <v>0.61463250286467797</v>
      </c>
      <c r="AN504" s="14">
        <v>0.28784355908996101</v>
      </c>
      <c r="AO504" s="14"/>
      <c r="AP504" s="14">
        <v>0.39571417889735699</v>
      </c>
      <c r="AQ504" s="14">
        <v>0.35685545377576999</v>
      </c>
      <c r="AR504" s="14">
        <v>0.35722717024467299</v>
      </c>
      <c r="AS504" s="14"/>
      <c r="AT504" s="14">
        <v>0.33916069608825999</v>
      </c>
      <c r="AU504" s="14">
        <v>0.35070398328396601</v>
      </c>
      <c r="AV504" s="14">
        <v>0.334861922086788</v>
      </c>
      <c r="AW504" s="14">
        <v>0.407717901101527</v>
      </c>
      <c r="AX504" s="14">
        <v>0.25840091253431202</v>
      </c>
      <c r="AY504" s="14"/>
      <c r="AZ504" s="14">
        <v>0.36207221952004298</v>
      </c>
      <c r="BA504" s="14">
        <v>0.37346993073324602</v>
      </c>
      <c r="BB504" s="14">
        <v>0.30099574723217198</v>
      </c>
      <c r="BC504" s="14">
        <v>0.35927249846467402</v>
      </c>
      <c r="BD504" s="14">
        <v>0.29846945612233799</v>
      </c>
      <c r="BE504" s="14">
        <v>0.39782269347725302</v>
      </c>
    </row>
    <row r="505" spans="2:57" x14ac:dyDescent="0.25">
      <c r="B505" t="s">
        <v>221</v>
      </c>
      <c r="C505" s="14">
        <v>0.17924917980440899</v>
      </c>
      <c r="D505" s="14">
        <v>0.21654272137710401</v>
      </c>
      <c r="E505" s="14">
        <v>0.14700000695241</v>
      </c>
      <c r="F505" s="14"/>
      <c r="G505" s="14">
        <v>0.21654547008781799</v>
      </c>
      <c r="H505" s="14">
        <v>0.16834624381362301</v>
      </c>
      <c r="I505" s="14">
        <v>0.14050010615576999</v>
      </c>
      <c r="J505" s="14">
        <v>0.19441385360734501</v>
      </c>
      <c r="K505" s="14">
        <v>0.19742786877390001</v>
      </c>
      <c r="L505" s="14">
        <v>0.163641826193962</v>
      </c>
      <c r="M505" s="14"/>
      <c r="N505" s="14">
        <v>0.16949858947152899</v>
      </c>
      <c r="O505" s="14">
        <v>0.17719148879065899</v>
      </c>
      <c r="P505" s="14">
        <v>0.16913704380682301</v>
      </c>
      <c r="Q505" s="14">
        <v>0.21066470441729401</v>
      </c>
      <c r="R505" s="14"/>
      <c r="S505" s="14">
        <v>0.206926335511461</v>
      </c>
      <c r="T505" s="14">
        <v>0.142230123204722</v>
      </c>
      <c r="U505" s="14">
        <v>0.22231460761220601</v>
      </c>
      <c r="V505" s="14">
        <v>0.17046527478184401</v>
      </c>
      <c r="W505" s="14">
        <v>0.195719927757142</v>
      </c>
      <c r="X505" s="14">
        <v>0.20653221311991801</v>
      </c>
      <c r="Y505" s="14">
        <v>0.214261473001361</v>
      </c>
      <c r="Z505" s="14">
        <v>0.14962188189054201</v>
      </c>
      <c r="AA505" s="14">
        <v>0.17624211826454</v>
      </c>
      <c r="AB505" s="14">
        <v>0.10510251221195099</v>
      </c>
      <c r="AC505" s="14">
        <v>0.15225373176655699</v>
      </c>
      <c r="AD505" s="14">
        <v>0.184880416907647</v>
      </c>
      <c r="AE505" s="14"/>
      <c r="AF505" s="14">
        <v>0.19410551692032399</v>
      </c>
      <c r="AG505" s="14">
        <v>0.16126502821733599</v>
      </c>
      <c r="AH505" s="14">
        <v>0.19745149197786599</v>
      </c>
      <c r="AI505" s="14"/>
      <c r="AJ505" s="14">
        <v>0.19606694378814701</v>
      </c>
      <c r="AK505" s="14">
        <v>0.162386803136612</v>
      </c>
      <c r="AL505" s="14">
        <v>0.17344918606106</v>
      </c>
      <c r="AM505" s="14">
        <v>0.178388124549929</v>
      </c>
      <c r="AN505" s="14">
        <v>0.17189784590238699</v>
      </c>
      <c r="AO505" s="14"/>
      <c r="AP505" s="14">
        <v>0.17315135600370299</v>
      </c>
      <c r="AQ505" s="14">
        <v>0.15045259361763</v>
      </c>
      <c r="AR505" s="14">
        <v>0.187276132693418</v>
      </c>
      <c r="AS505" s="14"/>
      <c r="AT505" s="14">
        <v>0.234794147405644</v>
      </c>
      <c r="AU505" s="14">
        <v>0.20603419739923301</v>
      </c>
      <c r="AV505" s="14">
        <v>0.15575048691248999</v>
      </c>
      <c r="AW505" s="14">
        <v>0.10327325832151101</v>
      </c>
      <c r="AX505" s="14">
        <v>0.104379270483313</v>
      </c>
      <c r="AY505" s="14"/>
      <c r="AZ505" s="14">
        <v>0.16517925496233499</v>
      </c>
      <c r="BA505" s="14">
        <v>0.176280340348203</v>
      </c>
      <c r="BB505" s="14">
        <v>0.216699400835311</v>
      </c>
      <c r="BC505" s="14">
        <v>0.19574155336424501</v>
      </c>
      <c r="BD505" s="14">
        <v>0.172479305490427</v>
      </c>
      <c r="BE505" s="14">
        <v>0.13148166317298801</v>
      </c>
    </row>
    <row r="506" spans="2:57" x14ac:dyDescent="0.25">
      <c r="B506" t="s">
        <v>222</v>
      </c>
      <c r="C506" s="14">
        <v>0.110478360656311</v>
      </c>
      <c r="D506" s="14">
        <v>0.14301443218542101</v>
      </c>
      <c r="E506" s="14">
        <v>8.3360372908794805E-2</v>
      </c>
      <c r="F506" s="14"/>
      <c r="G506" s="14">
        <v>0.109233042543479</v>
      </c>
      <c r="H506" s="14">
        <v>0.13103325082859699</v>
      </c>
      <c r="I506" s="14">
        <v>0.108923192880686</v>
      </c>
      <c r="J506" s="14">
        <v>9.4440966825197106E-2</v>
      </c>
      <c r="K506" s="14">
        <v>0.115757183349172</v>
      </c>
      <c r="L506" s="14">
        <v>0.108037080960771</v>
      </c>
      <c r="M506" s="14"/>
      <c r="N506" s="14">
        <v>0.103171759968431</v>
      </c>
      <c r="O506" s="14">
        <v>0.11486508169050801</v>
      </c>
      <c r="P506" s="14">
        <v>0.109061850681599</v>
      </c>
      <c r="Q506" s="14">
        <v>0.107977691771733</v>
      </c>
      <c r="R506" s="14"/>
      <c r="S506" s="14">
        <v>4.0295119771077803E-2</v>
      </c>
      <c r="T506" s="14">
        <v>0.12597048449238499</v>
      </c>
      <c r="U506" s="14">
        <v>0.15433329992327499</v>
      </c>
      <c r="V506" s="14">
        <v>0.15374459409311</v>
      </c>
      <c r="W506" s="14">
        <v>8.5265475694226003E-2</v>
      </c>
      <c r="X506" s="14">
        <v>0.144677222797995</v>
      </c>
      <c r="Y506" s="14">
        <v>0.120745875539032</v>
      </c>
      <c r="Z506" s="14">
        <v>7.2207648447036796E-2</v>
      </c>
      <c r="AA506" s="14">
        <v>6.1974506401404901E-2</v>
      </c>
      <c r="AB506" s="14">
        <v>0.111836943843847</v>
      </c>
      <c r="AC506" s="14">
        <v>8.9983771311697006E-2</v>
      </c>
      <c r="AD506" s="14">
        <v>0.28664385694634897</v>
      </c>
      <c r="AE506" s="14"/>
      <c r="AF506" s="14">
        <v>0.112473856751757</v>
      </c>
      <c r="AG506" s="14">
        <v>0.10054229483838199</v>
      </c>
      <c r="AH506" s="14">
        <v>0.119223042442369</v>
      </c>
      <c r="AI506" s="14"/>
      <c r="AJ506" s="14">
        <v>0.112600502232221</v>
      </c>
      <c r="AK506" s="14">
        <v>7.4360037852401903E-2</v>
      </c>
      <c r="AL506" s="14">
        <v>0.10260731322521301</v>
      </c>
      <c r="AM506" s="14">
        <v>7.6982973922351206E-2</v>
      </c>
      <c r="AN506" s="14">
        <v>0.167448803413243</v>
      </c>
      <c r="AO506" s="14"/>
      <c r="AP506" s="14">
        <v>0.10984808155439001</v>
      </c>
      <c r="AQ506" s="14">
        <v>8.6447819516541805E-2</v>
      </c>
      <c r="AR506" s="14">
        <v>0.11557950214895001</v>
      </c>
      <c r="AS506" s="14"/>
      <c r="AT506" s="14">
        <v>0.115529068800361</v>
      </c>
      <c r="AU506" s="14">
        <v>0.105887759580128</v>
      </c>
      <c r="AV506" s="14">
        <v>0.122737602481747</v>
      </c>
      <c r="AW506" s="14">
        <v>6.2402607533530399E-2</v>
      </c>
      <c r="AX506" s="14">
        <v>5.2019397533426999E-2</v>
      </c>
      <c r="AY506" s="14"/>
      <c r="AZ506" s="14">
        <v>8.1630857692116796E-2</v>
      </c>
      <c r="BA506" s="14">
        <v>8.5992501268375293E-2</v>
      </c>
      <c r="BB506" s="14">
        <v>0.14099949388511099</v>
      </c>
      <c r="BC506" s="14">
        <v>0.13413029238434901</v>
      </c>
      <c r="BD506" s="14">
        <v>0.155633924051469</v>
      </c>
      <c r="BE506" s="14">
        <v>0.122745579414707</v>
      </c>
    </row>
    <row r="507" spans="2:57" x14ac:dyDescent="0.25">
      <c r="B507" t="s">
        <v>223</v>
      </c>
      <c r="C507" s="14">
        <v>4.9115240544191002E-2</v>
      </c>
      <c r="D507" s="14">
        <v>5.9617087135790302E-2</v>
      </c>
      <c r="E507" s="14">
        <v>4.0466518433069601E-2</v>
      </c>
      <c r="F507" s="14"/>
      <c r="G507" s="14">
        <v>6.7537801754007198E-2</v>
      </c>
      <c r="H507" s="14">
        <v>5.8332691514572599E-2</v>
      </c>
      <c r="I507" s="14">
        <v>6.4085192903571203E-2</v>
      </c>
      <c r="J507" s="14">
        <v>4.5168743815220999E-2</v>
      </c>
      <c r="K507" s="14">
        <v>3.1948562545027898E-2</v>
      </c>
      <c r="L507" s="14">
        <v>3.1784548069452898E-2</v>
      </c>
      <c r="M507" s="14"/>
      <c r="N507" s="14">
        <v>4.9535570520982002E-2</v>
      </c>
      <c r="O507" s="14">
        <v>4.3903429678714703E-2</v>
      </c>
      <c r="P507" s="14">
        <v>6.4075547785654996E-2</v>
      </c>
      <c r="Q507" s="14">
        <v>4.16164638705094E-2</v>
      </c>
      <c r="R507" s="14"/>
      <c r="S507" s="14">
        <v>3.3442284462307903E-2</v>
      </c>
      <c r="T507" s="14">
        <v>3.9714488476612499E-2</v>
      </c>
      <c r="U507" s="14">
        <v>4.6360025665019497E-2</v>
      </c>
      <c r="V507" s="14">
        <v>7.3889244018207498E-2</v>
      </c>
      <c r="W507" s="14">
        <v>4.5563603761508399E-2</v>
      </c>
      <c r="X507" s="14">
        <v>5.5318867028857202E-2</v>
      </c>
      <c r="Y507" s="14">
        <v>3.0386991418124301E-2</v>
      </c>
      <c r="Z507" s="14">
        <v>4.0384101431571097E-2</v>
      </c>
      <c r="AA507" s="14">
        <v>5.9970842592959497E-2</v>
      </c>
      <c r="AB507" s="14">
        <v>4.2324460274384398E-2</v>
      </c>
      <c r="AC507" s="14">
        <v>9.7874474560363606E-2</v>
      </c>
      <c r="AD507" s="14">
        <v>2.75969566779872E-2</v>
      </c>
      <c r="AE507" s="14"/>
      <c r="AF507" s="14">
        <v>5.4693596715300899E-2</v>
      </c>
      <c r="AG507" s="14">
        <v>2.85391104299796E-2</v>
      </c>
      <c r="AH507" s="14">
        <v>6.63378395998373E-2</v>
      </c>
      <c r="AI507" s="14"/>
      <c r="AJ507" s="14">
        <v>4.0388852049075399E-2</v>
      </c>
      <c r="AK507" s="14">
        <v>4.0240084595457998E-2</v>
      </c>
      <c r="AL507" s="14">
        <v>3.8445248992564601E-2</v>
      </c>
      <c r="AM507" s="14">
        <v>0</v>
      </c>
      <c r="AN507" s="14">
        <v>7.5138448798990704E-2</v>
      </c>
      <c r="AO507" s="14"/>
      <c r="AP507" s="14">
        <v>3.02634686135544E-2</v>
      </c>
      <c r="AQ507" s="14">
        <v>4.02126144878312E-2</v>
      </c>
      <c r="AR507" s="14">
        <v>5.9265094746060197E-2</v>
      </c>
      <c r="AS507" s="14"/>
      <c r="AT507" s="14">
        <v>6.8841426464083505E-2</v>
      </c>
      <c r="AU507" s="14">
        <v>5.9733249069696098E-2</v>
      </c>
      <c r="AV507" s="14">
        <v>3.9684609712309998E-2</v>
      </c>
      <c r="AW507" s="14">
        <v>4.3383113304683703E-2</v>
      </c>
      <c r="AX507" s="14">
        <v>4.1897621312570597E-2</v>
      </c>
      <c r="AY507" s="14"/>
      <c r="AZ507" s="14">
        <v>4.8848671977822E-2</v>
      </c>
      <c r="BA507" s="14">
        <v>3.8984522166119098E-2</v>
      </c>
      <c r="BB507" s="14">
        <v>4.6363394920082103E-2</v>
      </c>
      <c r="BC507" s="14">
        <v>7.2917894897683397E-2</v>
      </c>
      <c r="BD507" s="14">
        <v>4.7478756170732099E-2</v>
      </c>
      <c r="BE507" s="14">
        <v>3.8478835776779803E-2</v>
      </c>
    </row>
    <row r="508" spans="2:57" x14ac:dyDescent="0.25">
      <c r="B508" t="s">
        <v>87</v>
      </c>
      <c r="C508" s="14">
        <v>1.24841955885821E-2</v>
      </c>
      <c r="D508" s="14">
        <v>1.4742201866918299E-2</v>
      </c>
      <c r="E508" s="14">
        <v>1.0639543416987699E-2</v>
      </c>
      <c r="F508" s="14"/>
      <c r="G508" s="14">
        <v>1.09886126252501E-2</v>
      </c>
      <c r="H508" s="14">
        <v>1.34845725386902E-2</v>
      </c>
      <c r="I508" s="14">
        <v>0</v>
      </c>
      <c r="J508" s="14">
        <v>1.79579452108499E-2</v>
      </c>
      <c r="K508" s="14">
        <v>1.12820075978908E-2</v>
      </c>
      <c r="L508" s="14">
        <v>1.8527110817606E-2</v>
      </c>
      <c r="M508" s="14"/>
      <c r="N508" s="14">
        <v>1.06107280878289E-2</v>
      </c>
      <c r="O508" s="14">
        <v>2.54473452236178E-3</v>
      </c>
      <c r="P508" s="14">
        <v>3.8471591093883501E-3</v>
      </c>
      <c r="Q508" s="14">
        <v>3.2780872572363902E-2</v>
      </c>
      <c r="R508" s="14"/>
      <c r="S508" s="14">
        <v>1.2756965028631001E-2</v>
      </c>
      <c r="T508" s="14">
        <v>1.1078981200429199E-2</v>
      </c>
      <c r="U508" s="14">
        <v>1.87806491489384E-2</v>
      </c>
      <c r="V508" s="14">
        <v>2.3087600074479301E-2</v>
      </c>
      <c r="W508" s="14">
        <v>1.3315354850927E-2</v>
      </c>
      <c r="X508" s="14">
        <v>2.3691088914000201E-2</v>
      </c>
      <c r="Y508" s="14">
        <v>0</v>
      </c>
      <c r="Z508" s="14">
        <v>0</v>
      </c>
      <c r="AA508" s="14">
        <v>6.557760125203E-3</v>
      </c>
      <c r="AB508" s="14">
        <v>1.38805742406294E-2</v>
      </c>
      <c r="AC508" s="14">
        <v>1.4706159417563701E-2</v>
      </c>
      <c r="AD508" s="14">
        <v>0</v>
      </c>
      <c r="AE508" s="14"/>
      <c r="AF508" s="14">
        <v>1.7346471001943399E-2</v>
      </c>
      <c r="AG508" s="14">
        <v>5.4343651561981803E-3</v>
      </c>
      <c r="AH508" s="14">
        <v>3.3096763301765801E-2</v>
      </c>
      <c r="AI508" s="14"/>
      <c r="AJ508" s="14">
        <v>1.38443274344005E-2</v>
      </c>
      <c r="AK508" s="14">
        <v>8.5524072031664799E-3</v>
      </c>
      <c r="AL508" s="14">
        <v>1.02536790085233E-2</v>
      </c>
      <c r="AM508" s="14">
        <v>0</v>
      </c>
      <c r="AN508" s="14">
        <v>3.0870386444770099E-2</v>
      </c>
      <c r="AO508" s="14"/>
      <c r="AP508" s="14">
        <v>8.6993530931841097E-3</v>
      </c>
      <c r="AQ508" s="14">
        <v>8.9964365357052597E-3</v>
      </c>
      <c r="AR508" s="14">
        <v>0</v>
      </c>
      <c r="AS508" s="14"/>
      <c r="AT508" s="14">
        <v>3.2595752200825098E-2</v>
      </c>
      <c r="AU508" s="14">
        <v>1.2481413594451001E-2</v>
      </c>
      <c r="AV508" s="14">
        <v>7.8190632504790206E-3</v>
      </c>
      <c r="AW508" s="14">
        <v>0</v>
      </c>
      <c r="AX508" s="14">
        <v>0</v>
      </c>
      <c r="AY508" s="14"/>
      <c r="AZ508" s="14">
        <v>1.192433328467E-2</v>
      </c>
      <c r="BA508" s="14">
        <v>1.5890801794479301E-2</v>
      </c>
      <c r="BB508" s="14">
        <v>6.9236323619596696E-3</v>
      </c>
      <c r="BC508" s="14">
        <v>1.82962816698252E-2</v>
      </c>
      <c r="BD508" s="14">
        <v>6.8352030750999E-3</v>
      </c>
      <c r="BE508" s="14">
        <v>0</v>
      </c>
    </row>
    <row r="509" spans="2:57" x14ac:dyDescent="0.25"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</row>
    <row r="510" spans="2:57" x14ac:dyDescent="0.25">
      <c r="B510" s="6" t="s">
        <v>228</v>
      </c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</row>
    <row r="511" spans="2:57" x14ac:dyDescent="0.25">
      <c r="B511" s="24" t="s">
        <v>211</v>
      </c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</row>
    <row r="512" spans="2:57" x14ac:dyDescent="0.25">
      <c r="B512" t="s">
        <v>219</v>
      </c>
      <c r="C512" s="14">
        <v>0.28649022877687902</v>
      </c>
      <c r="D512" s="14">
        <v>0.24166631823193499</v>
      </c>
      <c r="E512" s="14">
        <v>0.327582479517735</v>
      </c>
      <c r="F512" s="14"/>
      <c r="G512" s="14">
        <v>0.25467341942952598</v>
      </c>
      <c r="H512" s="14">
        <v>0.284315551556591</v>
      </c>
      <c r="I512" s="14">
        <v>0.294177325315993</v>
      </c>
      <c r="J512" s="14">
        <v>0.24875452670283299</v>
      </c>
      <c r="K512" s="14">
        <v>0.298548554322149</v>
      </c>
      <c r="L512" s="14">
        <v>0.32650225473694799</v>
      </c>
      <c r="M512" s="14"/>
      <c r="N512" s="14">
        <v>0.31852441442905099</v>
      </c>
      <c r="O512" s="14">
        <v>0.27161578908553202</v>
      </c>
      <c r="P512" s="14">
        <v>0.30830937172103301</v>
      </c>
      <c r="Q512" s="14">
        <v>0.238841360999554</v>
      </c>
      <c r="R512" s="14"/>
      <c r="S512" s="14">
        <v>0.351444027823206</v>
      </c>
      <c r="T512" s="14">
        <v>0.30277402245838397</v>
      </c>
      <c r="U512" s="14">
        <v>0.21049954699781301</v>
      </c>
      <c r="V512" s="14">
        <v>0.29358601447944199</v>
      </c>
      <c r="W512" s="14">
        <v>0.269815809365409</v>
      </c>
      <c r="X512" s="14">
        <v>0.23734350585935399</v>
      </c>
      <c r="Y512" s="14">
        <v>0.288617831952658</v>
      </c>
      <c r="Z512" s="14">
        <v>0.322348284365921</v>
      </c>
      <c r="AA512" s="14">
        <v>0.27835331314332501</v>
      </c>
      <c r="AB512" s="14">
        <v>0.27995266187805101</v>
      </c>
      <c r="AC512" s="14">
        <v>0.34051206688690799</v>
      </c>
      <c r="AD512" s="14">
        <v>0.19215437059154999</v>
      </c>
      <c r="AE512" s="14"/>
      <c r="AF512" s="14">
        <v>0.24892184952457899</v>
      </c>
      <c r="AG512" s="14">
        <v>0.33423913226539298</v>
      </c>
      <c r="AH512" s="14">
        <v>0.26720032604687399</v>
      </c>
      <c r="AI512" s="14"/>
      <c r="AJ512" s="14">
        <v>0.27403668853558399</v>
      </c>
      <c r="AK512" s="14">
        <v>0.32015799024959501</v>
      </c>
      <c r="AL512" s="14">
        <v>0.31685962969591702</v>
      </c>
      <c r="AM512" s="14">
        <v>0.193645404088539</v>
      </c>
      <c r="AN512" s="14">
        <v>0.27811581443504102</v>
      </c>
      <c r="AO512" s="14"/>
      <c r="AP512" s="14">
        <v>0.31887759730098902</v>
      </c>
      <c r="AQ512" s="14">
        <v>0.33242245155919398</v>
      </c>
      <c r="AR512" s="14">
        <v>0.29498795475484002</v>
      </c>
      <c r="AS512" s="14"/>
      <c r="AT512" s="14">
        <v>0.25973410914112799</v>
      </c>
      <c r="AU512" s="14">
        <v>0.26061598629471699</v>
      </c>
      <c r="AV512" s="14">
        <v>0.304310106667606</v>
      </c>
      <c r="AW512" s="14">
        <v>0.37271675729773501</v>
      </c>
      <c r="AX512" s="14">
        <v>0.33294220249227002</v>
      </c>
      <c r="AY512" s="14"/>
      <c r="AZ512" s="14">
        <v>0.33419003020823601</v>
      </c>
      <c r="BA512" s="14">
        <v>0.28665763332837202</v>
      </c>
      <c r="BB512" s="14">
        <v>0.263493098109922</v>
      </c>
      <c r="BC512" s="14">
        <v>0.22081770551333399</v>
      </c>
      <c r="BD512" s="14">
        <v>0.32475406004615898</v>
      </c>
      <c r="BE512" s="14">
        <v>0.28640968575190801</v>
      </c>
    </row>
    <row r="513" spans="2:57" x14ac:dyDescent="0.25">
      <c r="B513" t="s">
        <v>220</v>
      </c>
      <c r="C513" s="14">
        <v>0.39382487349249301</v>
      </c>
      <c r="D513" s="14">
        <v>0.37906079969094503</v>
      </c>
      <c r="E513" s="14">
        <v>0.40713515448624399</v>
      </c>
      <c r="F513" s="14"/>
      <c r="G513" s="14">
        <v>0.34890581538419002</v>
      </c>
      <c r="H513" s="14">
        <v>0.38594869293746098</v>
      </c>
      <c r="I513" s="14">
        <v>0.40690509309525902</v>
      </c>
      <c r="J513" s="14">
        <v>0.41789984170473499</v>
      </c>
      <c r="K513" s="14">
        <v>0.41765284287541599</v>
      </c>
      <c r="L513" s="14">
        <v>0.38363092371193602</v>
      </c>
      <c r="M513" s="14"/>
      <c r="N513" s="14">
        <v>0.38041576269137201</v>
      </c>
      <c r="O513" s="14">
        <v>0.435482138252207</v>
      </c>
      <c r="P513" s="14">
        <v>0.35468731675187298</v>
      </c>
      <c r="Q513" s="14">
        <v>0.40297472806720802</v>
      </c>
      <c r="R513" s="14"/>
      <c r="S513" s="14">
        <v>0.33962775378634902</v>
      </c>
      <c r="T513" s="14">
        <v>0.41164125527102902</v>
      </c>
      <c r="U513" s="14">
        <v>0.43186243331025298</v>
      </c>
      <c r="V513" s="14">
        <v>0.372035200811206</v>
      </c>
      <c r="W513" s="14">
        <v>0.44354081426039599</v>
      </c>
      <c r="X513" s="14">
        <v>0.39420716041651799</v>
      </c>
      <c r="Y513" s="14">
        <v>0.38898921377273399</v>
      </c>
      <c r="Z513" s="14">
        <v>0.417365851515345</v>
      </c>
      <c r="AA513" s="14">
        <v>0.39721332769437201</v>
      </c>
      <c r="AB513" s="14">
        <v>0.42264368841876299</v>
      </c>
      <c r="AC513" s="14">
        <v>0.33845346028074902</v>
      </c>
      <c r="AD513" s="14">
        <v>0.379954661438407</v>
      </c>
      <c r="AE513" s="14"/>
      <c r="AF513" s="14">
        <v>0.40828992155495503</v>
      </c>
      <c r="AG513" s="14">
        <v>0.40822038703527203</v>
      </c>
      <c r="AH513" s="14">
        <v>0.36739391450808101</v>
      </c>
      <c r="AI513" s="14"/>
      <c r="AJ513" s="14">
        <v>0.42682747853935399</v>
      </c>
      <c r="AK513" s="14">
        <v>0.41247993762477198</v>
      </c>
      <c r="AL513" s="14">
        <v>0.41735642369522002</v>
      </c>
      <c r="AM513" s="14">
        <v>0.327862473400654</v>
      </c>
      <c r="AN513" s="14">
        <v>0.31829898569050502</v>
      </c>
      <c r="AO513" s="14"/>
      <c r="AP513" s="14">
        <v>0.41901745741920998</v>
      </c>
      <c r="AQ513" s="14">
        <v>0.39564499139935</v>
      </c>
      <c r="AR513" s="14">
        <v>0.39736123695854503</v>
      </c>
      <c r="AS513" s="14"/>
      <c r="AT513" s="14">
        <v>0.35156423858413299</v>
      </c>
      <c r="AU513" s="14">
        <v>0.36784022927744497</v>
      </c>
      <c r="AV513" s="14">
        <v>0.41720024710845399</v>
      </c>
      <c r="AW513" s="14">
        <v>0.44538174714074902</v>
      </c>
      <c r="AX513" s="14">
        <v>0.382962957441839</v>
      </c>
      <c r="AY513" s="14"/>
      <c r="AZ513" s="14">
        <v>0.35437595124745402</v>
      </c>
      <c r="BA513" s="14">
        <v>0.39352833472195797</v>
      </c>
      <c r="BB513" s="14">
        <v>0.41054336234977201</v>
      </c>
      <c r="BC513" s="14">
        <v>0.45709087456290898</v>
      </c>
      <c r="BD513" s="14">
        <v>0.31886665342634901</v>
      </c>
      <c r="BE513" s="14">
        <v>0.45465010805350498</v>
      </c>
    </row>
    <row r="514" spans="2:57" x14ac:dyDescent="0.25">
      <c r="B514" t="s">
        <v>221</v>
      </c>
      <c r="C514" s="14">
        <v>0.19141702706397201</v>
      </c>
      <c r="D514" s="14">
        <v>0.22622814077102199</v>
      </c>
      <c r="E514" s="14">
        <v>0.159659571956386</v>
      </c>
      <c r="F514" s="14"/>
      <c r="G514" s="14">
        <v>0.18325361614003999</v>
      </c>
      <c r="H514" s="14">
        <v>0.184153238181371</v>
      </c>
      <c r="I514" s="14">
        <v>0.170832467816423</v>
      </c>
      <c r="J514" s="14">
        <v>0.214774468605302</v>
      </c>
      <c r="K514" s="14">
        <v>0.19790171536578099</v>
      </c>
      <c r="L514" s="14">
        <v>0.19494263379559101</v>
      </c>
      <c r="M514" s="14"/>
      <c r="N514" s="14">
        <v>0.181029611495579</v>
      </c>
      <c r="O514" s="14">
        <v>0.18935244045633101</v>
      </c>
      <c r="P514" s="14">
        <v>0.180572196063253</v>
      </c>
      <c r="Q514" s="14">
        <v>0.21944829630773</v>
      </c>
      <c r="R514" s="14"/>
      <c r="S514" s="14">
        <v>0.19685834466827701</v>
      </c>
      <c r="T514" s="14">
        <v>0.18455034557748901</v>
      </c>
      <c r="U514" s="14">
        <v>0.201150001118997</v>
      </c>
      <c r="V514" s="14">
        <v>0.18207352324062201</v>
      </c>
      <c r="W514" s="14">
        <v>0.161572395257115</v>
      </c>
      <c r="X514" s="14">
        <v>0.197039642445972</v>
      </c>
      <c r="Y514" s="14">
        <v>0.184708716427848</v>
      </c>
      <c r="Z514" s="14">
        <v>0.21482074561039599</v>
      </c>
      <c r="AA514" s="14">
        <v>0.21227053073959401</v>
      </c>
      <c r="AB514" s="14">
        <v>0.17113289753425701</v>
      </c>
      <c r="AC514" s="14">
        <v>0.21121421386025199</v>
      </c>
      <c r="AD514" s="14">
        <v>0.175346850544466</v>
      </c>
      <c r="AE514" s="14"/>
      <c r="AF514" s="14">
        <v>0.20593222268339401</v>
      </c>
      <c r="AG514" s="14">
        <v>0.17856615559816599</v>
      </c>
      <c r="AH514" s="14">
        <v>0.19501643239098301</v>
      </c>
      <c r="AI514" s="14"/>
      <c r="AJ514" s="14">
        <v>0.18324215785355499</v>
      </c>
      <c r="AK514" s="14">
        <v>0.186240523647482</v>
      </c>
      <c r="AL514" s="14">
        <v>0.16880256156513301</v>
      </c>
      <c r="AM514" s="14">
        <v>0.238405176036531</v>
      </c>
      <c r="AN514" s="14">
        <v>0.22050078304673701</v>
      </c>
      <c r="AO514" s="14"/>
      <c r="AP514" s="14">
        <v>0.171277113514333</v>
      </c>
      <c r="AQ514" s="14">
        <v>0.16561497359441699</v>
      </c>
      <c r="AR514" s="14">
        <v>0.185344457267763</v>
      </c>
      <c r="AS514" s="14"/>
      <c r="AT514" s="14">
        <v>0.221777578460817</v>
      </c>
      <c r="AU514" s="14">
        <v>0.234030233751332</v>
      </c>
      <c r="AV514" s="14">
        <v>0.17877408974525799</v>
      </c>
      <c r="AW514" s="14">
        <v>9.8346448023331798E-2</v>
      </c>
      <c r="AX514" s="14">
        <v>8.8822973016730006E-2</v>
      </c>
      <c r="AY514" s="14"/>
      <c r="AZ514" s="14">
        <v>0.199457180936636</v>
      </c>
      <c r="BA514" s="14">
        <v>0.18687581284421401</v>
      </c>
      <c r="BB514" s="14">
        <v>0.20236935939436801</v>
      </c>
      <c r="BC514" s="14">
        <v>0.18261991534886299</v>
      </c>
      <c r="BD514" s="14">
        <v>0.21064728003240599</v>
      </c>
      <c r="BE514" s="14">
        <v>0.15349197446871601</v>
      </c>
    </row>
    <row r="515" spans="2:57" x14ac:dyDescent="0.25">
      <c r="B515" t="s">
        <v>222</v>
      </c>
      <c r="C515" s="14">
        <v>8.2848972541317595E-2</v>
      </c>
      <c r="D515" s="14">
        <v>0.10266132254844</v>
      </c>
      <c r="E515" s="14">
        <v>6.4638266378489601E-2</v>
      </c>
      <c r="F515" s="14"/>
      <c r="G515" s="14">
        <v>0.12591953217243099</v>
      </c>
      <c r="H515" s="14">
        <v>0.107494314654302</v>
      </c>
      <c r="I515" s="14">
        <v>7.0853715767834405E-2</v>
      </c>
      <c r="J515" s="14">
        <v>7.7383183999240004E-2</v>
      </c>
      <c r="K515" s="14">
        <v>6.5495101574644901E-2</v>
      </c>
      <c r="L515" s="14">
        <v>6.1595827570999399E-2</v>
      </c>
      <c r="M515" s="14"/>
      <c r="N515" s="14">
        <v>7.8381428663352307E-2</v>
      </c>
      <c r="O515" s="14">
        <v>8.0976437910029897E-2</v>
      </c>
      <c r="P515" s="14">
        <v>9.3173858926702893E-2</v>
      </c>
      <c r="Q515" s="14">
        <v>7.5067489454188896E-2</v>
      </c>
      <c r="R515" s="14"/>
      <c r="S515" s="14">
        <v>7.4252125938591207E-2</v>
      </c>
      <c r="T515" s="14">
        <v>6.1907845745066102E-2</v>
      </c>
      <c r="U515" s="14">
        <v>7.2698268233836599E-2</v>
      </c>
      <c r="V515" s="14">
        <v>0.103574716233929</v>
      </c>
      <c r="W515" s="14">
        <v>7.4646957240520895E-2</v>
      </c>
      <c r="X515" s="14">
        <v>0.13347113222274801</v>
      </c>
      <c r="Y515" s="14">
        <v>0.10562762336071201</v>
      </c>
      <c r="Z515" s="14">
        <v>2.7355358840242101E-2</v>
      </c>
      <c r="AA515" s="14">
        <v>5.3053935785764401E-2</v>
      </c>
      <c r="AB515" s="14">
        <v>8.9369636625903401E-2</v>
      </c>
      <c r="AC515" s="14">
        <v>4.8589800697704001E-2</v>
      </c>
      <c r="AD515" s="14">
        <v>0.229594541476632</v>
      </c>
      <c r="AE515" s="14"/>
      <c r="AF515" s="14">
        <v>9.6574139730848996E-2</v>
      </c>
      <c r="AG515" s="14">
        <v>5.5055853744753698E-2</v>
      </c>
      <c r="AH515" s="14">
        <v>9.2533158709612706E-2</v>
      </c>
      <c r="AI515" s="14"/>
      <c r="AJ515" s="14">
        <v>7.6310152309589097E-2</v>
      </c>
      <c r="AK515" s="14">
        <v>4.9782863836394603E-2</v>
      </c>
      <c r="AL515" s="14">
        <v>5.8793089556604498E-2</v>
      </c>
      <c r="AM515" s="14">
        <v>0.191709372140041</v>
      </c>
      <c r="AN515" s="14">
        <v>0.11858047271930899</v>
      </c>
      <c r="AO515" s="14"/>
      <c r="AP515" s="14">
        <v>5.7687664462106297E-2</v>
      </c>
      <c r="AQ515" s="14">
        <v>6.8777456417399005E-2</v>
      </c>
      <c r="AR515" s="14">
        <v>6.6434009669363706E-2</v>
      </c>
      <c r="AS515" s="14"/>
      <c r="AT515" s="14">
        <v>0.108616311309765</v>
      </c>
      <c r="AU515" s="14">
        <v>7.8945952389069304E-2</v>
      </c>
      <c r="AV515" s="14">
        <v>6.1120068094464998E-2</v>
      </c>
      <c r="AW515" s="14">
        <v>5.6469494902990601E-2</v>
      </c>
      <c r="AX515" s="14">
        <v>0.16107105588536599</v>
      </c>
      <c r="AY515" s="14"/>
      <c r="AZ515" s="14">
        <v>7.7651894930918702E-2</v>
      </c>
      <c r="BA515" s="14">
        <v>8.0240687663728202E-2</v>
      </c>
      <c r="BB515" s="14">
        <v>8.2324068604418404E-2</v>
      </c>
      <c r="BC515" s="14">
        <v>7.9464895118368697E-2</v>
      </c>
      <c r="BD515" s="14">
        <v>9.9442591589530796E-2</v>
      </c>
      <c r="BE515" s="14">
        <v>9.4300181491521903E-2</v>
      </c>
    </row>
    <row r="516" spans="2:57" x14ac:dyDescent="0.25">
      <c r="B516" t="s">
        <v>223</v>
      </c>
      <c r="C516" s="14">
        <v>3.6332610930175598E-2</v>
      </c>
      <c r="D516" s="14">
        <v>4.1807122733992397E-2</v>
      </c>
      <c r="E516" s="14">
        <v>3.1370871050629301E-2</v>
      </c>
      <c r="F516" s="14"/>
      <c r="G516" s="14">
        <v>8.2879000854532203E-2</v>
      </c>
      <c r="H516" s="14">
        <v>2.9788970546065899E-2</v>
      </c>
      <c r="I516" s="14">
        <v>4.7684878971915402E-2</v>
      </c>
      <c r="J516" s="14">
        <v>3.3514995887542802E-2</v>
      </c>
      <c r="K516" s="14">
        <v>1.6152400347396199E-2</v>
      </c>
      <c r="L516" s="14">
        <v>1.6194486920250901E-2</v>
      </c>
      <c r="M516" s="14"/>
      <c r="N516" s="14">
        <v>3.3550432996857803E-2</v>
      </c>
      <c r="O516" s="14">
        <v>2.2573194295899799E-2</v>
      </c>
      <c r="P516" s="14">
        <v>5.6181672547849899E-2</v>
      </c>
      <c r="Q516" s="14">
        <v>3.9836980215448702E-2</v>
      </c>
      <c r="R516" s="14"/>
      <c r="S516" s="14">
        <v>3.7817747783577202E-2</v>
      </c>
      <c r="T516" s="14">
        <v>2.5547702145751201E-2</v>
      </c>
      <c r="U516" s="14">
        <v>5.79637478391265E-2</v>
      </c>
      <c r="V516" s="14">
        <v>4.01825456134422E-2</v>
      </c>
      <c r="W516" s="14">
        <v>5.0424023876558602E-2</v>
      </c>
      <c r="X516" s="14">
        <v>2.4061803460693899E-2</v>
      </c>
      <c r="Y516" s="14">
        <v>2.4653804266809999E-2</v>
      </c>
      <c r="Z516" s="14">
        <v>1.8109759668095599E-2</v>
      </c>
      <c r="AA516" s="14">
        <v>4.9310714903143801E-2</v>
      </c>
      <c r="AB516" s="14">
        <v>1.9397991688215901E-2</v>
      </c>
      <c r="AC516" s="14">
        <v>6.1230458274386897E-2</v>
      </c>
      <c r="AD516" s="14">
        <v>2.29495759489441E-2</v>
      </c>
      <c r="AE516" s="14"/>
      <c r="AF516" s="14">
        <v>2.49624773954552E-2</v>
      </c>
      <c r="AG516" s="14">
        <v>2.05657751051865E-2</v>
      </c>
      <c r="AH516" s="14">
        <v>6.6962040500662803E-2</v>
      </c>
      <c r="AI516" s="14"/>
      <c r="AJ516" s="14">
        <v>2.6121843834441699E-2</v>
      </c>
      <c r="AK516" s="14">
        <v>2.22198270180754E-2</v>
      </c>
      <c r="AL516" s="14">
        <v>3.0359394117565799E-2</v>
      </c>
      <c r="AM516" s="14">
        <v>4.83775743342355E-2</v>
      </c>
      <c r="AN516" s="14">
        <v>5.9015566813354098E-2</v>
      </c>
      <c r="AO516" s="14"/>
      <c r="AP516" s="14">
        <v>2.1852204104105499E-2</v>
      </c>
      <c r="AQ516" s="14">
        <v>3.17152207894646E-2</v>
      </c>
      <c r="AR516" s="14">
        <v>4.7610101273591998E-2</v>
      </c>
      <c r="AS516" s="14"/>
      <c r="AT516" s="14">
        <v>4.26202917705467E-2</v>
      </c>
      <c r="AU516" s="14">
        <v>4.5613996227725502E-2</v>
      </c>
      <c r="AV516" s="14">
        <v>3.4323148543780602E-2</v>
      </c>
      <c r="AW516" s="14">
        <v>2.7085552635192901E-2</v>
      </c>
      <c r="AX516" s="14">
        <v>3.4200811163794899E-2</v>
      </c>
      <c r="AY516" s="14"/>
      <c r="AZ516" s="14">
        <v>2.5406166815585701E-2</v>
      </c>
      <c r="BA516" s="14">
        <v>4.1737355606840297E-2</v>
      </c>
      <c r="BB516" s="14">
        <v>3.5760939528039097E-2</v>
      </c>
      <c r="BC516" s="14">
        <v>4.5967824804926602E-2</v>
      </c>
      <c r="BD516" s="14">
        <v>4.1349277739350897E-2</v>
      </c>
      <c r="BE516" s="14">
        <v>1.1148050234349401E-2</v>
      </c>
    </row>
    <row r="517" spans="2:57" x14ac:dyDescent="0.25">
      <c r="B517" t="s">
        <v>87</v>
      </c>
      <c r="C517" s="14">
        <v>9.0862871951628704E-3</v>
      </c>
      <c r="D517" s="14">
        <v>8.5762960236658598E-3</v>
      </c>
      <c r="E517" s="14">
        <v>9.6136566105162399E-3</v>
      </c>
      <c r="F517" s="14"/>
      <c r="G517" s="14">
        <v>4.3686160192800702E-3</v>
      </c>
      <c r="H517" s="14">
        <v>8.2992321242093096E-3</v>
      </c>
      <c r="I517" s="14">
        <v>9.5465190325749304E-3</v>
      </c>
      <c r="J517" s="14">
        <v>7.6729831003467799E-3</v>
      </c>
      <c r="K517" s="14">
        <v>4.2493855146124703E-3</v>
      </c>
      <c r="L517" s="14">
        <v>1.71338732642752E-2</v>
      </c>
      <c r="M517" s="14"/>
      <c r="N517" s="14">
        <v>8.0983497237876404E-3</v>
      </c>
      <c r="O517" s="14">
        <v>0</v>
      </c>
      <c r="P517" s="14">
        <v>7.0755839892880602E-3</v>
      </c>
      <c r="Q517" s="14">
        <v>2.3831144955870201E-2</v>
      </c>
      <c r="R517" s="14"/>
      <c r="S517" s="14">
        <v>0</v>
      </c>
      <c r="T517" s="14">
        <v>1.3578828802281E-2</v>
      </c>
      <c r="U517" s="14">
        <v>2.5826002499974101E-2</v>
      </c>
      <c r="V517" s="14">
        <v>8.5479996213592303E-3</v>
      </c>
      <c r="W517" s="14">
        <v>0</v>
      </c>
      <c r="X517" s="14">
        <v>1.38767555947144E-2</v>
      </c>
      <c r="Y517" s="14">
        <v>7.4028102192391799E-3</v>
      </c>
      <c r="Z517" s="14">
        <v>0</v>
      </c>
      <c r="AA517" s="14">
        <v>9.7981777338003399E-3</v>
      </c>
      <c r="AB517" s="14">
        <v>1.7503123854809701E-2</v>
      </c>
      <c r="AC517" s="14">
        <v>0</v>
      </c>
      <c r="AD517" s="14">
        <v>0</v>
      </c>
      <c r="AE517" s="14"/>
      <c r="AF517" s="14">
        <v>1.53193891107675E-2</v>
      </c>
      <c r="AG517" s="14">
        <v>3.3526962512288698E-3</v>
      </c>
      <c r="AH517" s="14">
        <v>1.0894127843787399E-2</v>
      </c>
      <c r="AI517" s="14"/>
      <c r="AJ517" s="14">
        <v>1.3461678927476E-2</v>
      </c>
      <c r="AK517" s="14">
        <v>9.1188576236806707E-3</v>
      </c>
      <c r="AL517" s="14">
        <v>7.8289013695591308E-3</v>
      </c>
      <c r="AM517" s="14">
        <v>0</v>
      </c>
      <c r="AN517" s="14">
        <v>5.4883772950536603E-3</v>
      </c>
      <c r="AO517" s="14"/>
      <c r="AP517" s="14">
        <v>1.1287963199256E-2</v>
      </c>
      <c r="AQ517" s="14">
        <v>5.82490624017502E-3</v>
      </c>
      <c r="AR517" s="14">
        <v>8.2622400758952108E-3</v>
      </c>
      <c r="AS517" s="14"/>
      <c r="AT517" s="14">
        <v>1.56874707336093E-2</v>
      </c>
      <c r="AU517" s="14">
        <v>1.29536020597116E-2</v>
      </c>
      <c r="AV517" s="14">
        <v>4.2723398404360801E-3</v>
      </c>
      <c r="AW517" s="14">
        <v>0</v>
      </c>
      <c r="AX517" s="14">
        <v>0</v>
      </c>
      <c r="AY517" s="14"/>
      <c r="AZ517" s="14">
        <v>8.9187758611698805E-3</v>
      </c>
      <c r="BA517" s="14">
        <v>1.09601758348878E-2</v>
      </c>
      <c r="BB517" s="14">
        <v>5.50917201348043E-3</v>
      </c>
      <c r="BC517" s="14">
        <v>1.4038784651598199E-2</v>
      </c>
      <c r="BD517" s="14">
        <v>4.9401371662035299E-3</v>
      </c>
      <c r="BE517" s="14">
        <v>0</v>
      </c>
    </row>
    <row r="518" spans="2:57" x14ac:dyDescent="0.25"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</row>
    <row r="519" spans="2:57" x14ac:dyDescent="0.25">
      <c r="B519" s="6" t="s">
        <v>229</v>
      </c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</row>
    <row r="520" spans="2:57" x14ac:dyDescent="0.25">
      <c r="B520" s="24" t="s">
        <v>211</v>
      </c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</row>
    <row r="521" spans="2:57" x14ac:dyDescent="0.25">
      <c r="B521" t="s">
        <v>219</v>
      </c>
      <c r="C521" s="14">
        <v>0.184131777927595</v>
      </c>
      <c r="D521" s="14">
        <v>0.24027245375422099</v>
      </c>
      <c r="E521" s="14">
        <v>0.10343371648529399</v>
      </c>
      <c r="F521" s="14"/>
      <c r="G521" s="14">
        <v>0.19768210124872301</v>
      </c>
      <c r="H521" s="14">
        <v>0.249296983540888</v>
      </c>
      <c r="I521" s="14">
        <v>0.136620404940136</v>
      </c>
      <c r="J521" s="14">
        <v>0.12617681032073599</v>
      </c>
      <c r="K521" s="14">
        <v>0.17077724925690799</v>
      </c>
      <c r="L521" s="14">
        <v>0.22598646052042101</v>
      </c>
      <c r="M521" s="14"/>
      <c r="N521" s="14">
        <v>0.21098943604724499</v>
      </c>
      <c r="O521" s="14">
        <v>0.17243785609867801</v>
      </c>
      <c r="P521" s="14">
        <v>0.14140144806711299</v>
      </c>
      <c r="Q521" s="14">
        <v>0.199517678070918</v>
      </c>
      <c r="R521" s="14"/>
      <c r="S521" s="14">
        <v>0.24327720541431</v>
      </c>
      <c r="T521" s="14">
        <v>0.18966616146946699</v>
      </c>
      <c r="U521" s="14">
        <v>0.16023514656610699</v>
      </c>
      <c r="V521" s="14">
        <v>0.13496179830625599</v>
      </c>
      <c r="W521" s="14">
        <v>0.189389345033076</v>
      </c>
      <c r="X521" s="14">
        <v>0.23161072228108701</v>
      </c>
      <c r="Y521" s="14">
        <v>8.3381050319730698E-2</v>
      </c>
      <c r="Z521" s="14">
        <v>0.234178518325725</v>
      </c>
      <c r="AA521" s="14">
        <v>0.165743865752221</v>
      </c>
      <c r="AB521" s="14">
        <v>0.241718752400747</v>
      </c>
      <c r="AC521" s="14">
        <v>0.150780089738415</v>
      </c>
      <c r="AD521" s="14">
        <v>5.9667606425177801E-2</v>
      </c>
      <c r="AE521" s="14"/>
      <c r="AF521" s="14">
        <v>0.152686100424828</v>
      </c>
      <c r="AG521" s="14">
        <v>0.20595714170594401</v>
      </c>
      <c r="AH521" s="14">
        <v>0.15168564832581399</v>
      </c>
      <c r="AI521" s="14"/>
      <c r="AJ521" s="14">
        <v>0.15596588837417399</v>
      </c>
      <c r="AK521" s="14">
        <v>0.219497088311356</v>
      </c>
      <c r="AL521" s="14">
        <v>0.19663058678562401</v>
      </c>
      <c r="AM521" s="14">
        <v>0.10448212420127299</v>
      </c>
      <c r="AN521" s="14">
        <v>0.17964352904671099</v>
      </c>
      <c r="AO521" s="14"/>
      <c r="AP521" s="14">
        <v>0.19180788980341701</v>
      </c>
      <c r="AQ521" s="14">
        <v>0.20510729712973699</v>
      </c>
      <c r="AR521" s="14">
        <v>0.26219580202662002</v>
      </c>
      <c r="AS521" s="14"/>
      <c r="AT521" s="14">
        <v>9.2322713395185399E-2</v>
      </c>
      <c r="AU521" s="14">
        <v>0.12458385830786101</v>
      </c>
      <c r="AV521" s="14">
        <v>0.24205981838725499</v>
      </c>
      <c r="AW521" s="14">
        <v>0.22187139867257499</v>
      </c>
      <c r="AX521" s="14">
        <v>0.42524444413608498</v>
      </c>
      <c r="AY521" s="14"/>
      <c r="AZ521" s="14">
        <v>0.22448958197692401</v>
      </c>
      <c r="BA521" s="14">
        <v>0.20131927919522499</v>
      </c>
      <c r="BB521" s="14">
        <v>0.165379575014658</v>
      </c>
      <c r="BC521" s="14">
        <v>0.14033878260955601</v>
      </c>
      <c r="BD521" s="14">
        <v>0.153068204359463</v>
      </c>
      <c r="BE521" s="14">
        <v>0.14631362857403499</v>
      </c>
    </row>
    <row r="522" spans="2:57" x14ac:dyDescent="0.25">
      <c r="B522" t="s">
        <v>220</v>
      </c>
      <c r="C522" s="14">
        <v>0.29582393484441599</v>
      </c>
      <c r="D522" s="14">
        <v>0.32461382086815399</v>
      </c>
      <c r="E522" s="14">
        <v>0.25260401730315302</v>
      </c>
      <c r="F522" s="14"/>
      <c r="G522" s="14">
        <v>0.26609843150995699</v>
      </c>
      <c r="H522" s="14">
        <v>0.27122321253484899</v>
      </c>
      <c r="I522" s="14">
        <v>0.31639916360345</v>
      </c>
      <c r="J522" s="14">
        <v>0.31247428479409001</v>
      </c>
      <c r="K522" s="14">
        <v>0.29601139266736498</v>
      </c>
      <c r="L522" s="14">
        <v>0.31697903326888499</v>
      </c>
      <c r="M522" s="14"/>
      <c r="N522" s="14">
        <v>0.346177201167362</v>
      </c>
      <c r="O522" s="14">
        <v>0.25353080764583402</v>
      </c>
      <c r="P522" s="14">
        <v>0.33056218526092601</v>
      </c>
      <c r="Q522" s="14">
        <v>0.24677429325509601</v>
      </c>
      <c r="R522" s="14"/>
      <c r="S522" s="14">
        <v>0.30143551085164</v>
      </c>
      <c r="T522" s="14">
        <v>0.209147600821949</v>
      </c>
      <c r="U522" s="14">
        <v>0.29275564466641801</v>
      </c>
      <c r="V522" s="14">
        <v>0.34237494124235301</v>
      </c>
      <c r="W522" s="14">
        <v>0.271667426108197</v>
      </c>
      <c r="X522" s="14">
        <v>0.29681823242159799</v>
      </c>
      <c r="Y522" s="14">
        <v>0.32383349663065703</v>
      </c>
      <c r="Z522" s="14">
        <v>0.27354713478746701</v>
      </c>
      <c r="AA522" s="14">
        <v>0.30054567205654098</v>
      </c>
      <c r="AB522" s="14">
        <v>0.417108822294743</v>
      </c>
      <c r="AC522" s="14">
        <v>0.15515910486993301</v>
      </c>
      <c r="AD522" s="14">
        <v>0.39112152773129999</v>
      </c>
      <c r="AE522" s="14"/>
      <c r="AF522" s="14">
        <v>0.32562562851826499</v>
      </c>
      <c r="AG522" s="14">
        <v>0.29132467468395901</v>
      </c>
      <c r="AH522" s="14">
        <v>0.33275005613721598</v>
      </c>
      <c r="AI522" s="14"/>
      <c r="AJ522" s="14">
        <v>0.30993358752519801</v>
      </c>
      <c r="AK522" s="14">
        <v>0.29975040346325099</v>
      </c>
      <c r="AL522" s="14">
        <v>0.317317095025903</v>
      </c>
      <c r="AM522" s="14">
        <v>0.48789274437360303</v>
      </c>
      <c r="AN522" s="14">
        <v>0.236678250963376</v>
      </c>
      <c r="AO522" s="14"/>
      <c r="AP522" s="14">
        <v>0.34448886123786199</v>
      </c>
      <c r="AQ522" s="14">
        <v>0.30462804933703402</v>
      </c>
      <c r="AR522" s="14">
        <v>0.23941533009697799</v>
      </c>
      <c r="AS522" s="14"/>
      <c r="AT522" s="14">
        <v>0.25654495341695299</v>
      </c>
      <c r="AU522" s="14">
        <v>0.279377308410025</v>
      </c>
      <c r="AV522" s="14">
        <v>0.30540823599874101</v>
      </c>
      <c r="AW522" s="14">
        <v>0.36065676547384801</v>
      </c>
      <c r="AX522" s="14">
        <v>0.24297961547906799</v>
      </c>
      <c r="AY522" s="14"/>
      <c r="AZ522" s="14">
        <v>0.35095077992402701</v>
      </c>
      <c r="BA522" s="14">
        <v>0.302418060403156</v>
      </c>
      <c r="BB522" s="14">
        <v>0.232742627421715</v>
      </c>
      <c r="BC522" s="14">
        <v>0.306279241006088</v>
      </c>
      <c r="BD522" s="14">
        <v>0.24521475355028199</v>
      </c>
      <c r="BE522" s="14">
        <v>0.20586236731860499</v>
      </c>
    </row>
    <row r="523" spans="2:57" x14ac:dyDescent="0.25">
      <c r="B523" t="s">
        <v>221</v>
      </c>
      <c r="C523" s="14">
        <v>0.205004191678794</v>
      </c>
      <c r="D523" s="14">
        <v>0.190794471565576</v>
      </c>
      <c r="E523" s="14">
        <v>0.226811753053448</v>
      </c>
      <c r="F523" s="14"/>
      <c r="G523" s="14">
        <v>0.18008694191532601</v>
      </c>
      <c r="H523" s="14">
        <v>0.173694541387345</v>
      </c>
      <c r="I523" s="14">
        <v>0.19004063963348</v>
      </c>
      <c r="J523" s="14">
        <v>0.24959210545136101</v>
      </c>
      <c r="K523" s="14">
        <v>0.21927633231249999</v>
      </c>
      <c r="L523" s="14">
        <v>0.23368118939958099</v>
      </c>
      <c r="M523" s="14"/>
      <c r="N523" s="14">
        <v>0.169426372293845</v>
      </c>
      <c r="O523" s="14">
        <v>0.23702505630429699</v>
      </c>
      <c r="P523" s="14">
        <v>0.20710456614092199</v>
      </c>
      <c r="Q523" s="14">
        <v>0.21294804797345099</v>
      </c>
      <c r="R523" s="14"/>
      <c r="S523" s="14">
        <v>0.18389046065843001</v>
      </c>
      <c r="T523" s="14">
        <v>0.25048834432452199</v>
      </c>
      <c r="U523" s="14">
        <v>0.223831514404428</v>
      </c>
      <c r="V523" s="14">
        <v>0.21055792318022101</v>
      </c>
      <c r="W523" s="14">
        <v>0.24033126535299801</v>
      </c>
      <c r="X523" s="14">
        <v>0.18448057699971199</v>
      </c>
      <c r="Y523" s="14">
        <v>0.24563289544702499</v>
      </c>
      <c r="Z523" s="14">
        <v>0.18708953639046699</v>
      </c>
      <c r="AA523" s="14">
        <v>0.20407289624359701</v>
      </c>
      <c r="AB523" s="14">
        <v>0.13796319790338801</v>
      </c>
      <c r="AC523" s="14">
        <v>9.4133910225597806E-2</v>
      </c>
      <c r="AD523" s="14">
        <v>0.290963371253735</v>
      </c>
      <c r="AE523" s="14"/>
      <c r="AF523" s="14">
        <v>0.20654690424814401</v>
      </c>
      <c r="AG523" s="14">
        <v>0.189187540757562</v>
      </c>
      <c r="AH523" s="14">
        <v>0.23073714094907599</v>
      </c>
      <c r="AI523" s="14"/>
      <c r="AJ523" s="14">
        <v>0.20065861367045801</v>
      </c>
      <c r="AK523" s="14">
        <v>0.19138459780688799</v>
      </c>
      <c r="AL523" s="14">
        <v>0.200402794780183</v>
      </c>
      <c r="AM523" s="14">
        <v>0.21178095366929001</v>
      </c>
      <c r="AN523" s="14">
        <v>0.265354992756626</v>
      </c>
      <c r="AO523" s="14"/>
      <c r="AP523" s="14">
        <v>0.15393129439515801</v>
      </c>
      <c r="AQ523" s="14">
        <v>0.19114967309155501</v>
      </c>
      <c r="AR523" s="14">
        <v>0.221562604188943</v>
      </c>
      <c r="AS523" s="14"/>
      <c r="AT523" s="14">
        <v>0.26157146182070001</v>
      </c>
      <c r="AU523" s="14">
        <v>0.22486080138095399</v>
      </c>
      <c r="AV523" s="14">
        <v>0.15544975192750199</v>
      </c>
      <c r="AW523" s="14">
        <v>0.17166374344298699</v>
      </c>
      <c r="AX523" s="14">
        <v>0.16295274681392799</v>
      </c>
      <c r="AY523" s="14"/>
      <c r="AZ523" s="14">
        <v>0.177318207655699</v>
      </c>
      <c r="BA523" s="14">
        <v>0.18246443058886999</v>
      </c>
      <c r="BB523" s="14">
        <v>0.26936484593877102</v>
      </c>
      <c r="BC523" s="14">
        <v>0.220838027243215</v>
      </c>
      <c r="BD523" s="14">
        <v>0.19532670482512299</v>
      </c>
      <c r="BE523" s="14">
        <v>0.291744472979234</v>
      </c>
    </row>
    <row r="524" spans="2:57" x14ac:dyDescent="0.25">
      <c r="B524" t="s">
        <v>222</v>
      </c>
      <c r="C524" s="14">
        <v>0.20805737251919301</v>
      </c>
      <c r="D524" s="14">
        <v>0.16263119079131699</v>
      </c>
      <c r="E524" s="14">
        <v>0.27276518586930698</v>
      </c>
      <c r="F524" s="14"/>
      <c r="G524" s="14">
        <v>0.24435797557557601</v>
      </c>
      <c r="H524" s="14">
        <v>0.20503637567916899</v>
      </c>
      <c r="I524" s="14">
        <v>0.19784986035149099</v>
      </c>
      <c r="J524" s="14">
        <v>0.219207083822794</v>
      </c>
      <c r="K524" s="14">
        <v>0.22433899427096199</v>
      </c>
      <c r="L524" s="14">
        <v>0.15448978629172</v>
      </c>
      <c r="M524" s="14"/>
      <c r="N524" s="14">
        <v>0.18599612611590599</v>
      </c>
      <c r="O524" s="14">
        <v>0.245863949644678</v>
      </c>
      <c r="P524" s="14">
        <v>0.19299595297724301</v>
      </c>
      <c r="Q524" s="14">
        <v>0.20100529707848999</v>
      </c>
      <c r="R524" s="14"/>
      <c r="S524" s="14">
        <v>0.19123041448911701</v>
      </c>
      <c r="T524" s="14">
        <v>0.19877924895115101</v>
      </c>
      <c r="U524" s="14">
        <v>0.20011346140697001</v>
      </c>
      <c r="V524" s="14">
        <v>0.22769643015635399</v>
      </c>
      <c r="W524" s="14">
        <v>0.185712175844851</v>
      </c>
      <c r="X524" s="14">
        <v>0.19533953677291399</v>
      </c>
      <c r="Y524" s="14">
        <v>0.294403211605957</v>
      </c>
      <c r="Z524" s="14">
        <v>0.17075769437398799</v>
      </c>
      <c r="AA524" s="14">
        <v>0.174029743061966</v>
      </c>
      <c r="AB524" s="14">
        <v>0.18861246856542599</v>
      </c>
      <c r="AC524" s="14">
        <v>0.37886116522366498</v>
      </c>
      <c r="AD524" s="14">
        <v>0.15743071415980101</v>
      </c>
      <c r="AE524" s="14"/>
      <c r="AF524" s="14">
        <v>0.20250508587603699</v>
      </c>
      <c r="AG524" s="14">
        <v>0.210335052491219</v>
      </c>
      <c r="AH524" s="14">
        <v>0.19648054440166501</v>
      </c>
      <c r="AI524" s="14"/>
      <c r="AJ524" s="14">
        <v>0.229651856382417</v>
      </c>
      <c r="AK524" s="14">
        <v>0.19953339250433</v>
      </c>
      <c r="AL524" s="14">
        <v>0.15900357910666099</v>
      </c>
      <c r="AM524" s="14">
        <v>0.19584417775583399</v>
      </c>
      <c r="AN524" s="14">
        <v>0.18870276156044399</v>
      </c>
      <c r="AO524" s="14"/>
      <c r="AP524" s="14">
        <v>0.22395793627541399</v>
      </c>
      <c r="AQ524" s="14">
        <v>0.190893731611668</v>
      </c>
      <c r="AR524" s="14">
        <v>0.121266809206374</v>
      </c>
      <c r="AS524" s="14"/>
      <c r="AT524" s="14">
        <v>0.20347730234896599</v>
      </c>
      <c r="AU524" s="14">
        <v>0.22889958992232301</v>
      </c>
      <c r="AV524" s="14">
        <v>0.219750542925083</v>
      </c>
      <c r="AW524" s="14">
        <v>0.198440333211582</v>
      </c>
      <c r="AX524" s="14">
        <v>8.8942574373458094E-2</v>
      </c>
      <c r="AY524" s="14"/>
      <c r="AZ524" s="14">
        <v>0.161722549347697</v>
      </c>
      <c r="BA524" s="14">
        <v>0.21547561387567701</v>
      </c>
      <c r="BB524" s="14">
        <v>0.23221195255411001</v>
      </c>
      <c r="BC524" s="14">
        <v>0.176476497987818</v>
      </c>
      <c r="BD524" s="14">
        <v>0.306791012905546</v>
      </c>
      <c r="BE524" s="14">
        <v>0.22876613252942099</v>
      </c>
    </row>
    <row r="525" spans="2:57" x14ac:dyDescent="0.25">
      <c r="B525" t="s">
        <v>223</v>
      </c>
      <c r="C525" s="14">
        <v>9.9520742018809893E-2</v>
      </c>
      <c r="D525" s="14">
        <v>7.2937170943076002E-2</v>
      </c>
      <c r="E525" s="14">
        <v>0.13875829226951</v>
      </c>
      <c r="F525" s="14"/>
      <c r="G525" s="14">
        <v>0.10574958261803299</v>
      </c>
      <c r="H525" s="14">
        <v>8.3549902340224996E-2</v>
      </c>
      <c r="I525" s="14">
        <v>0.15211315220490901</v>
      </c>
      <c r="J525" s="14">
        <v>9.2549715611018601E-2</v>
      </c>
      <c r="K525" s="14">
        <v>8.9596031492265499E-2</v>
      </c>
      <c r="L525" s="14">
        <v>5.6164114930876703E-2</v>
      </c>
      <c r="M525" s="14"/>
      <c r="N525" s="14">
        <v>8.7410864375641897E-2</v>
      </c>
      <c r="O525" s="14">
        <v>9.1142330306512698E-2</v>
      </c>
      <c r="P525" s="14">
        <v>0.127935847553796</v>
      </c>
      <c r="Q525" s="14">
        <v>0.107954803700685</v>
      </c>
      <c r="R525" s="14"/>
      <c r="S525" s="14">
        <v>8.0166408586503202E-2</v>
      </c>
      <c r="T525" s="14">
        <v>0.14406557063081701</v>
      </c>
      <c r="U525" s="14">
        <v>9.2843444918444595E-2</v>
      </c>
      <c r="V525" s="14">
        <v>5.1465303986429498E-2</v>
      </c>
      <c r="W525" s="14">
        <v>9.62495516449699E-2</v>
      </c>
      <c r="X525" s="14">
        <v>9.1750931524690105E-2</v>
      </c>
      <c r="Y525" s="14">
        <v>5.2749345996630899E-2</v>
      </c>
      <c r="Z525" s="14">
        <v>0.134427116122353</v>
      </c>
      <c r="AA525" s="14">
        <v>0.15560782288567501</v>
      </c>
      <c r="AB525" s="14">
        <v>1.45967588356963E-2</v>
      </c>
      <c r="AC525" s="14">
        <v>0.22106572994238899</v>
      </c>
      <c r="AD525" s="14">
        <v>0.100816780429986</v>
      </c>
      <c r="AE525" s="14"/>
      <c r="AF525" s="14">
        <v>9.6318817862353107E-2</v>
      </c>
      <c r="AG525" s="14">
        <v>0.10319559036131599</v>
      </c>
      <c r="AH525" s="14">
        <v>6.8383691404279898E-2</v>
      </c>
      <c r="AI525" s="14"/>
      <c r="AJ525" s="14">
        <v>9.2403967816594296E-2</v>
      </c>
      <c r="AK525" s="14">
        <v>8.9834517914175196E-2</v>
      </c>
      <c r="AL525" s="14">
        <v>0.12664594430163001</v>
      </c>
      <c r="AM525" s="14">
        <v>0</v>
      </c>
      <c r="AN525" s="14">
        <v>0.109560318626878</v>
      </c>
      <c r="AO525" s="14"/>
      <c r="AP525" s="14">
        <v>7.1588603383636595E-2</v>
      </c>
      <c r="AQ525" s="14">
        <v>0.10493204142766099</v>
      </c>
      <c r="AR525" s="14">
        <v>0.15555945448108499</v>
      </c>
      <c r="AS525" s="14"/>
      <c r="AT525" s="14">
        <v>0.16046431719797399</v>
      </c>
      <c r="AU525" s="14">
        <v>0.12913224213236901</v>
      </c>
      <c r="AV525" s="14">
        <v>7.7331650761418999E-2</v>
      </c>
      <c r="AW525" s="14">
        <v>4.7367759199008097E-2</v>
      </c>
      <c r="AX525" s="14">
        <v>7.9880619197461103E-2</v>
      </c>
      <c r="AY525" s="14"/>
      <c r="AZ525" s="14">
        <v>8.0599265972596507E-2</v>
      </c>
      <c r="BA525" s="14">
        <v>8.4898388578890996E-2</v>
      </c>
      <c r="BB525" s="14">
        <v>0.10030099907074599</v>
      </c>
      <c r="BC525" s="14">
        <v>0.148844824829589</v>
      </c>
      <c r="BD525" s="14">
        <v>9.0674334768349907E-2</v>
      </c>
      <c r="BE525" s="14">
        <v>0.127313398598705</v>
      </c>
    </row>
    <row r="526" spans="2:57" x14ac:dyDescent="0.25">
      <c r="B526" t="s">
        <v>87</v>
      </c>
      <c r="C526" s="14">
        <v>7.4619810111919201E-3</v>
      </c>
      <c r="D526" s="14">
        <v>8.7508920776564001E-3</v>
      </c>
      <c r="E526" s="14">
        <v>5.62703501928728E-3</v>
      </c>
      <c r="F526" s="14"/>
      <c r="G526" s="14">
        <v>6.0249671323841496E-3</v>
      </c>
      <c r="H526" s="14">
        <v>1.7198984517523701E-2</v>
      </c>
      <c r="I526" s="14">
        <v>6.9767792665337098E-3</v>
      </c>
      <c r="J526" s="14">
        <v>0</v>
      </c>
      <c r="K526" s="14">
        <v>0</v>
      </c>
      <c r="L526" s="14">
        <v>1.26994155885162E-2</v>
      </c>
      <c r="M526" s="14"/>
      <c r="N526" s="14">
        <v>0</v>
      </c>
      <c r="O526" s="14">
        <v>0</v>
      </c>
      <c r="P526" s="14">
        <v>0</v>
      </c>
      <c r="Q526" s="14">
        <v>3.1799879921361303E-2</v>
      </c>
      <c r="R526" s="14"/>
      <c r="S526" s="14">
        <v>0</v>
      </c>
      <c r="T526" s="14">
        <v>7.8530738020943808E-3</v>
      </c>
      <c r="U526" s="14">
        <v>3.0220788037632201E-2</v>
      </c>
      <c r="V526" s="14">
        <v>3.2943603128385901E-2</v>
      </c>
      <c r="W526" s="14">
        <v>1.6650236015907999E-2</v>
      </c>
      <c r="X526" s="14">
        <v>0</v>
      </c>
      <c r="Y526" s="14">
        <v>0</v>
      </c>
      <c r="Z526" s="14">
        <v>0</v>
      </c>
      <c r="AA526" s="14">
        <v>0</v>
      </c>
      <c r="AB526" s="14">
        <v>0</v>
      </c>
      <c r="AC526" s="14">
        <v>0</v>
      </c>
      <c r="AD526" s="14">
        <v>0</v>
      </c>
      <c r="AE526" s="14"/>
      <c r="AF526" s="14">
        <v>1.6317463070373E-2</v>
      </c>
      <c r="AG526" s="14">
        <v>0</v>
      </c>
      <c r="AH526" s="14">
        <v>1.99629187819488E-2</v>
      </c>
      <c r="AI526" s="14"/>
      <c r="AJ526" s="14">
        <v>1.13860862311584E-2</v>
      </c>
      <c r="AK526" s="14">
        <v>0</v>
      </c>
      <c r="AL526" s="14">
        <v>0</v>
      </c>
      <c r="AM526" s="14">
        <v>0</v>
      </c>
      <c r="AN526" s="14">
        <v>2.0060147045965E-2</v>
      </c>
      <c r="AO526" s="14"/>
      <c r="AP526" s="14">
        <v>1.4225414904512099E-2</v>
      </c>
      <c r="AQ526" s="14">
        <v>3.28920740234547E-3</v>
      </c>
      <c r="AR526" s="14">
        <v>0</v>
      </c>
      <c r="AS526" s="14"/>
      <c r="AT526" s="14">
        <v>2.5619251820221199E-2</v>
      </c>
      <c r="AU526" s="14">
        <v>1.3146199846467701E-2</v>
      </c>
      <c r="AV526" s="14">
        <v>0</v>
      </c>
      <c r="AW526" s="14">
        <v>0</v>
      </c>
      <c r="AX526" s="14">
        <v>0</v>
      </c>
      <c r="AY526" s="14"/>
      <c r="AZ526" s="14">
        <v>4.9196151230574197E-3</v>
      </c>
      <c r="BA526" s="14">
        <v>1.3424227358180401E-2</v>
      </c>
      <c r="BB526" s="14">
        <v>0</v>
      </c>
      <c r="BC526" s="14">
        <v>7.2226263237329504E-3</v>
      </c>
      <c r="BD526" s="14">
        <v>8.9249895912357196E-3</v>
      </c>
      <c r="BE526" s="14">
        <v>0</v>
      </c>
    </row>
    <row r="527" spans="2:57" x14ac:dyDescent="0.25"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</row>
    <row r="528" spans="2:57" x14ac:dyDescent="0.25">
      <c r="B528" s="6" t="s">
        <v>230</v>
      </c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</row>
    <row r="529" spans="2:57" x14ac:dyDescent="0.25">
      <c r="B529" s="24" t="s">
        <v>211</v>
      </c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</row>
    <row r="530" spans="2:57" x14ac:dyDescent="0.25">
      <c r="B530" t="s">
        <v>219</v>
      </c>
      <c r="C530" s="14">
        <v>0.265153651307729</v>
      </c>
      <c r="D530" s="14">
        <v>0.259961032824431</v>
      </c>
      <c r="E530" s="14">
        <v>0.271067700841438</v>
      </c>
      <c r="F530" s="14"/>
      <c r="G530" s="14">
        <v>0.22079188711335301</v>
      </c>
      <c r="H530" s="14">
        <v>0.33153885639907799</v>
      </c>
      <c r="I530" s="14">
        <v>0.248874844045814</v>
      </c>
      <c r="J530" s="14">
        <v>0.23886463337208</v>
      </c>
      <c r="K530" s="14">
        <v>0.25506173513653402</v>
      </c>
      <c r="L530" s="14">
        <v>0.30009088542360501</v>
      </c>
      <c r="M530" s="14"/>
      <c r="N530" s="14">
        <v>0.29120829875736298</v>
      </c>
      <c r="O530" s="14">
        <v>0.25635362412979701</v>
      </c>
      <c r="P530" s="14">
        <v>0.276710515204737</v>
      </c>
      <c r="Q530" s="14">
        <v>0.22291816486609201</v>
      </c>
      <c r="R530" s="14"/>
      <c r="S530" s="14">
        <v>0.30754520943464603</v>
      </c>
      <c r="T530" s="14">
        <v>0.25609706315616798</v>
      </c>
      <c r="U530" s="14">
        <v>0.25475556873562499</v>
      </c>
      <c r="V530" s="14">
        <v>0.25332487088254502</v>
      </c>
      <c r="W530" s="14">
        <v>0.24000610017610799</v>
      </c>
      <c r="X530" s="14">
        <v>0.21984248928171099</v>
      </c>
      <c r="Y530" s="14">
        <v>0.26404821693720198</v>
      </c>
      <c r="Z530" s="14">
        <v>0.22469896483743801</v>
      </c>
      <c r="AA530" s="14">
        <v>0.28604657279997597</v>
      </c>
      <c r="AB530" s="14">
        <v>0.330915700842002</v>
      </c>
      <c r="AC530" s="14">
        <v>0.24251528349554299</v>
      </c>
      <c r="AD530" s="14">
        <v>0.20588140748141801</v>
      </c>
      <c r="AE530" s="14"/>
      <c r="AF530" s="14">
        <v>0.246595464925708</v>
      </c>
      <c r="AG530" s="14">
        <v>0.285968971280674</v>
      </c>
      <c r="AH530" s="14">
        <v>0.34714873504969301</v>
      </c>
      <c r="AI530" s="14"/>
      <c r="AJ530" s="14">
        <v>0.23659343424648699</v>
      </c>
      <c r="AK530" s="14">
        <v>0.32127583144142202</v>
      </c>
      <c r="AL530" s="14">
        <v>0.26546540864548701</v>
      </c>
      <c r="AM530" s="14">
        <v>0.304936743876843</v>
      </c>
      <c r="AN530" s="14">
        <v>0.259102498396106</v>
      </c>
      <c r="AO530" s="14"/>
      <c r="AP530" s="14">
        <v>0.27611109612578599</v>
      </c>
      <c r="AQ530" s="14">
        <v>0.27851951873455599</v>
      </c>
      <c r="AR530" s="14">
        <v>0.26095270787250702</v>
      </c>
      <c r="AS530" s="14"/>
      <c r="AT530" s="14">
        <v>0.197336095545394</v>
      </c>
      <c r="AU530" s="14">
        <v>0.161466868437281</v>
      </c>
      <c r="AV530" s="14">
        <v>0.32601623429211302</v>
      </c>
      <c r="AW530" s="14">
        <v>0.34769369299984498</v>
      </c>
      <c r="AX530" s="14">
        <v>0.63488665326257898</v>
      </c>
      <c r="AY530" s="14"/>
      <c r="AZ530" s="14">
        <v>0.30452160372743398</v>
      </c>
      <c r="BA530" s="14">
        <v>0.26336790996989001</v>
      </c>
      <c r="BB530" s="14">
        <v>0.246195767869576</v>
      </c>
      <c r="BC530" s="14">
        <v>0.226787142538075</v>
      </c>
      <c r="BD530" s="14">
        <v>0.23542180807701399</v>
      </c>
      <c r="BE530" s="14">
        <v>0.31834181190230298</v>
      </c>
    </row>
    <row r="531" spans="2:57" x14ac:dyDescent="0.25">
      <c r="B531" t="s">
        <v>220</v>
      </c>
      <c r="C531" s="14">
        <v>0.367170508715366</v>
      </c>
      <c r="D531" s="14">
        <v>0.34304454403777201</v>
      </c>
      <c r="E531" s="14">
        <v>0.38592353728159601</v>
      </c>
      <c r="F531" s="14"/>
      <c r="G531" s="14">
        <v>0.41020198403110802</v>
      </c>
      <c r="H531" s="14">
        <v>0.26274077828256698</v>
      </c>
      <c r="I531" s="14">
        <v>0.393904817599604</v>
      </c>
      <c r="J531" s="14">
        <v>0.35933384706572802</v>
      </c>
      <c r="K531" s="14">
        <v>0.40176198612421099</v>
      </c>
      <c r="L531" s="14">
        <v>0.37954835980379498</v>
      </c>
      <c r="M531" s="14"/>
      <c r="N531" s="14">
        <v>0.39934760297921801</v>
      </c>
      <c r="O531" s="14">
        <v>0.34487755955264698</v>
      </c>
      <c r="P531" s="14">
        <v>0.38599487171778102</v>
      </c>
      <c r="Q531" s="14">
        <v>0.33490536420181599</v>
      </c>
      <c r="R531" s="14"/>
      <c r="S531" s="14">
        <v>0.35796639441209199</v>
      </c>
      <c r="T531" s="14">
        <v>0.35889331649834999</v>
      </c>
      <c r="U531" s="14">
        <v>0.32604459986513301</v>
      </c>
      <c r="V531" s="14">
        <v>0.321943268184751</v>
      </c>
      <c r="W531" s="14">
        <v>0.36588231939035498</v>
      </c>
      <c r="X531" s="14">
        <v>0.459150051188984</v>
      </c>
      <c r="Y531" s="14">
        <v>0.39443862223272902</v>
      </c>
      <c r="Z531" s="14">
        <v>0.38734481526703202</v>
      </c>
      <c r="AA531" s="14">
        <v>0.30481051523647601</v>
      </c>
      <c r="AB531" s="14">
        <v>0.43120534697988799</v>
      </c>
      <c r="AC531" s="14">
        <v>0.34190241355906997</v>
      </c>
      <c r="AD531" s="14">
        <v>0.48294935396548699</v>
      </c>
      <c r="AE531" s="14"/>
      <c r="AF531" s="14">
        <v>0.37544687766234602</v>
      </c>
      <c r="AG531" s="14">
        <v>0.37171714300266701</v>
      </c>
      <c r="AH531" s="14">
        <v>0.27851053486432098</v>
      </c>
      <c r="AI531" s="14"/>
      <c r="AJ531" s="14">
        <v>0.38186952604908497</v>
      </c>
      <c r="AK531" s="14">
        <v>0.34785567101364501</v>
      </c>
      <c r="AL531" s="14">
        <v>0.36690961171112602</v>
      </c>
      <c r="AM531" s="14">
        <v>0.13334693993180999</v>
      </c>
      <c r="AN531" s="14">
        <v>0.33406276969684101</v>
      </c>
      <c r="AO531" s="14"/>
      <c r="AP531" s="14">
        <v>0.340912703093811</v>
      </c>
      <c r="AQ531" s="14">
        <v>0.41298033120112398</v>
      </c>
      <c r="AR531" s="14">
        <v>0.32624601004736098</v>
      </c>
      <c r="AS531" s="14"/>
      <c r="AT531" s="14">
        <v>0.31616606230309702</v>
      </c>
      <c r="AU531" s="14">
        <v>0.37485364180248298</v>
      </c>
      <c r="AV531" s="14">
        <v>0.38746577248403602</v>
      </c>
      <c r="AW531" s="14">
        <v>0.38341939933879499</v>
      </c>
      <c r="AX531" s="14">
        <v>6.3929039637560803E-2</v>
      </c>
      <c r="AY531" s="14"/>
      <c r="AZ531" s="14">
        <v>0.39121469861681202</v>
      </c>
      <c r="BA531" s="14">
        <v>0.37930019684870497</v>
      </c>
      <c r="BB531" s="14">
        <v>0.309439467756357</v>
      </c>
      <c r="BC531" s="14">
        <v>0.37774299405466599</v>
      </c>
      <c r="BD531" s="14">
        <v>0.3501374383509</v>
      </c>
      <c r="BE531" s="14">
        <v>0.31011153726442697</v>
      </c>
    </row>
    <row r="532" spans="2:57" x14ac:dyDescent="0.25">
      <c r="B532" t="s">
        <v>221</v>
      </c>
      <c r="C532" s="14">
        <v>0.186537187999647</v>
      </c>
      <c r="D532" s="14">
        <v>0.206106629435588</v>
      </c>
      <c r="E532" s="14">
        <v>0.171032558584225</v>
      </c>
      <c r="F532" s="14"/>
      <c r="G532" s="14">
        <v>0.18077533719715699</v>
      </c>
      <c r="H532" s="14">
        <v>0.20180313191910801</v>
      </c>
      <c r="I532" s="14">
        <v>0.1654155829823</v>
      </c>
      <c r="J532" s="14">
        <v>0.17925511026931801</v>
      </c>
      <c r="K532" s="14">
        <v>0.18569637336876399</v>
      </c>
      <c r="L532" s="14">
        <v>0.21001099900168799</v>
      </c>
      <c r="M532" s="14"/>
      <c r="N532" s="14">
        <v>0.171174753800305</v>
      </c>
      <c r="O532" s="14">
        <v>0.202346773980323</v>
      </c>
      <c r="P532" s="14">
        <v>0.16395930151986499</v>
      </c>
      <c r="Q532" s="14">
        <v>0.20858487288559399</v>
      </c>
      <c r="R532" s="14"/>
      <c r="S532" s="14">
        <v>0.18979807995070899</v>
      </c>
      <c r="T532" s="14">
        <v>0.20904429019899901</v>
      </c>
      <c r="U532" s="14">
        <v>0.20089505421324</v>
      </c>
      <c r="V532" s="14">
        <v>0.210563273343051</v>
      </c>
      <c r="W532" s="14">
        <v>0.177031135162252</v>
      </c>
      <c r="X532" s="14">
        <v>0.13918838246699999</v>
      </c>
      <c r="Y532" s="14">
        <v>0.107737209451562</v>
      </c>
      <c r="Z532" s="14">
        <v>0.21551976936179701</v>
      </c>
      <c r="AA532" s="14">
        <v>0.23955288717166701</v>
      </c>
      <c r="AB532" s="14">
        <v>0.14521931752183401</v>
      </c>
      <c r="AC532" s="14">
        <v>0.167556404055652</v>
      </c>
      <c r="AD532" s="14">
        <v>0.23240537502008801</v>
      </c>
      <c r="AE532" s="14"/>
      <c r="AF532" s="14">
        <v>0.19798801130638299</v>
      </c>
      <c r="AG532" s="14">
        <v>0.17062322253255099</v>
      </c>
      <c r="AH532" s="14">
        <v>0.19133295599675901</v>
      </c>
      <c r="AI532" s="14"/>
      <c r="AJ532" s="14">
        <v>0.225333564078114</v>
      </c>
      <c r="AK532" s="14">
        <v>0.15467896773975701</v>
      </c>
      <c r="AL532" s="14">
        <v>0.22244263488119401</v>
      </c>
      <c r="AM532" s="14">
        <v>0.33654156545546599</v>
      </c>
      <c r="AN532" s="14">
        <v>0.18649150176944701</v>
      </c>
      <c r="AO532" s="14"/>
      <c r="AP532" s="14">
        <v>0.23216555230682101</v>
      </c>
      <c r="AQ532" s="14">
        <v>0.136913869323329</v>
      </c>
      <c r="AR532" s="14">
        <v>0.21658954926322699</v>
      </c>
      <c r="AS532" s="14"/>
      <c r="AT532" s="14">
        <v>0.29957607039144202</v>
      </c>
      <c r="AU532" s="14">
        <v>0.18788789787491</v>
      </c>
      <c r="AV532" s="14">
        <v>0.13748438238584801</v>
      </c>
      <c r="AW532" s="14">
        <v>0.17353276204728699</v>
      </c>
      <c r="AX532" s="14">
        <v>0.178296394688579</v>
      </c>
      <c r="AY532" s="14"/>
      <c r="AZ532" s="14">
        <v>0.15697308988560801</v>
      </c>
      <c r="BA532" s="14">
        <v>0.179852365356266</v>
      </c>
      <c r="BB532" s="14">
        <v>0.26660682366619598</v>
      </c>
      <c r="BC532" s="14">
        <v>0.174491991045887</v>
      </c>
      <c r="BD532" s="14">
        <v>0.19625405250969699</v>
      </c>
      <c r="BE532" s="14">
        <v>0.21081585979023901</v>
      </c>
    </row>
    <row r="533" spans="2:57" x14ac:dyDescent="0.25">
      <c r="B533" t="s">
        <v>222</v>
      </c>
      <c r="C533" s="14">
        <v>0.113653351100977</v>
      </c>
      <c r="D533" s="14">
        <v>0.12328595724692901</v>
      </c>
      <c r="E533" s="14">
        <v>0.10420352726971301</v>
      </c>
      <c r="F533" s="14"/>
      <c r="G533" s="14">
        <v>0.105594433979387</v>
      </c>
      <c r="H533" s="14">
        <v>0.13928263329674501</v>
      </c>
      <c r="I533" s="14">
        <v>0.12899333660609999</v>
      </c>
      <c r="J533" s="14">
        <v>0.14062457001634199</v>
      </c>
      <c r="K533" s="14">
        <v>0.114608360453377</v>
      </c>
      <c r="L533" s="14">
        <v>4.88572442848733E-2</v>
      </c>
      <c r="M533" s="14"/>
      <c r="N533" s="14">
        <v>0.108679540131674</v>
      </c>
      <c r="O533" s="14">
        <v>0.12734898974328701</v>
      </c>
      <c r="P533" s="14">
        <v>8.5117381383978202E-2</v>
      </c>
      <c r="Q533" s="14">
        <v>0.13184149832154499</v>
      </c>
      <c r="R533" s="14"/>
      <c r="S533" s="14">
        <v>7.1263116959242104E-2</v>
      </c>
      <c r="T533" s="14">
        <v>0.128947163110227</v>
      </c>
      <c r="U533" s="14">
        <v>7.7523879737278797E-2</v>
      </c>
      <c r="V533" s="14">
        <v>0.163855172866223</v>
      </c>
      <c r="W533" s="14">
        <v>0.12268629028663</v>
      </c>
      <c r="X533" s="14">
        <v>0.125365020788828</v>
      </c>
      <c r="Y533" s="14">
        <v>0.12692513216368301</v>
      </c>
      <c r="Z533" s="14">
        <v>0.17243645053373299</v>
      </c>
      <c r="AA533" s="14">
        <v>0.116425152149556</v>
      </c>
      <c r="AB533" s="14">
        <v>6.3671237224122906E-2</v>
      </c>
      <c r="AC533" s="14">
        <v>0.148180547433997</v>
      </c>
      <c r="AD533" s="14">
        <v>4.1243986688983103E-2</v>
      </c>
      <c r="AE533" s="14"/>
      <c r="AF533" s="14">
        <v>0.115224583290187</v>
      </c>
      <c r="AG533" s="14">
        <v>0.119429564516271</v>
      </c>
      <c r="AH533" s="14">
        <v>8.2048935322607403E-2</v>
      </c>
      <c r="AI533" s="14"/>
      <c r="AJ533" s="14">
        <v>0.123648264204654</v>
      </c>
      <c r="AK533" s="14">
        <v>0.104931465224818</v>
      </c>
      <c r="AL533" s="14">
        <v>7.6191680496755704E-2</v>
      </c>
      <c r="AM533" s="14">
        <v>0.10602831686524899</v>
      </c>
      <c r="AN533" s="14">
        <v>0.10982782243525401</v>
      </c>
      <c r="AO533" s="14"/>
      <c r="AP533" s="14">
        <v>0.118427048017806</v>
      </c>
      <c r="AQ533" s="14">
        <v>0.110481828373624</v>
      </c>
      <c r="AR533" s="14">
        <v>9.8151804766672499E-2</v>
      </c>
      <c r="AS533" s="14"/>
      <c r="AT533" s="14">
        <v>8.8874228421027393E-2</v>
      </c>
      <c r="AU533" s="14">
        <v>0.159404235754491</v>
      </c>
      <c r="AV533" s="14">
        <v>0.107487525216862</v>
      </c>
      <c r="AW533" s="14">
        <v>8.7295555849886394E-2</v>
      </c>
      <c r="AX533" s="14">
        <v>0</v>
      </c>
      <c r="AY533" s="14"/>
      <c r="AZ533" s="14">
        <v>8.6542471882804298E-2</v>
      </c>
      <c r="BA533" s="14">
        <v>0.121839538651353</v>
      </c>
      <c r="BB533" s="14">
        <v>0.123275598405679</v>
      </c>
      <c r="BC533" s="14">
        <v>0.11298865860301099</v>
      </c>
      <c r="BD533" s="14">
        <v>0.15814576980664</v>
      </c>
      <c r="BE533" s="14">
        <v>8.9088041428466894E-2</v>
      </c>
    </row>
    <row r="534" spans="2:57" x14ac:dyDescent="0.25">
      <c r="B534" t="s">
        <v>223</v>
      </c>
      <c r="C534" s="14">
        <v>5.44117368802235E-2</v>
      </c>
      <c r="D534" s="14">
        <v>5.4567846024421801E-2</v>
      </c>
      <c r="E534" s="14">
        <v>5.4590811217438501E-2</v>
      </c>
      <c r="F534" s="14"/>
      <c r="G534" s="14">
        <v>6.7178755307327906E-2</v>
      </c>
      <c r="H534" s="14">
        <v>4.1916276493353402E-2</v>
      </c>
      <c r="I534" s="14">
        <v>6.2811418766181001E-2</v>
      </c>
      <c r="J534" s="14">
        <v>6.8519213684003002E-2</v>
      </c>
      <c r="K534" s="14">
        <v>4.2871544917114E-2</v>
      </c>
      <c r="L534" s="14">
        <v>3.6951427631266902E-2</v>
      </c>
      <c r="M534" s="14"/>
      <c r="N534" s="14">
        <v>2.6393331656068799E-2</v>
      </c>
      <c r="O534" s="14">
        <v>6.9073052593946097E-2</v>
      </c>
      <c r="P534" s="14">
        <v>7.8071826547823894E-2</v>
      </c>
      <c r="Q534" s="14">
        <v>5.75372463352187E-2</v>
      </c>
      <c r="R534" s="14"/>
      <c r="S534" s="14">
        <v>5.6502865313685702E-2</v>
      </c>
      <c r="T534" s="14">
        <v>4.0290736741931399E-2</v>
      </c>
      <c r="U534" s="14">
        <v>0.114253871742656</v>
      </c>
      <c r="V534" s="14">
        <v>2.17416155752259E-2</v>
      </c>
      <c r="W534" s="14">
        <v>7.8638111225361601E-2</v>
      </c>
      <c r="X534" s="14">
        <v>4.5654521534821899E-2</v>
      </c>
      <c r="Y534" s="14">
        <v>9.4499675926732293E-2</v>
      </c>
      <c r="Z534" s="14">
        <v>0</v>
      </c>
      <c r="AA534" s="14">
        <v>4.4641703289687501E-2</v>
      </c>
      <c r="AB534" s="14">
        <v>1.4471857940814899E-2</v>
      </c>
      <c r="AC534" s="14">
        <v>9.9845351455737197E-2</v>
      </c>
      <c r="AD534" s="14">
        <v>3.7519876844024302E-2</v>
      </c>
      <c r="AE534" s="14"/>
      <c r="AF534" s="14">
        <v>4.6898506891423497E-2</v>
      </c>
      <c r="AG534" s="14">
        <v>5.2261098667837E-2</v>
      </c>
      <c r="AH534" s="14">
        <v>5.8274284863623099E-2</v>
      </c>
      <c r="AI534" s="14"/>
      <c r="AJ534" s="14">
        <v>2.2936344358194399E-2</v>
      </c>
      <c r="AK534" s="14">
        <v>6.1166944460637598E-2</v>
      </c>
      <c r="AL534" s="14">
        <v>6.8990664265437401E-2</v>
      </c>
      <c r="AM534" s="14">
        <v>0.11914643387063301</v>
      </c>
      <c r="AN534" s="14">
        <v>7.4187677863140802E-2</v>
      </c>
      <c r="AO534" s="14"/>
      <c r="AP534" s="14">
        <v>2.6802599608924199E-2</v>
      </c>
      <c r="AQ534" s="14">
        <v>5.2910675841751097E-2</v>
      </c>
      <c r="AR534" s="14">
        <v>8.6566815213033693E-2</v>
      </c>
      <c r="AS534" s="14"/>
      <c r="AT534" s="14">
        <v>7.2713821897895797E-2</v>
      </c>
      <c r="AU534" s="14">
        <v>9.4260025010273599E-2</v>
      </c>
      <c r="AV534" s="14">
        <v>3.5733163731410299E-2</v>
      </c>
      <c r="AW534" s="14">
        <v>8.0585897641867396E-3</v>
      </c>
      <c r="AX534" s="14">
        <v>0.122887912411281</v>
      </c>
      <c r="AY534" s="14"/>
      <c r="AZ534" s="14">
        <v>4.6558029099679897E-2</v>
      </c>
      <c r="BA534" s="14">
        <v>4.0582345567981203E-2</v>
      </c>
      <c r="BB534" s="14">
        <v>4.57142876966437E-2</v>
      </c>
      <c r="BC534" s="14">
        <v>9.0244798298792395E-2</v>
      </c>
      <c r="BD534" s="14">
        <v>5.1693004573774799E-2</v>
      </c>
      <c r="BE534" s="14">
        <v>7.1642749614564294E-2</v>
      </c>
    </row>
    <row r="535" spans="2:57" x14ac:dyDescent="0.25">
      <c r="B535" t="s">
        <v>87</v>
      </c>
      <c r="C535" s="14">
        <v>1.3073563996056499E-2</v>
      </c>
      <c r="D535" s="14">
        <v>1.30339904308587E-2</v>
      </c>
      <c r="E535" s="14">
        <v>1.3181864805589701E-2</v>
      </c>
      <c r="F535" s="14"/>
      <c r="G535" s="14">
        <v>1.5457602371668201E-2</v>
      </c>
      <c r="H535" s="14">
        <v>2.2718323609149299E-2</v>
      </c>
      <c r="I535" s="14">
        <v>0</v>
      </c>
      <c r="J535" s="14">
        <v>1.3402625592528699E-2</v>
      </c>
      <c r="K535" s="14">
        <v>0</v>
      </c>
      <c r="L535" s="14">
        <v>2.45410838547712E-2</v>
      </c>
      <c r="M535" s="14"/>
      <c r="N535" s="14">
        <v>3.1964726753721802E-3</v>
      </c>
      <c r="O535" s="14">
        <v>0</v>
      </c>
      <c r="P535" s="14">
        <v>1.01461036258147E-2</v>
      </c>
      <c r="Q535" s="14">
        <v>4.4212853389734401E-2</v>
      </c>
      <c r="R535" s="14"/>
      <c r="S535" s="14">
        <v>1.6924333929625401E-2</v>
      </c>
      <c r="T535" s="14">
        <v>6.7274302943250101E-3</v>
      </c>
      <c r="U535" s="14">
        <v>2.65270257060672E-2</v>
      </c>
      <c r="V535" s="14">
        <v>2.8571799148203601E-2</v>
      </c>
      <c r="W535" s="14">
        <v>1.5756043759293001E-2</v>
      </c>
      <c r="X535" s="14">
        <v>1.0799534738655E-2</v>
      </c>
      <c r="Y535" s="14">
        <v>1.2351143288092401E-2</v>
      </c>
      <c r="Z535" s="14">
        <v>0</v>
      </c>
      <c r="AA535" s="14">
        <v>8.5231693526372498E-3</v>
      </c>
      <c r="AB535" s="14">
        <v>1.4516539491337899E-2</v>
      </c>
      <c r="AC535" s="14">
        <v>0</v>
      </c>
      <c r="AD535" s="14">
        <v>0</v>
      </c>
      <c r="AE535" s="14"/>
      <c r="AF535" s="14">
        <v>1.78465559239529E-2</v>
      </c>
      <c r="AG535" s="14">
        <v>0</v>
      </c>
      <c r="AH535" s="14">
        <v>4.26845539029964E-2</v>
      </c>
      <c r="AI535" s="14"/>
      <c r="AJ535" s="14">
        <v>9.6188670634655502E-3</v>
      </c>
      <c r="AK535" s="14">
        <v>1.0091120119720499E-2</v>
      </c>
      <c r="AL535" s="14">
        <v>0</v>
      </c>
      <c r="AM535" s="14">
        <v>0</v>
      </c>
      <c r="AN535" s="14">
        <v>3.6327729839210801E-2</v>
      </c>
      <c r="AO535" s="14"/>
      <c r="AP535" s="14">
        <v>5.5810008468515603E-3</v>
      </c>
      <c r="AQ535" s="14">
        <v>8.1937765256157105E-3</v>
      </c>
      <c r="AR535" s="14">
        <v>1.1493112837198199E-2</v>
      </c>
      <c r="AS535" s="14"/>
      <c r="AT535" s="14">
        <v>2.5333721441143198E-2</v>
      </c>
      <c r="AU535" s="14">
        <v>2.21273311205607E-2</v>
      </c>
      <c r="AV535" s="14">
        <v>5.8129218897307296E-3</v>
      </c>
      <c r="AW535" s="14">
        <v>0</v>
      </c>
      <c r="AX535" s="14">
        <v>0</v>
      </c>
      <c r="AY535" s="14"/>
      <c r="AZ535" s="14">
        <v>1.41901067876622E-2</v>
      </c>
      <c r="BA535" s="14">
        <v>1.5057643605805301E-2</v>
      </c>
      <c r="BB535" s="14">
        <v>8.7680546055486294E-3</v>
      </c>
      <c r="BC535" s="14">
        <v>1.7744415459568501E-2</v>
      </c>
      <c r="BD535" s="14">
        <v>8.3479266819743696E-3</v>
      </c>
      <c r="BE535" s="14">
        <v>0</v>
      </c>
    </row>
    <row r="536" spans="2:57" x14ac:dyDescent="0.25"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</row>
    <row r="537" spans="2:57" x14ac:dyDescent="0.25">
      <c r="B537" s="6" t="s">
        <v>231</v>
      </c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</row>
    <row r="538" spans="2:57" x14ac:dyDescent="0.25">
      <c r="B538" s="24" t="s">
        <v>211</v>
      </c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</row>
    <row r="539" spans="2:57" x14ac:dyDescent="0.25">
      <c r="B539" t="s">
        <v>219</v>
      </c>
      <c r="C539" s="14">
        <v>0.17833096022370001</v>
      </c>
      <c r="D539" s="14">
        <v>0.19573287741600701</v>
      </c>
      <c r="E539" s="14">
        <v>0.15821011185825401</v>
      </c>
      <c r="F539" s="14"/>
      <c r="G539" s="14">
        <v>0.16097240976163599</v>
      </c>
      <c r="H539" s="14">
        <v>0.21113928365430901</v>
      </c>
      <c r="I539" s="14">
        <v>0.13097212217593901</v>
      </c>
      <c r="J539" s="14">
        <v>0.19678690312953101</v>
      </c>
      <c r="K539" s="14">
        <v>0.18338131693872001</v>
      </c>
      <c r="L539" s="14">
        <v>0.20332021296366901</v>
      </c>
      <c r="M539" s="14"/>
      <c r="N539" s="14">
        <v>0.23628524932212699</v>
      </c>
      <c r="O539" s="14">
        <v>0.166162692174874</v>
      </c>
      <c r="P539" s="14">
        <v>0.162066440939758</v>
      </c>
      <c r="Q539" s="14">
        <v>0.12020099204534999</v>
      </c>
      <c r="R539" s="14"/>
      <c r="S539" s="14">
        <v>0.20936690951408499</v>
      </c>
      <c r="T539" s="14">
        <v>0.18772889217781699</v>
      </c>
      <c r="U539" s="14">
        <v>0.12902815507503901</v>
      </c>
      <c r="V539" s="14">
        <v>0.12829092977450199</v>
      </c>
      <c r="W539" s="14">
        <v>0.17487527112963699</v>
      </c>
      <c r="X539" s="14">
        <v>0.23190869534099501</v>
      </c>
      <c r="Y539" s="14">
        <v>0.156089427075954</v>
      </c>
      <c r="Z539" s="14">
        <v>0.103909623426076</v>
      </c>
      <c r="AA539" s="14">
        <v>0.12282364851783401</v>
      </c>
      <c r="AB539" s="14">
        <v>0.26875008315390803</v>
      </c>
      <c r="AC539" s="14">
        <v>0.17528431711759501</v>
      </c>
      <c r="AD539" s="14">
        <v>0.22104130587305301</v>
      </c>
      <c r="AE539" s="14"/>
      <c r="AF539" s="14">
        <v>0.171001296338359</v>
      </c>
      <c r="AG539" s="14">
        <v>0.20297488653564</v>
      </c>
      <c r="AH539" s="14">
        <v>0.157397379104883</v>
      </c>
      <c r="AI539" s="14"/>
      <c r="AJ539" s="14">
        <v>0.18176996086598299</v>
      </c>
      <c r="AK539" s="14">
        <v>0.17888778651111001</v>
      </c>
      <c r="AL539" s="14">
        <v>0.186316966357536</v>
      </c>
      <c r="AM539" s="14">
        <v>0.113046670716554</v>
      </c>
      <c r="AN539" s="14">
        <v>0.14031874214661799</v>
      </c>
      <c r="AO539" s="14"/>
      <c r="AP539" s="14">
        <v>0.19511463546309499</v>
      </c>
      <c r="AQ539" s="14">
        <v>0.16517376944155601</v>
      </c>
      <c r="AR539" s="14">
        <v>0.24417451087491901</v>
      </c>
      <c r="AS539" s="14"/>
      <c r="AT539" s="14">
        <v>0.111444653343702</v>
      </c>
      <c r="AU539" s="14">
        <v>0.107575860501597</v>
      </c>
      <c r="AV539" s="14">
        <v>0.22713028673851299</v>
      </c>
      <c r="AW539" s="14">
        <v>0.21240829785048099</v>
      </c>
      <c r="AX539" s="14">
        <v>0.51435076330681195</v>
      </c>
      <c r="AY539" s="14"/>
      <c r="AZ539" s="14">
        <v>0.23012094980761999</v>
      </c>
      <c r="BA539" s="14">
        <v>0.17921545662181099</v>
      </c>
      <c r="BB539" s="14">
        <v>0.135547976596125</v>
      </c>
      <c r="BC539" s="14">
        <v>0.142510452325563</v>
      </c>
      <c r="BD539" s="14">
        <v>0.17348918573613101</v>
      </c>
      <c r="BE539" s="14">
        <v>0.14030655667831499</v>
      </c>
    </row>
    <row r="540" spans="2:57" x14ac:dyDescent="0.25">
      <c r="B540" t="s">
        <v>220</v>
      </c>
      <c r="C540" s="14">
        <v>0.329318857332069</v>
      </c>
      <c r="D540" s="14">
        <v>0.354097456880275</v>
      </c>
      <c r="E540" s="14">
        <v>0.298603804490855</v>
      </c>
      <c r="F540" s="14"/>
      <c r="G540" s="14">
        <v>0.28658859569396899</v>
      </c>
      <c r="H540" s="14">
        <v>0.32209910444128997</v>
      </c>
      <c r="I540" s="14">
        <v>0.35957248364580302</v>
      </c>
      <c r="J540" s="14">
        <v>0.32412488996296801</v>
      </c>
      <c r="K540" s="14">
        <v>0.43365778666096</v>
      </c>
      <c r="L540" s="14">
        <v>0.291959967576218</v>
      </c>
      <c r="M540" s="14"/>
      <c r="N540" s="14">
        <v>0.34446705319176801</v>
      </c>
      <c r="O540" s="14">
        <v>0.33203815869217401</v>
      </c>
      <c r="P540" s="14">
        <v>0.32884407228983198</v>
      </c>
      <c r="Q540" s="14">
        <v>0.306628576505108</v>
      </c>
      <c r="R540" s="14"/>
      <c r="S540" s="14">
        <v>0.29943825595239998</v>
      </c>
      <c r="T540" s="14">
        <v>0.227672347817724</v>
      </c>
      <c r="U540" s="14">
        <v>0.30749793758875599</v>
      </c>
      <c r="V540" s="14">
        <v>0.319308084959115</v>
      </c>
      <c r="W540" s="14">
        <v>0.380554571518602</v>
      </c>
      <c r="X540" s="14">
        <v>0.417216854917002</v>
      </c>
      <c r="Y540" s="14">
        <v>0.399542403472817</v>
      </c>
      <c r="Z540" s="14">
        <v>0.44769251163944701</v>
      </c>
      <c r="AA540" s="14">
        <v>0.29777312264052702</v>
      </c>
      <c r="AB540" s="14">
        <v>0.42741672311928502</v>
      </c>
      <c r="AC540" s="14">
        <v>0.20145341231324099</v>
      </c>
      <c r="AD540" s="14">
        <v>0.43925856321258999</v>
      </c>
      <c r="AE540" s="14"/>
      <c r="AF540" s="14">
        <v>0.32965518388653497</v>
      </c>
      <c r="AG540" s="14">
        <v>0.34043753339720401</v>
      </c>
      <c r="AH540" s="14">
        <v>0.37622908157122698</v>
      </c>
      <c r="AI540" s="14"/>
      <c r="AJ540" s="14">
        <v>0.34742172879934502</v>
      </c>
      <c r="AK540" s="14">
        <v>0.36621038587003302</v>
      </c>
      <c r="AL540" s="14">
        <v>0.33487159997510002</v>
      </c>
      <c r="AM540" s="14">
        <v>0.28553163403083498</v>
      </c>
      <c r="AN540" s="14">
        <v>0.29096954551375798</v>
      </c>
      <c r="AO540" s="14"/>
      <c r="AP540" s="14">
        <v>0.33406382827863401</v>
      </c>
      <c r="AQ540" s="14">
        <v>0.36565366016573198</v>
      </c>
      <c r="AR540" s="14">
        <v>0.27667935734948601</v>
      </c>
      <c r="AS540" s="14"/>
      <c r="AT540" s="14">
        <v>0.26509861171937699</v>
      </c>
      <c r="AU540" s="14">
        <v>0.27992640142878999</v>
      </c>
      <c r="AV540" s="14">
        <v>0.38200445683433798</v>
      </c>
      <c r="AW540" s="14">
        <v>0.41300149220952997</v>
      </c>
      <c r="AX540" s="14">
        <v>0.19274988349820599</v>
      </c>
      <c r="AY540" s="14"/>
      <c r="AZ540" s="14">
        <v>0.332703565252845</v>
      </c>
      <c r="BA540" s="14">
        <v>0.34615525742152597</v>
      </c>
      <c r="BB540" s="14">
        <v>0.29965430769212997</v>
      </c>
      <c r="BC540" s="14">
        <v>0.30342265102564397</v>
      </c>
      <c r="BD540" s="14">
        <v>0.32469652131419302</v>
      </c>
      <c r="BE540" s="14">
        <v>0.37814395124893102</v>
      </c>
    </row>
    <row r="541" spans="2:57" x14ac:dyDescent="0.25">
      <c r="B541" t="s">
        <v>221</v>
      </c>
      <c r="C541" s="14">
        <v>0.209337607322823</v>
      </c>
      <c r="D541" s="14">
        <v>0.20895122922637399</v>
      </c>
      <c r="E541" s="14">
        <v>0.21136650232854901</v>
      </c>
      <c r="F541" s="14"/>
      <c r="G541" s="14">
        <v>0.18537587642586401</v>
      </c>
      <c r="H541" s="14">
        <v>0.17630609277293399</v>
      </c>
      <c r="I541" s="14">
        <v>0.225731963747208</v>
      </c>
      <c r="J541" s="14">
        <v>0.19160298872963999</v>
      </c>
      <c r="K541" s="14">
        <v>0.17101018258350001</v>
      </c>
      <c r="L541" s="14">
        <v>0.308311710620922</v>
      </c>
      <c r="M541" s="14"/>
      <c r="N541" s="14">
        <v>0.19750909388992899</v>
      </c>
      <c r="O541" s="14">
        <v>0.19049251388222699</v>
      </c>
      <c r="P541" s="14">
        <v>0.20068114362660999</v>
      </c>
      <c r="Q541" s="14">
        <v>0.26016935517198098</v>
      </c>
      <c r="R541" s="14"/>
      <c r="S541" s="14">
        <v>0.238369585270085</v>
      </c>
      <c r="T541" s="14">
        <v>0.23163534432751501</v>
      </c>
      <c r="U541" s="14">
        <v>0.27171413491151603</v>
      </c>
      <c r="V541" s="14">
        <v>0.221016368829486</v>
      </c>
      <c r="W541" s="14">
        <v>0.16674786129539701</v>
      </c>
      <c r="X541" s="14">
        <v>0.17754789561911</v>
      </c>
      <c r="Y541" s="14">
        <v>0.14613012734066599</v>
      </c>
      <c r="Z541" s="14">
        <v>0.130936267726598</v>
      </c>
      <c r="AA541" s="14">
        <v>0.305894307463148</v>
      </c>
      <c r="AB541" s="14">
        <v>0.122025077929329</v>
      </c>
      <c r="AC541" s="14">
        <v>0.10573819039905701</v>
      </c>
      <c r="AD541" s="14">
        <v>0.18970281817253101</v>
      </c>
      <c r="AE541" s="14"/>
      <c r="AF541" s="14">
        <v>0.23438851416347201</v>
      </c>
      <c r="AG541" s="14">
        <v>0.189431565468139</v>
      </c>
      <c r="AH541" s="14">
        <v>0.22853724734154199</v>
      </c>
      <c r="AI541" s="14"/>
      <c r="AJ541" s="14">
        <v>0.21795389907464499</v>
      </c>
      <c r="AK541" s="14">
        <v>0.19529586412955899</v>
      </c>
      <c r="AL541" s="14">
        <v>0.23478850380392199</v>
      </c>
      <c r="AM541" s="14">
        <v>0.123554872901807</v>
      </c>
      <c r="AN541" s="14">
        <v>0.21458491821224299</v>
      </c>
      <c r="AO541" s="14"/>
      <c r="AP541" s="14">
        <v>0.246334108026738</v>
      </c>
      <c r="AQ541" s="14">
        <v>0.20493131337211901</v>
      </c>
      <c r="AR541" s="14">
        <v>0.173674657622165</v>
      </c>
      <c r="AS541" s="14"/>
      <c r="AT541" s="14">
        <v>0.305196825215312</v>
      </c>
      <c r="AU541" s="14">
        <v>0.24604912304217599</v>
      </c>
      <c r="AV541" s="14">
        <v>0.161161605872196</v>
      </c>
      <c r="AW541" s="14">
        <v>0.141526544103691</v>
      </c>
      <c r="AX541" s="14">
        <v>0.23512439631027199</v>
      </c>
      <c r="AY541" s="14"/>
      <c r="AZ541" s="14">
        <v>0.16797809003648301</v>
      </c>
      <c r="BA541" s="14">
        <v>0.21615192521632301</v>
      </c>
      <c r="BB541" s="14">
        <v>0.269031025001083</v>
      </c>
      <c r="BC541" s="14">
        <v>0.20307395024482899</v>
      </c>
      <c r="BD541" s="14">
        <v>0.21231099837652301</v>
      </c>
      <c r="BE541" s="14">
        <v>0.258764727469875</v>
      </c>
    </row>
    <row r="542" spans="2:57" x14ac:dyDescent="0.25">
      <c r="B542" t="s">
        <v>222</v>
      </c>
      <c r="C542" s="14">
        <v>0.17125306136190799</v>
      </c>
      <c r="D542" s="14">
        <v>0.14444421820806899</v>
      </c>
      <c r="E542" s="14">
        <v>0.200765349311335</v>
      </c>
      <c r="F542" s="14"/>
      <c r="G542" s="14">
        <v>0.186247360517272</v>
      </c>
      <c r="H542" s="14">
        <v>0.199265906011378</v>
      </c>
      <c r="I542" s="14">
        <v>0.14227504630806501</v>
      </c>
      <c r="J542" s="14">
        <v>0.19350283348094799</v>
      </c>
      <c r="K542" s="14">
        <v>0.17615600142155899</v>
      </c>
      <c r="L542" s="14">
        <v>0.127038190280648</v>
      </c>
      <c r="M542" s="14"/>
      <c r="N542" s="14">
        <v>0.15040523531967101</v>
      </c>
      <c r="O542" s="14">
        <v>0.20227796438016599</v>
      </c>
      <c r="P542" s="14">
        <v>0.173743654605402</v>
      </c>
      <c r="Q542" s="14">
        <v>0.16332693820448399</v>
      </c>
      <c r="R542" s="14"/>
      <c r="S542" s="14">
        <v>0.14275611645581099</v>
      </c>
      <c r="T542" s="14">
        <v>0.18999462088597699</v>
      </c>
      <c r="U542" s="14">
        <v>0.153884450028203</v>
      </c>
      <c r="V542" s="14">
        <v>0.241388585965818</v>
      </c>
      <c r="W542" s="14">
        <v>0.135636304399297</v>
      </c>
      <c r="X542" s="14">
        <v>0.110941834641805</v>
      </c>
      <c r="Y542" s="14">
        <v>0.204413060809643</v>
      </c>
      <c r="Z542" s="14">
        <v>0.25345365045815699</v>
      </c>
      <c r="AA542" s="14">
        <v>0.150864266436321</v>
      </c>
      <c r="AB542" s="14">
        <v>0.14084804341774701</v>
      </c>
      <c r="AC542" s="14">
        <v>0.31564438417875501</v>
      </c>
      <c r="AD542" s="14">
        <v>9.4113202603637203E-2</v>
      </c>
      <c r="AE542" s="14"/>
      <c r="AF542" s="14">
        <v>0.15402947311587201</v>
      </c>
      <c r="AG542" s="14">
        <v>0.186598912091332</v>
      </c>
      <c r="AH542" s="14">
        <v>0.131267622068197</v>
      </c>
      <c r="AI542" s="14"/>
      <c r="AJ542" s="14">
        <v>0.168259700023317</v>
      </c>
      <c r="AK542" s="14">
        <v>0.17480064728601599</v>
      </c>
      <c r="AL542" s="14">
        <v>0.154230842458255</v>
      </c>
      <c r="AM542" s="14">
        <v>0.111588200030032</v>
      </c>
      <c r="AN542" s="14">
        <v>0.18012953581011901</v>
      </c>
      <c r="AO542" s="14"/>
      <c r="AP542" s="14">
        <v>0.143850861792821</v>
      </c>
      <c r="AQ542" s="14">
        <v>0.16982110019198299</v>
      </c>
      <c r="AR542" s="14">
        <v>0.18236766720528</v>
      </c>
      <c r="AS542" s="14"/>
      <c r="AT542" s="14">
        <v>0.15692734415559501</v>
      </c>
      <c r="AU542" s="14">
        <v>0.20057104077475599</v>
      </c>
      <c r="AV542" s="14">
        <v>0.14901133505501199</v>
      </c>
      <c r="AW542" s="14">
        <v>0.19947386449134299</v>
      </c>
      <c r="AX542" s="14">
        <v>0</v>
      </c>
      <c r="AY542" s="14"/>
      <c r="AZ542" s="14">
        <v>0.155548764430465</v>
      </c>
      <c r="BA542" s="14">
        <v>0.16716256559831899</v>
      </c>
      <c r="BB542" s="14">
        <v>0.18427368131085001</v>
      </c>
      <c r="BC542" s="14">
        <v>0.19120413292958899</v>
      </c>
      <c r="BD542" s="14">
        <v>0.20430729914131299</v>
      </c>
      <c r="BE542" s="14">
        <v>0.110214336439831</v>
      </c>
    </row>
    <row r="543" spans="2:57" x14ac:dyDescent="0.25">
      <c r="B543" t="s">
        <v>223</v>
      </c>
      <c r="C543" s="14">
        <v>0.101064930292928</v>
      </c>
      <c r="D543" s="14">
        <v>8.5160188338694195E-2</v>
      </c>
      <c r="E543" s="14">
        <v>0.121413314868341</v>
      </c>
      <c r="F543" s="14"/>
      <c r="G543" s="14">
        <v>0.175093955170666</v>
      </c>
      <c r="H543" s="14">
        <v>6.7950919178346406E-2</v>
      </c>
      <c r="I543" s="14">
        <v>0.14144838412298499</v>
      </c>
      <c r="J543" s="14">
        <v>8.6887776670252201E-2</v>
      </c>
      <c r="K543" s="14">
        <v>3.5794712395260601E-2</v>
      </c>
      <c r="L543" s="14">
        <v>4.1841492451111302E-2</v>
      </c>
      <c r="M543" s="14"/>
      <c r="N543" s="14">
        <v>7.1333368276505299E-2</v>
      </c>
      <c r="O543" s="14">
        <v>0.10538084267492701</v>
      </c>
      <c r="P543" s="14">
        <v>0.129260278173427</v>
      </c>
      <c r="Q543" s="14">
        <v>0.112729285704722</v>
      </c>
      <c r="R543" s="14"/>
      <c r="S543" s="14">
        <v>9.9982519835575795E-2</v>
      </c>
      <c r="T543" s="14">
        <v>0.155330045179984</v>
      </c>
      <c r="U543" s="14">
        <v>0.11241085073981801</v>
      </c>
      <c r="V543" s="14">
        <v>6.01518601670845E-2</v>
      </c>
      <c r="W543" s="14">
        <v>0.12545014591554099</v>
      </c>
      <c r="X543" s="14">
        <v>5.0860977128543199E-2</v>
      </c>
      <c r="Y543" s="14">
        <v>9.3824981300920804E-2</v>
      </c>
      <c r="Z543" s="14">
        <v>6.4007946749721004E-2</v>
      </c>
      <c r="AA543" s="14">
        <v>0.113874192688127</v>
      </c>
      <c r="AB543" s="14">
        <v>4.0960072379731198E-2</v>
      </c>
      <c r="AC543" s="14">
        <v>0.201879695991353</v>
      </c>
      <c r="AD543" s="14">
        <v>5.5884110138189301E-2</v>
      </c>
      <c r="AE543" s="14"/>
      <c r="AF543" s="14">
        <v>9.5234225704056E-2</v>
      </c>
      <c r="AG543" s="14">
        <v>7.8208749120066604E-2</v>
      </c>
      <c r="AH543" s="14">
        <v>6.8616569482833803E-2</v>
      </c>
      <c r="AI543" s="14"/>
      <c r="AJ543" s="14">
        <v>7.4111894562294195E-2</v>
      </c>
      <c r="AK543" s="14">
        <v>8.4805316203280898E-2</v>
      </c>
      <c r="AL543" s="14">
        <v>7.7471582142849493E-2</v>
      </c>
      <c r="AM543" s="14">
        <v>0.36627862232077202</v>
      </c>
      <c r="AN543" s="14">
        <v>0.135434524498735</v>
      </c>
      <c r="AO543" s="14"/>
      <c r="AP543" s="14">
        <v>7.4178399664387995E-2</v>
      </c>
      <c r="AQ543" s="14">
        <v>9.1296796235427094E-2</v>
      </c>
      <c r="AR543" s="14">
        <v>0.111521975611947</v>
      </c>
      <c r="AS543" s="14"/>
      <c r="AT543" s="14">
        <v>0.137981229424951</v>
      </c>
      <c r="AU543" s="14">
        <v>0.14193524292361201</v>
      </c>
      <c r="AV543" s="14">
        <v>7.7904269128831305E-2</v>
      </c>
      <c r="AW543" s="14">
        <v>3.3589801344954998E-2</v>
      </c>
      <c r="AX543" s="14">
        <v>5.7774956884709301E-2</v>
      </c>
      <c r="AY543" s="14"/>
      <c r="AZ543" s="14">
        <v>0.102893554499031</v>
      </c>
      <c r="BA543" s="14">
        <v>8.2427061277294503E-2</v>
      </c>
      <c r="BB543" s="14">
        <v>0.10194119937667701</v>
      </c>
      <c r="BC543" s="14">
        <v>0.14073206674799801</v>
      </c>
      <c r="BD543" s="14">
        <v>7.64930942134011E-2</v>
      </c>
      <c r="BE543" s="14">
        <v>0.11257042816304801</v>
      </c>
    </row>
    <row r="544" spans="2:57" x14ac:dyDescent="0.25">
      <c r="B544" t="s">
        <v>87</v>
      </c>
      <c r="C544" s="14">
        <v>1.0694583466572099E-2</v>
      </c>
      <c r="D544" s="14">
        <v>1.1614029930580701E-2</v>
      </c>
      <c r="E544" s="14">
        <v>9.6409171426668199E-3</v>
      </c>
      <c r="F544" s="14"/>
      <c r="G544" s="14">
        <v>5.7218024305920098E-3</v>
      </c>
      <c r="H544" s="14">
        <v>2.3238693941741401E-2</v>
      </c>
      <c r="I544" s="14">
        <v>0</v>
      </c>
      <c r="J544" s="14">
        <v>7.0946080266605302E-3</v>
      </c>
      <c r="K544" s="14">
        <v>0</v>
      </c>
      <c r="L544" s="14">
        <v>2.7528426107431898E-2</v>
      </c>
      <c r="M544" s="14"/>
      <c r="N544" s="14">
        <v>0</v>
      </c>
      <c r="O544" s="14">
        <v>3.6478281956320801E-3</v>
      </c>
      <c r="P544" s="14">
        <v>5.4044103649710596E-3</v>
      </c>
      <c r="Q544" s="14">
        <v>3.6944852368354597E-2</v>
      </c>
      <c r="R544" s="14"/>
      <c r="S544" s="14">
        <v>1.0086612972042599E-2</v>
      </c>
      <c r="T544" s="14">
        <v>7.6387496109827499E-3</v>
      </c>
      <c r="U544" s="14">
        <v>2.5464471656667199E-2</v>
      </c>
      <c r="V544" s="14">
        <v>2.98441703039946E-2</v>
      </c>
      <c r="W544" s="14">
        <v>1.6735845741524799E-2</v>
      </c>
      <c r="X544" s="14">
        <v>1.15237423525455E-2</v>
      </c>
      <c r="Y544" s="14">
        <v>0</v>
      </c>
      <c r="Z544" s="14">
        <v>0</v>
      </c>
      <c r="AA544" s="14">
        <v>8.7704622540429392E-3</v>
      </c>
      <c r="AB544" s="14">
        <v>0</v>
      </c>
      <c r="AC544" s="14">
        <v>0</v>
      </c>
      <c r="AD544" s="14">
        <v>0</v>
      </c>
      <c r="AE544" s="14"/>
      <c r="AF544" s="14">
        <v>1.5691306791705901E-2</v>
      </c>
      <c r="AG544" s="14">
        <v>2.3483533876186001E-3</v>
      </c>
      <c r="AH544" s="14">
        <v>3.7952100431318199E-2</v>
      </c>
      <c r="AI544" s="14"/>
      <c r="AJ544" s="14">
        <v>1.04828166744147E-2</v>
      </c>
      <c r="AK544" s="14">
        <v>0</v>
      </c>
      <c r="AL544" s="14">
        <v>1.2320505262338299E-2</v>
      </c>
      <c r="AM544" s="14">
        <v>0</v>
      </c>
      <c r="AN544" s="14">
        <v>3.8562733818526602E-2</v>
      </c>
      <c r="AO544" s="14"/>
      <c r="AP544" s="14">
        <v>6.4581667743246196E-3</v>
      </c>
      <c r="AQ544" s="14">
        <v>3.1233605931836701E-3</v>
      </c>
      <c r="AR544" s="14">
        <v>1.15818313362029E-2</v>
      </c>
      <c r="AS544" s="14"/>
      <c r="AT544" s="14">
        <v>2.3351336141063699E-2</v>
      </c>
      <c r="AU544" s="14">
        <v>2.3942331329069502E-2</v>
      </c>
      <c r="AV544" s="14">
        <v>2.7880463711099498E-3</v>
      </c>
      <c r="AW544" s="14">
        <v>0</v>
      </c>
      <c r="AX544" s="14">
        <v>0</v>
      </c>
      <c r="AY544" s="14"/>
      <c r="AZ544" s="14">
        <v>1.0755075973556299E-2</v>
      </c>
      <c r="BA544" s="14">
        <v>8.8877338647261692E-3</v>
      </c>
      <c r="BB544" s="14">
        <v>9.5518100231358795E-3</v>
      </c>
      <c r="BC544" s="14">
        <v>1.9056746726378599E-2</v>
      </c>
      <c r="BD544" s="14">
        <v>8.7029012184392605E-3</v>
      </c>
      <c r="BE544" s="14">
        <v>0</v>
      </c>
    </row>
    <row r="545" spans="2:57" x14ac:dyDescent="0.25"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</row>
    <row r="546" spans="2:57" x14ac:dyDescent="0.25">
      <c r="B546" s="6" t="s">
        <v>238</v>
      </c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</row>
    <row r="547" spans="2:57" x14ac:dyDescent="0.25">
      <c r="B547" s="24" t="s">
        <v>211</v>
      </c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</row>
    <row r="548" spans="2:57" x14ac:dyDescent="0.25">
      <c r="B548" t="s">
        <v>232</v>
      </c>
      <c r="C548" s="14">
        <v>0.361542025969812</v>
      </c>
      <c r="D548" s="14">
        <v>0.36567349597346699</v>
      </c>
      <c r="E548" s="14">
        <v>0.35378422901558998</v>
      </c>
      <c r="F548" s="14"/>
      <c r="G548" s="14">
        <v>0.34657250729804201</v>
      </c>
      <c r="H548" s="14">
        <v>0.43788672079229002</v>
      </c>
      <c r="I548" s="14">
        <v>0.40923469030580201</v>
      </c>
      <c r="J548" s="14">
        <v>0.201001391696742</v>
      </c>
      <c r="K548" s="14">
        <v>0.34805842681850302</v>
      </c>
      <c r="L548" s="14">
        <v>0.33601912355597202</v>
      </c>
      <c r="M548" s="14"/>
      <c r="N548" s="14">
        <v>0.37004587063086303</v>
      </c>
      <c r="O548" s="14">
        <v>0.31591144898513801</v>
      </c>
      <c r="P548" s="14">
        <v>0.34322320016748398</v>
      </c>
      <c r="Q548" s="14">
        <v>0.44243238409138302</v>
      </c>
      <c r="R548" s="14"/>
      <c r="S548" s="14">
        <v>0.46544845063608298</v>
      </c>
      <c r="T548" s="14">
        <v>0.42571904067253802</v>
      </c>
      <c r="U548" s="14">
        <v>0.18019427401569099</v>
      </c>
      <c r="V548" s="14">
        <v>0.25683902781215201</v>
      </c>
      <c r="W548" s="14">
        <v>0.41082999867693998</v>
      </c>
      <c r="X548" s="14">
        <v>0.35479082680770802</v>
      </c>
      <c r="Y548" s="14">
        <v>0.36434604657677699</v>
      </c>
      <c r="Z548" s="14">
        <v>0.221990044833625</v>
      </c>
      <c r="AA548" s="14">
        <v>0.44317473823714099</v>
      </c>
      <c r="AB548" s="14">
        <v>0.411774170938284</v>
      </c>
      <c r="AC548" s="14">
        <v>8.1381772346397693E-2</v>
      </c>
      <c r="AD548" s="14">
        <v>0</v>
      </c>
      <c r="AE548" s="14"/>
      <c r="AF548" s="14">
        <v>0.40842914491148602</v>
      </c>
      <c r="AG548" s="14">
        <v>0.36404063280415</v>
      </c>
      <c r="AH548" s="14">
        <v>0.194380195995247</v>
      </c>
      <c r="AI548" s="14"/>
      <c r="AJ548" s="14">
        <v>0.47088279527049198</v>
      </c>
      <c r="AK548" s="14">
        <v>0.36154338408841202</v>
      </c>
      <c r="AL548" s="14">
        <v>0.34549052674115599</v>
      </c>
      <c r="AM548" s="14">
        <v>0</v>
      </c>
      <c r="AN548" s="14">
        <v>0.18614054622623499</v>
      </c>
      <c r="AO548" s="14"/>
      <c r="AP548" s="14">
        <v>0.40127540837092202</v>
      </c>
      <c r="AQ548" s="14">
        <v>0.34118492867667799</v>
      </c>
      <c r="AR548" s="14">
        <v>0.44099310718755302</v>
      </c>
      <c r="AS548" s="14"/>
      <c r="AT548" s="14">
        <v>0.44393938235837099</v>
      </c>
      <c r="AU548" s="14">
        <v>0.35996020461204797</v>
      </c>
      <c r="AV548" s="14">
        <v>0.34892479779795998</v>
      </c>
      <c r="AW548" s="14">
        <v>0.42706787974997701</v>
      </c>
      <c r="AX548" s="14">
        <v>0.41665818353581702</v>
      </c>
      <c r="AY548" s="14"/>
      <c r="AZ548" s="14">
        <v>0.392712973887624</v>
      </c>
      <c r="BA548" s="14">
        <v>0.360792927287303</v>
      </c>
      <c r="BB548" s="14">
        <v>0.242929988775622</v>
      </c>
      <c r="BC548" s="14">
        <v>0.36030439722727903</v>
      </c>
      <c r="BD548" s="14">
        <v>0.356339288697822</v>
      </c>
      <c r="BE548" s="14">
        <v>0.404211676503344</v>
      </c>
    </row>
    <row r="549" spans="2:57" x14ac:dyDescent="0.25">
      <c r="B549" t="s">
        <v>233</v>
      </c>
      <c r="C549" s="14">
        <v>0.40895406420730401</v>
      </c>
      <c r="D549" s="14">
        <v>0.39383223686493302</v>
      </c>
      <c r="E549" s="14">
        <v>0.437348816195126</v>
      </c>
      <c r="F549" s="14"/>
      <c r="G549" s="14">
        <v>0.40896525470460499</v>
      </c>
      <c r="H549" s="14">
        <v>0.41485130257022401</v>
      </c>
      <c r="I549" s="14">
        <v>0.37290332651789299</v>
      </c>
      <c r="J549" s="14">
        <v>0.50161260484672199</v>
      </c>
      <c r="K549" s="14">
        <v>0.224375006232022</v>
      </c>
      <c r="L549" s="14">
        <v>0.477360473341432</v>
      </c>
      <c r="M549" s="14"/>
      <c r="N549" s="14">
        <v>0.449134920081039</v>
      </c>
      <c r="O549" s="14">
        <v>0.38838673672631902</v>
      </c>
      <c r="P549" s="14">
        <v>0.38907019161719297</v>
      </c>
      <c r="Q549" s="14">
        <v>0.34678516910526902</v>
      </c>
      <c r="R549" s="14"/>
      <c r="S549" s="14">
        <v>0.38117111482017002</v>
      </c>
      <c r="T549" s="14">
        <v>0.28251490596184797</v>
      </c>
      <c r="U549" s="14">
        <v>0.72120190098877801</v>
      </c>
      <c r="V549" s="14">
        <v>0.49802430108881701</v>
      </c>
      <c r="W549" s="14">
        <v>0.30215913448276299</v>
      </c>
      <c r="X549" s="14">
        <v>0.322331384844735</v>
      </c>
      <c r="Y549" s="14">
        <v>0.45316383467857402</v>
      </c>
      <c r="Z549" s="14">
        <v>0.43462187819104198</v>
      </c>
      <c r="AA549" s="14">
        <v>0.395678835688623</v>
      </c>
      <c r="AB549" s="14">
        <v>0.39558898438110601</v>
      </c>
      <c r="AC549" s="14">
        <v>0.54564231710945699</v>
      </c>
      <c r="AD549" s="14">
        <v>0.36737441154675798</v>
      </c>
      <c r="AE549" s="14"/>
      <c r="AF549" s="14">
        <v>0.36000966459260503</v>
      </c>
      <c r="AG549" s="14">
        <v>0.41555851112474101</v>
      </c>
      <c r="AH549" s="14">
        <v>0.482970785481523</v>
      </c>
      <c r="AI549" s="14"/>
      <c r="AJ549" s="14">
        <v>0.37418305768591298</v>
      </c>
      <c r="AK549" s="14">
        <v>0.41069655101997898</v>
      </c>
      <c r="AL549" s="14">
        <v>0.451760308777652</v>
      </c>
      <c r="AM549" s="14">
        <v>1</v>
      </c>
      <c r="AN549" s="14">
        <v>0.49075883888129002</v>
      </c>
      <c r="AO549" s="14"/>
      <c r="AP549" s="14">
        <v>0.36199623811110798</v>
      </c>
      <c r="AQ549" s="14">
        <v>0.44754916741779799</v>
      </c>
      <c r="AR549" s="14">
        <v>0.33184528552732601</v>
      </c>
      <c r="AS549" s="14"/>
      <c r="AT549" s="14">
        <v>0.34871467188274302</v>
      </c>
      <c r="AU549" s="14">
        <v>0.42875827066955902</v>
      </c>
      <c r="AV549" s="14">
        <v>0.423832926855293</v>
      </c>
      <c r="AW549" s="14">
        <v>0.39069755732702399</v>
      </c>
      <c r="AX549" s="14">
        <v>0.29013947571883397</v>
      </c>
      <c r="AY549" s="14"/>
      <c r="AZ549" s="14">
        <v>0.41551633988637798</v>
      </c>
      <c r="BA549" s="14">
        <v>0.43062512362368299</v>
      </c>
      <c r="BB549" s="14">
        <v>0.43150115554792601</v>
      </c>
      <c r="BC549" s="14">
        <v>0.41582020797653702</v>
      </c>
      <c r="BD549" s="14">
        <v>0.29546075464083199</v>
      </c>
      <c r="BE549" s="14">
        <v>0.296390778140597</v>
      </c>
    </row>
    <row r="550" spans="2:57" x14ac:dyDescent="0.25">
      <c r="B550" t="s">
        <v>234</v>
      </c>
      <c r="C550" s="14">
        <v>0.16397874762314801</v>
      </c>
      <c r="D550" s="14">
        <v>0.17013924249374299</v>
      </c>
      <c r="E550" s="14">
        <v>0.15241098401810699</v>
      </c>
      <c r="F550" s="14"/>
      <c r="G550" s="14">
        <v>0.20200860105648299</v>
      </c>
      <c r="H550" s="14">
        <v>0.10626003587575</v>
      </c>
      <c r="I550" s="14">
        <v>0.116948729191204</v>
      </c>
      <c r="J550" s="14">
        <v>0.23204449183956799</v>
      </c>
      <c r="K550" s="14">
        <v>0.35198660015556799</v>
      </c>
      <c r="L550" s="14">
        <v>9.4095717529782394E-2</v>
      </c>
      <c r="M550" s="14"/>
      <c r="N550" s="14">
        <v>0.143742164552632</v>
      </c>
      <c r="O550" s="14">
        <v>0.25746441724518399</v>
      </c>
      <c r="P550" s="14">
        <v>0.120881410447451</v>
      </c>
      <c r="Q550" s="14">
        <v>0.12461522183684801</v>
      </c>
      <c r="R550" s="14"/>
      <c r="S550" s="14">
        <v>0.106789665989177</v>
      </c>
      <c r="T550" s="14">
        <v>0.17826446442607799</v>
      </c>
      <c r="U550" s="14">
        <v>5.0588801507429497E-2</v>
      </c>
      <c r="V550" s="14">
        <v>9.8726062482167601E-2</v>
      </c>
      <c r="W550" s="14">
        <v>0.22074840461376499</v>
      </c>
      <c r="X550" s="14">
        <v>0.235230216319227</v>
      </c>
      <c r="Y550" s="14">
        <v>8.8010802182784106E-2</v>
      </c>
      <c r="Z550" s="14">
        <v>0.34338807697533302</v>
      </c>
      <c r="AA550" s="14">
        <v>0.16114642607423599</v>
      </c>
      <c r="AB550" s="14">
        <v>0.15593081215787</v>
      </c>
      <c r="AC550" s="14">
        <v>0.37297591054414603</v>
      </c>
      <c r="AD550" s="14">
        <v>0.416541066385262</v>
      </c>
      <c r="AE550" s="14"/>
      <c r="AF550" s="14">
        <v>0.16698859914497099</v>
      </c>
      <c r="AG550" s="14">
        <v>0.13878545273369899</v>
      </c>
      <c r="AH550" s="14">
        <v>0.25942846086996701</v>
      </c>
      <c r="AI550" s="14"/>
      <c r="AJ550" s="14">
        <v>0.13955472772289601</v>
      </c>
      <c r="AK550" s="14">
        <v>0.161961912150138</v>
      </c>
      <c r="AL550" s="14">
        <v>0.143918304542721</v>
      </c>
      <c r="AM550" s="14">
        <v>0</v>
      </c>
      <c r="AN550" s="14">
        <v>0.239375430310929</v>
      </c>
      <c r="AO550" s="14"/>
      <c r="AP550" s="14">
        <v>0.21054436961852799</v>
      </c>
      <c r="AQ550" s="14">
        <v>0.14304902870133099</v>
      </c>
      <c r="AR550" s="14">
        <v>0.138807297538108</v>
      </c>
      <c r="AS550" s="14"/>
      <c r="AT550" s="14">
        <v>6.0964442494121099E-2</v>
      </c>
      <c r="AU550" s="14">
        <v>0.17310040107159499</v>
      </c>
      <c r="AV550" s="14">
        <v>0.14792525356056599</v>
      </c>
      <c r="AW550" s="14">
        <v>0.16559430760361299</v>
      </c>
      <c r="AX550" s="14">
        <v>0.13680505788484501</v>
      </c>
      <c r="AY550" s="14"/>
      <c r="AZ550" s="14">
        <v>0.16913130576155799</v>
      </c>
      <c r="BA550" s="14">
        <v>0.12705521522202201</v>
      </c>
      <c r="BB550" s="14">
        <v>0.17354385766698599</v>
      </c>
      <c r="BC550" s="14">
        <v>0.17030215163219201</v>
      </c>
      <c r="BD550" s="14">
        <v>0.17212896638414901</v>
      </c>
      <c r="BE550" s="14">
        <v>0.299397545356059</v>
      </c>
    </row>
    <row r="551" spans="2:57" x14ac:dyDescent="0.25">
      <c r="B551" t="s">
        <v>235</v>
      </c>
      <c r="C551" s="14">
        <v>4.4111852699629597E-2</v>
      </c>
      <c r="D551" s="14">
        <v>4.96611147326744E-2</v>
      </c>
      <c r="E551" s="14">
        <v>3.3691821074070899E-2</v>
      </c>
      <c r="F551" s="14"/>
      <c r="G551" s="14">
        <v>4.2453636940869198E-2</v>
      </c>
      <c r="H551" s="14">
        <v>1.9838264085492201E-2</v>
      </c>
      <c r="I551" s="14">
        <v>7.2235739276231004E-2</v>
      </c>
      <c r="J551" s="14">
        <v>2.98483968765587E-2</v>
      </c>
      <c r="K551" s="14">
        <v>7.5579966793906397E-2</v>
      </c>
      <c r="L551" s="14">
        <v>4.6341495668759301E-2</v>
      </c>
      <c r="M551" s="14"/>
      <c r="N551" s="14">
        <v>2.19218773090443E-2</v>
      </c>
      <c r="O551" s="14">
        <v>3.8237397043357997E-2</v>
      </c>
      <c r="P551" s="14">
        <v>7.8704555869820295E-2</v>
      </c>
      <c r="Q551" s="14">
        <v>8.6167224966499506E-2</v>
      </c>
      <c r="R551" s="14"/>
      <c r="S551" s="14">
        <v>4.6590768554570297E-2</v>
      </c>
      <c r="T551" s="14">
        <v>0.11350158893953501</v>
      </c>
      <c r="U551" s="14">
        <v>4.8015023488100897E-2</v>
      </c>
      <c r="V551" s="14">
        <v>4.7744123180441397E-2</v>
      </c>
      <c r="W551" s="14">
        <v>0</v>
      </c>
      <c r="X551" s="14">
        <v>3.5133841344618999E-2</v>
      </c>
      <c r="Y551" s="14">
        <v>9.4479316561864202E-2</v>
      </c>
      <c r="Z551" s="14">
        <v>0</v>
      </c>
      <c r="AA551" s="14">
        <v>0</v>
      </c>
      <c r="AB551" s="14">
        <v>0</v>
      </c>
      <c r="AC551" s="14">
        <v>0</v>
      </c>
      <c r="AD551" s="14">
        <v>0.21608452206798001</v>
      </c>
      <c r="AE551" s="14"/>
      <c r="AF551" s="14">
        <v>4.4889611159836897E-2</v>
      </c>
      <c r="AG551" s="14">
        <v>4.3426303028788499E-2</v>
      </c>
      <c r="AH551" s="14">
        <v>6.3220557653263704E-2</v>
      </c>
      <c r="AI551" s="14"/>
      <c r="AJ551" s="14">
        <v>1.53794193206995E-2</v>
      </c>
      <c r="AK551" s="14">
        <v>4.2970306681398403E-2</v>
      </c>
      <c r="AL551" s="14">
        <v>2.9110374975874501E-2</v>
      </c>
      <c r="AM551" s="14">
        <v>0</v>
      </c>
      <c r="AN551" s="14">
        <v>8.3725184581545306E-2</v>
      </c>
      <c r="AO551" s="14"/>
      <c r="AP551" s="14">
        <v>2.6183983899441401E-2</v>
      </c>
      <c r="AQ551" s="14">
        <v>3.7235754337688602E-2</v>
      </c>
      <c r="AR551" s="14">
        <v>6.1692289254166102E-2</v>
      </c>
      <c r="AS551" s="14"/>
      <c r="AT551" s="14">
        <v>0.14638150326476601</v>
      </c>
      <c r="AU551" s="14">
        <v>3.81811236467978E-2</v>
      </c>
      <c r="AV551" s="14">
        <v>3.7517732179784997E-2</v>
      </c>
      <c r="AW551" s="14">
        <v>1.66402553193865E-2</v>
      </c>
      <c r="AX551" s="14">
        <v>0.156397282860504</v>
      </c>
      <c r="AY551" s="14"/>
      <c r="AZ551" s="14">
        <v>2.26393804644404E-2</v>
      </c>
      <c r="BA551" s="14">
        <v>6.1990385131673299E-2</v>
      </c>
      <c r="BB551" s="14">
        <v>7.7140611276790505E-2</v>
      </c>
      <c r="BC551" s="14">
        <v>5.3573243163991702E-2</v>
      </c>
      <c r="BD551" s="14">
        <v>5.0672763142449499E-2</v>
      </c>
      <c r="BE551" s="14">
        <v>0</v>
      </c>
    </row>
    <row r="552" spans="2:57" x14ac:dyDescent="0.25">
      <c r="B552" t="s">
        <v>87</v>
      </c>
      <c r="C552" s="14">
        <v>2.14133095001059E-2</v>
      </c>
      <c r="D552" s="14">
        <v>2.0693909935181502E-2</v>
      </c>
      <c r="E552" s="14">
        <v>2.27641496971062E-2</v>
      </c>
      <c r="F552" s="14"/>
      <c r="G552" s="14">
        <v>0</v>
      </c>
      <c r="H552" s="14">
        <v>2.11636766762433E-2</v>
      </c>
      <c r="I552" s="14">
        <v>2.86775147088696E-2</v>
      </c>
      <c r="J552" s="14">
        <v>3.5493114740408602E-2</v>
      </c>
      <c r="K552" s="14">
        <v>0</v>
      </c>
      <c r="L552" s="14">
        <v>4.61831899040544E-2</v>
      </c>
      <c r="M552" s="14"/>
      <c r="N552" s="14">
        <v>1.5155167426421199E-2</v>
      </c>
      <c r="O552" s="14">
        <v>0</v>
      </c>
      <c r="P552" s="14">
        <v>6.8120641898051407E-2</v>
      </c>
      <c r="Q552" s="14">
        <v>0</v>
      </c>
      <c r="R552" s="14"/>
      <c r="S552" s="14">
        <v>0</v>
      </c>
      <c r="T552" s="14">
        <v>0</v>
      </c>
      <c r="U552" s="14">
        <v>0</v>
      </c>
      <c r="V552" s="14">
        <v>9.8666485436422299E-2</v>
      </c>
      <c r="W552" s="14">
        <v>6.6262462226531801E-2</v>
      </c>
      <c r="X552" s="14">
        <v>5.25137306837112E-2</v>
      </c>
      <c r="Y552" s="14">
        <v>0</v>
      </c>
      <c r="Z552" s="14">
        <v>0</v>
      </c>
      <c r="AA552" s="14">
        <v>0</v>
      </c>
      <c r="AB552" s="14">
        <v>3.67060325227399E-2</v>
      </c>
      <c r="AC552" s="14">
        <v>0</v>
      </c>
      <c r="AD552" s="14">
        <v>0</v>
      </c>
      <c r="AE552" s="14"/>
      <c r="AF552" s="14">
        <v>1.9682980191101301E-2</v>
      </c>
      <c r="AG552" s="14">
        <v>3.8189100308621403E-2</v>
      </c>
      <c r="AH552" s="14">
        <v>0</v>
      </c>
      <c r="AI552" s="14"/>
      <c r="AJ552" s="14">
        <v>0</v>
      </c>
      <c r="AK552" s="14">
        <v>2.2827846060072501E-2</v>
      </c>
      <c r="AL552" s="14">
        <v>2.9720484962597001E-2</v>
      </c>
      <c r="AM552" s="14">
        <v>0</v>
      </c>
      <c r="AN552" s="14">
        <v>0</v>
      </c>
      <c r="AO552" s="14"/>
      <c r="AP552" s="14">
        <v>0</v>
      </c>
      <c r="AQ552" s="14">
        <v>3.09811208665044E-2</v>
      </c>
      <c r="AR552" s="14">
        <v>2.66620204928469E-2</v>
      </c>
      <c r="AS552" s="14"/>
      <c r="AT552" s="14">
        <v>0</v>
      </c>
      <c r="AU552" s="14">
        <v>0</v>
      </c>
      <c r="AV552" s="14">
        <v>4.1799289606395403E-2</v>
      </c>
      <c r="AW552" s="14">
        <v>0</v>
      </c>
      <c r="AX552" s="14">
        <v>0</v>
      </c>
      <c r="AY552" s="14"/>
      <c r="AZ552" s="14">
        <v>0</v>
      </c>
      <c r="BA552" s="14">
        <v>1.9536348735319699E-2</v>
      </c>
      <c r="BB552" s="14">
        <v>7.4884386732675903E-2</v>
      </c>
      <c r="BC552" s="14">
        <v>0</v>
      </c>
      <c r="BD552" s="14">
        <v>0.12539822713474699</v>
      </c>
      <c r="BE552" s="14">
        <v>0</v>
      </c>
    </row>
    <row r="553" spans="2:57" x14ac:dyDescent="0.25"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</row>
    <row r="554" spans="2:57" x14ac:dyDescent="0.25"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</row>
    <row r="555" spans="2:57" x14ac:dyDescent="0.25"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</row>
    <row r="556" spans="2:57" x14ac:dyDescent="0.25">
      <c r="B556" s="6" t="s">
        <v>239</v>
      </c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</row>
    <row r="557" spans="2:57" x14ac:dyDescent="0.25">
      <c r="B557" s="24" t="s">
        <v>211</v>
      </c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</row>
    <row r="558" spans="2:57" x14ac:dyDescent="0.25">
      <c r="B558" t="s">
        <v>232</v>
      </c>
      <c r="C558" s="14">
        <v>0.52815169731085498</v>
      </c>
      <c r="D558" s="14">
        <v>0.55201539922550802</v>
      </c>
      <c r="E558" s="14">
        <v>0.50036568524229397</v>
      </c>
      <c r="F558" s="14"/>
      <c r="G558" s="14">
        <v>0.50572434314607195</v>
      </c>
      <c r="H558" s="14">
        <v>0.50006978320916695</v>
      </c>
      <c r="I558" s="14">
        <v>0.48704400578970097</v>
      </c>
      <c r="J558" s="14">
        <v>0.499684367291027</v>
      </c>
      <c r="K558" s="14">
        <v>0.60347338092264402</v>
      </c>
      <c r="L558" s="14">
        <v>0.57796383891002701</v>
      </c>
      <c r="M558" s="14"/>
      <c r="N558" s="14">
        <v>0.63033352415626698</v>
      </c>
      <c r="O558" s="14">
        <v>0.57969902046326405</v>
      </c>
      <c r="P558" s="14">
        <v>0.48715786039743503</v>
      </c>
      <c r="Q558" s="14">
        <v>0.374712279006995</v>
      </c>
      <c r="R558" s="14"/>
      <c r="S558" s="14">
        <v>0.57326507720836795</v>
      </c>
      <c r="T558" s="14">
        <v>0.59605587339099897</v>
      </c>
      <c r="U558" s="14">
        <v>0.52311432579371997</v>
      </c>
      <c r="V558" s="14">
        <v>0.41862981787133502</v>
      </c>
      <c r="W558" s="14">
        <v>0.548822024612863</v>
      </c>
      <c r="X558" s="14">
        <v>0.52968795369482602</v>
      </c>
      <c r="Y558" s="14">
        <v>0.55753960966064398</v>
      </c>
      <c r="Z558" s="14">
        <v>0.36572877374577101</v>
      </c>
      <c r="AA558" s="14">
        <v>0.54659380702661997</v>
      </c>
      <c r="AB558" s="14">
        <v>0.48596443755375501</v>
      </c>
      <c r="AC558" s="14">
        <v>0.519294938867217</v>
      </c>
      <c r="AD558" s="14">
        <v>0.52110641759604603</v>
      </c>
      <c r="AE558" s="14"/>
      <c r="AF558" s="14">
        <v>0.52289604543102297</v>
      </c>
      <c r="AG558" s="14">
        <v>0.58559461753865405</v>
      </c>
      <c r="AH558" s="14">
        <v>0.39666237649743302</v>
      </c>
      <c r="AI558" s="14"/>
      <c r="AJ558" s="14">
        <v>0.60688828640332004</v>
      </c>
      <c r="AK558" s="14">
        <v>0.51033365709787404</v>
      </c>
      <c r="AL558" s="14">
        <v>0.612579042855386</v>
      </c>
      <c r="AM558" s="14">
        <v>0.34882118853245803</v>
      </c>
      <c r="AN558" s="14">
        <v>0.4085517238179</v>
      </c>
      <c r="AO558" s="14"/>
      <c r="AP558" s="14">
        <v>0.57494997893063304</v>
      </c>
      <c r="AQ558" s="14">
        <v>0.52212932404240198</v>
      </c>
      <c r="AR558" s="14">
        <v>0.63882095298964103</v>
      </c>
      <c r="AS558" s="14"/>
      <c r="AT558" s="14">
        <v>0.40500357119178099</v>
      </c>
      <c r="AU558" s="14">
        <v>0.53355701665111199</v>
      </c>
      <c r="AV558" s="14">
        <v>0.60174061380880195</v>
      </c>
      <c r="AW558" s="14">
        <v>0.572173600878086</v>
      </c>
      <c r="AX558" s="14">
        <v>0.61981590668728703</v>
      </c>
      <c r="AY558" s="14"/>
      <c r="AZ558" s="14">
        <v>0.55452141188838699</v>
      </c>
      <c r="BA558" s="14">
        <v>0.51463584434530396</v>
      </c>
      <c r="BB558" s="14">
        <v>0.47991892901336602</v>
      </c>
      <c r="BC558" s="14">
        <v>0.51172907222880504</v>
      </c>
      <c r="BD558" s="14">
        <v>0.58734052189146002</v>
      </c>
      <c r="BE558" s="14">
        <v>0.53947921867523596</v>
      </c>
    </row>
    <row r="559" spans="2:57" x14ac:dyDescent="0.25">
      <c r="B559" t="s">
        <v>233</v>
      </c>
      <c r="C559" s="14">
        <v>0.388013643487025</v>
      </c>
      <c r="D559" s="14">
        <v>0.37530927042565099</v>
      </c>
      <c r="E559" s="14">
        <v>0.40309613843719799</v>
      </c>
      <c r="F559" s="14"/>
      <c r="G559" s="14">
        <v>0.38109044631584399</v>
      </c>
      <c r="H559" s="14">
        <v>0.403372157320605</v>
      </c>
      <c r="I559" s="14">
        <v>0.44080636580947202</v>
      </c>
      <c r="J559" s="14">
        <v>0.395853324693825</v>
      </c>
      <c r="K559" s="14">
        <v>0.32292699538863301</v>
      </c>
      <c r="L559" s="14">
        <v>0.37303063977512602</v>
      </c>
      <c r="M559" s="14"/>
      <c r="N559" s="14">
        <v>0.32810745322440998</v>
      </c>
      <c r="O559" s="14">
        <v>0.33889849909497699</v>
      </c>
      <c r="P559" s="14">
        <v>0.41303220869034801</v>
      </c>
      <c r="Q559" s="14">
        <v>0.498947845931345</v>
      </c>
      <c r="R559" s="14"/>
      <c r="S559" s="14">
        <v>0.32775393080554199</v>
      </c>
      <c r="T559" s="14">
        <v>0.34159529241893899</v>
      </c>
      <c r="U559" s="14">
        <v>0.36914967556323303</v>
      </c>
      <c r="V559" s="14">
        <v>0.44754297195304199</v>
      </c>
      <c r="W559" s="14">
        <v>0.369815342658326</v>
      </c>
      <c r="X559" s="14">
        <v>0.40324096386660402</v>
      </c>
      <c r="Y559" s="14">
        <v>0.38380453417569999</v>
      </c>
      <c r="Z559" s="14">
        <v>0.56940683725715702</v>
      </c>
      <c r="AA559" s="14">
        <v>0.36961957145186197</v>
      </c>
      <c r="AB559" s="14">
        <v>0.481306995778708</v>
      </c>
      <c r="AC559" s="14">
        <v>0.38459976455975298</v>
      </c>
      <c r="AD559" s="14">
        <v>0.31947098658616002</v>
      </c>
      <c r="AE559" s="14"/>
      <c r="AF559" s="14">
        <v>0.41158315350716401</v>
      </c>
      <c r="AG559" s="14">
        <v>0.340175773236088</v>
      </c>
      <c r="AH559" s="14">
        <v>0.48522076458429197</v>
      </c>
      <c r="AI559" s="14"/>
      <c r="AJ559" s="14">
        <v>0.34084269242876802</v>
      </c>
      <c r="AK559" s="14">
        <v>0.42539136966173002</v>
      </c>
      <c r="AL559" s="14">
        <v>0.27750059739877903</v>
      </c>
      <c r="AM559" s="14">
        <v>0.47765004790235199</v>
      </c>
      <c r="AN559" s="14">
        <v>0.43970026387857197</v>
      </c>
      <c r="AO559" s="14"/>
      <c r="AP559" s="14">
        <v>0.37456203970971402</v>
      </c>
      <c r="AQ559" s="14">
        <v>0.39157378428794698</v>
      </c>
      <c r="AR559" s="14">
        <v>0.296654483702607</v>
      </c>
      <c r="AS559" s="14"/>
      <c r="AT559" s="14">
        <v>0.47199584351718998</v>
      </c>
      <c r="AU559" s="14">
        <v>0.379223199555343</v>
      </c>
      <c r="AV559" s="14">
        <v>0.331773530798397</v>
      </c>
      <c r="AW559" s="14">
        <v>0.38015883130831901</v>
      </c>
      <c r="AX559" s="14">
        <v>0.34431600453546501</v>
      </c>
      <c r="AY559" s="14"/>
      <c r="AZ559" s="14">
        <v>0.37602846706570697</v>
      </c>
      <c r="BA559" s="14">
        <v>0.37903098430710103</v>
      </c>
      <c r="BB559" s="14">
        <v>0.444080263162769</v>
      </c>
      <c r="BC559" s="14">
        <v>0.405406431452004</v>
      </c>
      <c r="BD559" s="14">
        <v>0.33812366049685499</v>
      </c>
      <c r="BE559" s="14">
        <v>0.39431988920216798</v>
      </c>
    </row>
    <row r="560" spans="2:57" x14ac:dyDescent="0.25">
      <c r="B560" t="s">
        <v>234</v>
      </c>
      <c r="C560" s="14">
        <v>5.5509478032181002E-2</v>
      </c>
      <c r="D560" s="14">
        <v>5.2339733054565997E-2</v>
      </c>
      <c r="E560" s="14">
        <v>5.93373721300057E-2</v>
      </c>
      <c r="F560" s="14"/>
      <c r="G560" s="14">
        <v>8.0506373425674793E-2</v>
      </c>
      <c r="H560" s="14">
        <v>6.3257482195020004E-2</v>
      </c>
      <c r="I560" s="14">
        <v>4.9082624241805602E-2</v>
      </c>
      <c r="J560" s="14">
        <v>6.3511618302253603E-2</v>
      </c>
      <c r="K560" s="14">
        <v>4.8613007580337E-2</v>
      </c>
      <c r="L560" s="14">
        <v>3.29880609870217E-2</v>
      </c>
      <c r="M560" s="14"/>
      <c r="N560" s="14">
        <v>3.2044547562475698E-2</v>
      </c>
      <c r="O560" s="14">
        <v>5.87075047750137E-2</v>
      </c>
      <c r="P560" s="14">
        <v>5.9501362004536998E-2</v>
      </c>
      <c r="Q560" s="14">
        <v>7.7107760498205294E-2</v>
      </c>
      <c r="R560" s="14"/>
      <c r="S560" s="14">
        <v>6.8719300574413403E-2</v>
      </c>
      <c r="T560" s="14">
        <v>3.0835855921935301E-2</v>
      </c>
      <c r="U560" s="14">
        <v>8.4776456417695101E-2</v>
      </c>
      <c r="V560" s="14">
        <v>7.0263783971216395E-2</v>
      </c>
      <c r="W560" s="14">
        <v>6.9611183512250499E-2</v>
      </c>
      <c r="X560" s="14">
        <v>4.1652689763332501E-2</v>
      </c>
      <c r="Y560" s="14">
        <v>3.4936938044449299E-2</v>
      </c>
      <c r="Z560" s="14">
        <v>4.8356312746530503E-2</v>
      </c>
      <c r="AA560" s="14">
        <v>6.6688175612443307E-2</v>
      </c>
      <c r="AB560" s="14">
        <v>2.3246649566869001E-2</v>
      </c>
      <c r="AC560" s="14">
        <v>4.60720487330393E-2</v>
      </c>
      <c r="AD560" s="14">
        <v>0.115323064756177</v>
      </c>
      <c r="AE560" s="14"/>
      <c r="AF560" s="14">
        <v>4.1362723271182102E-2</v>
      </c>
      <c r="AG560" s="14">
        <v>4.5924946678881598E-2</v>
      </c>
      <c r="AH560" s="14">
        <v>8.9302231424783607E-2</v>
      </c>
      <c r="AI560" s="14"/>
      <c r="AJ560" s="14">
        <v>3.2903422367513098E-2</v>
      </c>
      <c r="AK560" s="14">
        <v>4.3251335668634601E-2</v>
      </c>
      <c r="AL560" s="14">
        <v>9.3605365384999195E-2</v>
      </c>
      <c r="AM560" s="14">
        <v>5.86942399009679E-2</v>
      </c>
      <c r="AN560" s="14">
        <v>0.10630586557171801</v>
      </c>
      <c r="AO560" s="14"/>
      <c r="AP560" s="14">
        <v>3.66544764058786E-2</v>
      </c>
      <c r="AQ560" s="14">
        <v>6.1880634168602802E-2</v>
      </c>
      <c r="AR560" s="14">
        <v>6.4524563307751803E-2</v>
      </c>
      <c r="AS560" s="14"/>
      <c r="AT560" s="14">
        <v>6.8043855554012406E-2</v>
      </c>
      <c r="AU560" s="14">
        <v>5.9818043874110702E-2</v>
      </c>
      <c r="AV560" s="14">
        <v>4.6740352982249503E-2</v>
      </c>
      <c r="AW560" s="14">
        <v>3.55251323745557E-2</v>
      </c>
      <c r="AX560" s="14">
        <v>0</v>
      </c>
      <c r="AY560" s="14"/>
      <c r="AZ560" s="14">
        <v>4.8425407211311E-2</v>
      </c>
      <c r="BA560" s="14">
        <v>6.9648757693339503E-2</v>
      </c>
      <c r="BB560" s="14">
        <v>5.66420707023901E-2</v>
      </c>
      <c r="BC560" s="14">
        <v>6.2813271153555894E-2</v>
      </c>
      <c r="BD560" s="14">
        <v>3.0884572877370699E-2</v>
      </c>
      <c r="BE560" s="14">
        <v>3.3130513617612697E-2</v>
      </c>
    </row>
    <row r="561" spans="2:57" x14ac:dyDescent="0.25">
      <c r="B561" t="s">
        <v>235</v>
      </c>
      <c r="C561" s="14">
        <v>1.3968875911709901E-2</v>
      </c>
      <c r="D561" s="14">
        <v>6.7989173912150602E-3</v>
      </c>
      <c r="E561" s="14">
        <v>2.18546715542117E-2</v>
      </c>
      <c r="F561" s="14"/>
      <c r="G561" s="14">
        <v>1.915294070914E-2</v>
      </c>
      <c r="H561" s="14">
        <v>2.22332139702964E-2</v>
      </c>
      <c r="I561" s="14">
        <v>1.05860920424242E-2</v>
      </c>
      <c r="J561" s="14">
        <v>2.1458940956373199E-2</v>
      </c>
      <c r="K561" s="14">
        <v>4.2713692168625797E-3</v>
      </c>
      <c r="L561" s="14">
        <v>6.1897604197190198E-3</v>
      </c>
      <c r="M561" s="14"/>
      <c r="N561" s="14">
        <v>7.7303929828732498E-3</v>
      </c>
      <c r="O561" s="14">
        <v>9.34294474264925E-3</v>
      </c>
      <c r="P561" s="14">
        <v>1.5531946539502999E-2</v>
      </c>
      <c r="Q561" s="14">
        <v>2.6468338653849802E-2</v>
      </c>
      <c r="R561" s="14"/>
      <c r="S561" s="14">
        <v>1.59572421037622E-2</v>
      </c>
      <c r="T561" s="14">
        <v>2.24478630723784E-2</v>
      </c>
      <c r="U561" s="14">
        <v>1.48596635322283E-2</v>
      </c>
      <c r="V561" s="14">
        <v>2.28035037838741E-2</v>
      </c>
      <c r="W561" s="14">
        <v>0</v>
      </c>
      <c r="X561" s="14">
        <v>8.6618608283753999E-3</v>
      </c>
      <c r="Y561" s="14">
        <v>9.3495699292397792E-3</v>
      </c>
      <c r="Z561" s="14">
        <v>0</v>
      </c>
      <c r="AA561" s="14">
        <v>4.89822009965138E-3</v>
      </c>
      <c r="AB561" s="14">
        <v>0</v>
      </c>
      <c r="AC561" s="14">
        <v>3.9503772721160603E-2</v>
      </c>
      <c r="AD561" s="14">
        <v>4.4099531061616598E-2</v>
      </c>
      <c r="AE561" s="14"/>
      <c r="AF561" s="14">
        <v>5.7348164939508301E-3</v>
      </c>
      <c r="AG561" s="14">
        <v>1.8615734138888802E-2</v>
      </c>
      <c r="AH561" s="14">
        <v>1.20195672876396E-2</v>
      </c>
      <c r="AI561" s="14"/>
      <c r="AJ561" s="14">
        <v>1.12968798841445E-2</v>
      </c>
      <c r="AK561" s="14">
        <v>2.0373981305837098E-3</v>
      </c>
      <c r="AL561" s="14">
        <v>7.77915297210685E-3</v>
      </c>
      <c r="AM561" s="14">
        <v>0.114834523664222</v>
      </c>
      <c r="AN561" s="14">
        <v>1.7022107466056698E-2</v>
      </c>
      <c r="AO561" s="14"/>
      <c r="AP561" s="14">
        <v>9.7353851456018093E-3</v>
      </c>
      <c r="AQ561" s="14">
        <v>9.4526221402491794E-3</v>
      </c>
      <c r="AR561" s="14">
        <v>0</v>
      </c>
      <c r="AS561" s="14"/>
      <c r="AT561" s="14">
        <v>2.3609377136550001E-2</v>
      </c>
      <c r="AU561" s="14">
        <v>1.72552424942394E-2</v>
      </c>
      <c r="AV561" s="14">
        <v>8.2609590233357205E-3</v>
      </c>
      <c r="AW561" s="14">
        <v>1.21424354390393E-2</v>
      </c>
      <c r="AX561" s="14">
        <v>3.58680887772483E-2</v>
      </c>
      <c r="AY561" s="14"/>
      <c r="AZ561" s="14">
        <v>8.2700187862509607E-3</v>
      </c>
      <c r="BA561" s="14">
        <v>1.98037765679085E-2</v>
      </c>
      <c r="BB561" s="14">
        <v>4.6591018809221197E-3</v>
      </c>
      <c r="BC561" s="14">
        <v>9.5183263684254695E-3</v>
      </c>
      <c r="BD561" s="14">
        <v>2.52670644287767E-2</v>
      </c>
      <c r="BE561" s="14">
        <v>2.0713470007491699E-2</v>
      </c>
    </row>
    <row r="562" spans="2:57" x14ac:dyDescent="0.25">
      <c r="B562" t="s">
        <v>87</v>
      </c>
      <c r="C562" s="14">
        <v>1.43563052582295E-2</v>
      </c>
      <c r="D562" s="14">
        <v>1.35366799030595E-2</v>
      </c>
      <c r="E562" s="14">
        <v>1.53461326362911E-2</v>
      </c>
      <c r="F562" s="14"/>
      <c r="G562" s="14">
        <v>1.35258964032687E-2</v>
      </c>
      <c r="H562" s="14">
        <v>1.1067363304911501E-2</v>
      </c>
      <c r="I562" s="14">
        <v>1.24809121165979E-2</v>
      </c>
      <c r="J562" s="14">
        <v>1.9491748756520998E-2</v>
      </c>
      <c r="K562" s="14">
        <v>2.07152468915229E-2</v>
      </c>
      <c r="L562" s="14">
        <v>9.8276999081066997E-3</v>
      </c>
      <c r="M562" s="14"/>
      <c r="N562" s="14">
        <v>1.78408207397404E-3</v>
      </c>
      <c r="O562" s="14">
        <v>1.3352030924095801E-2</v>
      </c>
      <c r="P562" s="14">
        <v>2.4776622368177799E-2</v>
      </c>
      <c r="Q562" s="14">
        <v>2.2763775909604701E-2</v>
      </c>
      <c r="R562" s="14"/>
      <c r="S562" s="14">
        <v>1.43044493079148E-2</v>
      </c>
      <c r="T562" s="14">
        <v>9.0651151957483692E-3</v>
      </c>
      <c r="U562" s="14">
        <v>8.0998786931233708E-3</v>
      </c>
      <c r="V562" s="14">
        <v>4.0759922420533001E-2</v>
      </c>
      <c r="W562" s="14">
        <v>1.1751449216561301E-2</v>
      </c>
      <c r="X562" s="14">
        <v>1.67565318468628E-2</v>
      </c>
      <c r="Y562" s="14">
        <v>1.43693481899662E-2</v>
      </c>
      <c r="Z562" s="14">
        <v>1.6508076250541698E-2</v>
      </c>
      <c r="AA562" s="14">
        <v>1.22002258094226E-2</v>
      </c>
      <c r="AB562" s="14">
        <v>9.4819171006681694E-3</v>
      </c>
      <c r="AC562" s="14">
        <v>1.05294751188303E-2</v>
      </c>
      <c r="AD562" s="14">
        <v>0</v>
      </c>
      <c r="AE562" s="14"/>
      <c r="AF562" s="14">
        <v>1.84232612966806E-2</v>
      </c>
      <c r="AG562" s="14">
        <v>9.68892840748776E-3</v>
      </c>
      <c r="AH562" s="14">
        <v>1.6795060205850899E-2</v>
      </c>
      <c r="AI562" s="14"/>
      <c r="AJ562" s="14">
        <v>8.0687189162549893E-3</v>
      </c>
      <c r="AK562" s="14">
        <v>1.8986239441177201E-2</v>
      </c>
      <c r="AL562" s="14">
        <v>8.5358413887289906E-3</v>
      </c>
      <c r="AM562" s="14">
        <v>0</v>
      </c>
      <c r="AN562" s="14">
        <v>2.8420039265754201E-2</v>
      </c>
      <c r="AO562" s="14"/>
      <c r="AP562" s="14">
        <v>4.0981198081723397E-3</v>
      </c>
      <c r="AQ562" s="14">
        <v>1.4963635360798901E-2</v>
      </c>
      <c r="AR562" s="14">
        <v>0</v>
      </c>
      <c r="AS562" s="14"/>
      <c r="AT562" s="14">
        <v>3.1347352600467102E-2</v>
      </c>
      <c r="AU562" s="14">
        <v>1.01464974251951E-2</v>
      </c>
      <c r="AV562" s="14">
        <v>1.1484543387214901E-2</v>
      </c>
      <c r="AW562" s="14">
        <v>0</v>
      </c>
      <c r="AX562" s="14">
        <v>0</v>
      </c>
      <c r="AY562" s="14"/>
      <c r="AZ562" s="14">
        <v>1.27546950483444E-2</v>
      </c>
      <c r="BA562" s="14">
        <v>1.6880637086346999E-2</v>
      </c>
      <c r="BB562" s="14">
        <v>1.46996352405532E-2</v>
      </c>
      <c r="BC562" s="14">
        <v>1.0532898797210401E-2</v>
      </c>
      <c r="BD562" s="14">
        <v>1.8384180305537901E-2</v>
      </c>
      <c r="BE562" s="14">
        <v>1.23569084974913E-2</v>
      </c>
    </row>
    <row r="563" spans="2:57" x14ac:dyDescent="0.25"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</row>
    <row r="564" spans="2:57" x14ac:dyDescent="0.25"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</row>
    <row r="565" spans="2:57" x14ac:dyDescent="0.25"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</row>
    <row r="566" spans="2:57" x14ac:dyDescent="0.25">
      <c r="B566" s="6" t="s">
        <v>240</v>
      </c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</row>
    <row r="567" spans="2:57" x14ac:dyDescent="0.25">
      <c r="B567" s="24" t="s">
        <v>211</v>
      </c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</row>
    <row r="568" spans="2:57" x14ac:dyDescent="0.25">
      <c r="B568" t="s">
        <v>232</v>
      </c>
      <c r="C568" s="14">
        <v>0.34610307374492699</v>
      </c>
      <c r="D568" s="14">
        <v>0.29997017606550802</v>
      </c>
      <c r="E568" s="14">
        <v>0.38541778339331401</v>
      </c>
      <c r="F568" s="14"/>
      <c r="G568" s="14">
        <v>0.33364314045746701</v>
      </c>
      <c r="H568" s="14">
        <v>0.36662453923626198</v>
      </c>
      <c r="I568" s="14">
        <v>0.40211935611643901</v>
      </c>
      <c r="J568" s="14">
        <v>0.34157551804207698</v>
      </c>
      <c r="K568" s="14">
        <v>0.32754344847093603</v>
      </c>
      <c r="L568" s="14">
        <v>0.31319068353322999</v>
      </c>
      <c r="M568" s="14"/>
      <c r="N568" s="14">
        <v>0.376861755378395</v>
      </c>
      <c r="O568" s="14">
        <v>0.34129639273956802</v>
      </c>
      <c r="P568" s="14">
        <v>0.36510384454475397</v>
      </c>
      <c r="Q568" s="14">
        <v>0.29144208618552297</v>
      </c>
      <c r="R568" s="14"/>
      <c r="S568" s="14">
        <v>0.41553616725304698</v>
      </c>
      <c r="T568" s="14">
        <v>0.35688387601275001</v>
      </c>
      <c r="U568" s="14">
        <v>0.26434364948085998</v>
      </c>
      <c r="V568" s="14">
        <v>0.25062618406568099</v>
      </c>
      <c r="W568" s="14">
        <v>0.32304819801321699</v>
      </c>
      <c r="X568" s="14">
        <v>0.32104210514044501</v>
      </c>
      <c r="Y568" s="14">
        <v>0.34216482993429498</v>
      </c>
      <c r="Z568" s="14">
        <v>0.34910826434102499</v>
      </c>
      <c r="AA568" s="14">
        <v>0.37199295254126402</v>
      </c>
      <c r="AB568" s="14">
        <v>0.42103973602387601</v>
      </c>
      <c r="AC568" s="14">
        <v>0.42825167136097603</v>
      </c>
      <c r="AD568" s="14">
        <v>0.25256493130055702</v>
      </c>
      <c r="AE568" s="14"/>
      <c r="AF568" s="14">
        <v>0.33749761722872701</v>
      </c>
      <c r="AG568" s="14">
        <v>0.37019288637901399</v>
      </c>
      <c r="AH568" s="14">
        <v>0.33950572427117698</v>
      </c>
      <c r="AI568" s="14"/>
      <c r="AJ568" s="14">
        <v>0.33899802854519001</v>
      </c>
      <c r="AK568" s="14">
        <v>0.39475001399769</v>
      </c>
      <c r="AL568" s="14">
        <v>0.35841852157620302</v>
      </c>
      <c r="AM568" s="14">
        <v>0.190514092497377</v>
      </c>
      <c r="AN568" s="14">
        <v>0.33183016060773401</v>
      </c>
      <c r="AO568" s="14"/>
      <c r="AP568" s="14">
        <v>0.374985100588478</v>
      </c>
      <c r="AQ568" s="14">
        <v>0.37349271219331398</v>
      </c>
      <c r="AR568" s="14">
        <v>0.44275343786158899</v>
      </c>
      <c r="AS568" s="14"/>
      <c r="AT568" s="14">
        <v>0.29270236357519003</v>
      </c>
      <c r="AU568" s="14">
        <v>0.313707526912685</v>
      </c>
      <c r="AV568" s="14">
        <v>0.375864713280952</v>
      </c>
      <c r="AW568" s="14">
        <v>0.420406131042461</v>
      </c>
      <c r="AX568" s="14">
        <v>0.50412818360426104</v>
      </c>
      <c r="AY568" s="14"/>
      <c r="AZ568" s="14">
        <v>0.425759443929002</v>
      </c>
      <c r="BA568" s="14">
        <v>0.32955155828729099</v>
      </c>
      <c r="BB568" s="14">
        <v>0.28160569161271498</v>
      </c>
      <c r="BC568" s="14">
        <v>0.27257634218990001</v>
      </c>
      <c r="BD568" s="14">
        <v>0.411022090384349</v>
      </c>
      <c r="BE568" s="14">
        <v>0.388119117115032</v>
      </c>
    </row>
    <row r="569" spans="2:57" x14ac:dyDescent="0.25">
      <c r="B569" t="s">
        <v>233</v>
      </c>
      <c r="C569" s="14">
        <v>0.43219588927449998</v>
      </c>
      <c r="D569" s="14">
        <v>0.415246791451926</v>
      </c>
      <c r="E569" s="14">
        <v>0.44697407535657002</v>
      </c>
      <c r="F569" s="14"/>
      <c r="G569" s="14">
        <v>0.46812770504350998</v>
      </c>
      <c r="H569" s="14">
        <v>0.452247592581835</v>
      </c>
      <c r="I569" s="14">
        <v>0.440198136364849</v>
      </c>
      <c r="J569" s="14">
        <v>0.43702943221540402</v>
      </c>
      <c r="K569" s="14">
        <v>0.41168148057719101</v>
      </c>
      <c r="L569" s="14">
        <v>0.39347195022563902</v>
      </c>
      <c r="M569" s="14"/>
      <c r="N569" s="14">
        <v>0.411009998519825</v>
      </c>
      <c r="O569" s="14">
        <v>0.44558135467190302</v>
      </c>
      <c r="P569" s="14">
        <v>0.38164632117905201</v>
      </c>
      <c r="Q569" s="14">
        <v>0.49619261645105101</v>
      </c>
      <c r="R569" s="14"/>
      <c r="S569" s="14">
        <v>0.42657287959107199</v>
      </c>
      <c r="T569" s="14">
        <v>0.376938255663191</v>
      </c>
      <c r="U569" s="14">
        <v>0.52926501704440199</v>
      </c>
      <c r="V569" s="14">
        <v>0.48561661777708398</v>
      </c>
      <c r="W569" s="14">
        <v>0.41877596860498201</v>
      </c>
      <c r="X569" s="14">
        <v>0.42762118264466498</v>
      </c>
      <c r="Y569" s="14">
        <v>0.48128917638035501</v>
      </c>
      <c r="Z569" s="14">
        <v>0.53421038315380398</v>
      </c>
      <c r="AA569" s="14">
        <v>0.35690206093521198</v>
      </c>
      <c r="AB569" s="14">
        <v>0.434597959222768</v>
      </c>
      <c r="AC569" s="14">
        <v>0.37600134372502902</v>
      </c>
      <c r="AD569" s="14">
        <v>0.47472472572241903</v>
      </c>
      <c r="AE569" s="14"/>
      <c r="AF569" s="14">
        <v>0.41905881968550901</v>
      </c>
      <c r="AG569" s="14">
        <v>0.43161666248596797</v>
      </c>
      <c r="AH569" s="14">
        <v>0.356607186905254</v>
      </c>
      <c r="AI569" s="14"/>
      <c r="AJ569" s="14">
        <v>0.42986178719212198</v>
      </c>
      <c r="AK569" s="14">
        <v>0.43590361457341398</v>
      </c>
      <c r="AL569" s="14">
        <v>0.39949662050170798</v>
      </c>
      <c r="AM569" s="14">
        <v>0.49358435036439102</v>
      </c>
      <c r="AN569" s="14">
        <v>0.38359527085599698</v>
      </c>
      <c r="AO569" s="14"/>
      <c r="AP569" s="14">
        <v>0.41255825388103801</v>
      </c>
      <c r="AQ569" s="14">
        <v>0.45839280921174402</v>
      </c>
      <c r="AR569" s="14">
        <v>0.27673016077527401</v>
      </c>
      <c r="AS569" s="14"/>
      <c r="AT569" s="14">
        <v>0.41994858104817301</v>
      </c>
      <c r="AU569" s="14">
        <v>0.47135098344238002</v>
      </c>
      <c r="AV569" s="14">
        <v>0.39666885444540201</v>
      </c>
      <c r="AW569" s="14">
        <v>0.46187035627530898</v>
      </c>
      <c r="AX569" s="14">
        <v>0.29793005910512399</v>
      </c>
      <c r="AY569" s="14"/>
      <c r="AZ569" s="14">
        <v>0.427161536947607</v>
      </c>
      <c r="BA569" s="14">
        <v>0.47057446205631498</v>
      </c>
      <c r="BB569" s="14">
        <v>0.39149603445744202</v>
      </c>
      <c r="BC569" s="14">
        <v>0.43767696616030299</v>
      </c>
      <c r="BD569" s="14">
        <v>0.35826883221504702</v>
      </c>
      <c r="BE569" s="14">
        <v>0.44939532177138602</v>
      </c>
    </row>
    <row r="570" spans="2:57" x14ac:dyDescent="0.25">
      <c r="B570" t="s">
        <v>234</v>
      </c>
      <c r="C570" s="14">
        <v>0.16838766512644199</v>
      </c>
      <c r="D570" s="14">
        <v>0.21607101237495999</v>
      </c>
      <c r="E570" s="14">
        <v>0.127121195952624</v>
      </c>
      <c r="F570" s="14"/>
      <c r="G570" s="14">
        <v>0.14673794996539399</v>
      </c>
      <c r="H570" s="14">
        <v>0.13734234367755099</v>
      </c>
      <c r="I570" s="14">
        <v>0.122348912720114</v>
      </c>
      <c r="J570" s="14">
        <v>0.16443826901573</v>
      </c>
      <c r="K570" s="14">
        <v>0.21773881737897699</v>
      </c>
      <c r="L570" s="14">
        <v>0.213891628167064</v>
      </c>
      <c r="M570" s="14"/>
      <c r="N570" s="14">
        <v>0.180558409862384</v>
      </c>
      <c r="O570" s="14">
        <v>0.15876854151931599</v>
      </c>
      <c r="P570" s="14">
        <v>0.19042739331386599</v>
      </c>
      <c r="Q570" s="14">
        <v>0.14619125215541401</v>
      </c>
      <c r="R570" s="14"/>
      <c r="S570" s="14">
        <v>0.11092751666341299</v>
      </c>
      <c r="T570" s="14">
        <v>0.19040115042459399</v>
      </c>
      <c r="U570" s="14">
        <v>0.160644706971761</v>
      </c>
      <c r="V570" s="14">
        <v>0.173451970407873</v>
      </c>
      <c r="W570" s="14">
        <v>0.22157280003422899</v>
      </c>
      <c r="X570" s="14">
        <v>0.18494725964427999</v>
      </c>
      <c r="Y570" s="14">
        <v>0.12973842665464</v>
      </c>
      <c r="Z570" s="14">
        <v>9.8204246446149904E-2</v>
      </c>
      <c r="AA570" s="14">
        <v>0.20938707755316999</v>
      </c>
      <c r="AB570" s="14">
        <v>0.131067852463539</v>
      </c>
      <c r="AC570" s="14">
        <v>0.164425083397332</v>
      </c>
      <c r="AD570" s="14">
        <v>0.247320913775957</v>
      </c>
      <c r="AE570" s="14"/>
      <c r="AF570" s="14">
        <v>0.168471141346102</v>
      </c>
      <c r="AG570" s="14">
        <v>0.159820623268248</v>
      </c>
      <c r="AH570" s="14">
        <v>0.25093853751176498</v>
      </c>
      <c r="AI570" s="14"/>
      <c r="AJ570" s="14">
        <v>0.184299302182719</v>
      </c>
      <c r="AK570" s="14">
        <v>0.132468174513932</v>
      </c>
      <c r="AL570" s="14">
        <v>0.159214372058747</v>
      </c>
      <c r="AM570" s="14">
        <v>0.31590155713823198</v>
      </c>
      <c r="AN570" s="14">
        <v>0.19796617314677001</v>
      </c>
      <c r="AO570" s="14"/>
      <c r="AP570" s="14">
        <v>0.17344284595458601</v>
      </c>
      <c r="AQ570" s="14">
        <v>0.134708416682393</v>
      </c>
      <c r="AR570" s="14">
        <v>0.206871298339387</v>
      </c>
      <c r="AS570" s="14"/>
      <c r="AT570" s="14">
        <v>0.20676327104446399</v>
      </c>
      <c r="AU570" s="14">
        <v>0.16234514289084101</v>
      </c>
      <c r="AV570" s="14">
        <v>0.169401838638435</v>
      </c>
      <c r="AW570" s="14">
        <v>0.10573540044370699</v>
      </c>
      <c r="AX570" s="14">
        <v>0.15604413597804401</v>
      </c>
      <c r="AY570" s="14"/>
      <c r="AZ570" s="14">
        <v>0.105875312442529</v>
      </c>
      <c r="BA570" s="14">
        <v>0.14557924059483199</v>
      </c>
      <c r="BB570" s="14">
        <v>0.25723578802378</v>
      </c>
      <c r="BC570" s="14">
        <v>0.23648978367731299</v>
      </c>
      <c r="BD570" s="14">
        <v>0.16199397846555599</v>
      </c>
      <c r="BE570" s="14">
        <v>0.133201981738924</v>
      </c>
    </row>
    <row r="571" spans="2:57" x14ac:dyDescent="0.25">
      <c r="B571" t="s">
        <v>235</v>
      </c>
      <c r="C571" s="14">
        <v>3.8119319522810099E-2</v>
      </c>
      <c r="D571" s="14">
        <v>5.7010969904831899E-2</v>
      </c>
      <c r="E571" s="14">
        <v>2.21718510470411E-2</v>
      </c>
      <c r="F571" s="14"/>
      <c r="G571" s="14">
        <v>4.6848481089154299E-2</v>
      </c>
      <c r="H571" s="14">
        <v>2.93891220331403E-2</v>
      </c>
      <c r="I571" s="14">
        <v>2.4250590839550699E-2</v>
      </c>
      <c r="J571" s="14">
        <v>3.7991832488319E-2</v>
      </c>
      <c r="K571" s="14">
        <v>2.65906959277908E-2</v>
      </c>
      <c r="L571" s="14">
        <v>5.6692627632170901E-2</v>
      </c>
      <c r="M571" s="14"/>
      <c r="N571" s="14">
        <v>3.1569836239396201E-2</v>
      </c>
      <c r="O571" s="14">
        <v>3.8214575302684801E-2</v>
      </c>
      <c r="P571" s="14">
        <v>3.73348511572495E-2</v>
      </c>
      <c r="Q571" s="14">
        <v>4.0721242822341297E-2</v>
      </c>
      <c r="R571" s="14"/>
      <c r="S571" s="14">
        <v>2.7790459868679802E-2</v>
      </c>
      <c r="T571" s="14">
        <v>6.0242111944950598E-2</v>
      </c>
      <c r="U571" s="14">
        <v>3.5410941984722603E-2</v>
      </c>
      <c r="V571" s="14">
        <v>6.8082068818295496E-2</v>
      </c>
      <c r="W571" s="14">
        <v>1.00491893579014E-2</v>
      </c>
      <c r="X571" s="14">
        <v>4.7619656904101602E-2</v>
      </c>
      <c r="Y571" s="14">
        <v>3.7373916893311099E-2</v>
      </c>
      <c r="Z571" s="14">
        <v>1.84771060590204E-2</v>
      </c>
      <c r="AA571" s="14">
        <v>4.10224541304538E-2</v>
      </c>
      <c r="AB571" s="14">
        <v>1.3294452289816801E-2</v>
      </c>
      <c r="AC571" s="14">
        <v>1.8209500695662299E-2</v>
      </c>
      <c r="AD571" s="14">
        <v>2.5389429201066599E-2</v>
      </c>
      <c r="AE571" s="14"/>
      <c r="AF571" s="14">
        <v>4.9289556231059801E-2</v>
      </c>
      <c r="AG571" s="14">
        <v>2.90868250895619E-2</v>
      </c>
      <c r="AH571" s="14">
        <v>3.4433939992222197E-2</v>
      </c>
      <c r="AI571" s="14"/>
      <c r="AJ571" s="14">
        <v>3.5165620741732601E-2</v>
      </c>
      <c r="AK571" s="14">
        <v>2.0140514532583201E-2</v>
      </c>
      <c r="AL571" s="14">
        <v>7.2456673703866201E-2</v>
      </c>
      <c r="AM571" s="14">
        <v>0</v>
      </c>
      <c r="AN571" s="14">
        <v>5.3578929946964601E-2</v>
      </c>
      <c r="AO571" s="14"/>
      <c r="AP571" s="14">
        <v>3.4985593156282399E-2</v>
      </c>
      <c r="AQ571" s="14">
        <v>2.2634929809007501E-2</v>
      </c>
      <c r="AR571" s="14">
        <v>6.3745700636886504E-2</v>
      </c>
      <c r="AS571" s="14"/>
      <c r="AT571" s="14">
        <v>3.9491916570550699E-2</v>
      </c>
      <c r="AU571" s="14">
        <v>4.6893994750017598E-2</v>
      </c>
      <c r="AV571" s="14">
        <v>4.6653573285912298E-2</v>
      </c>
      <c r="AW571" s="14">
        <v>1.19881122385235E-2</v>
      </c>
      <c r="AX571" s="14">
        <v>4.1897621312570597E-2</v>
      </c>
      <c r="AY571" s="14"/>
      <c r="AZ571" s="14">
        <v>2.8278481059538702E-2</v>
      </c>
      <c r="BA571" s="14">
        <v>3.7755814794528303E-2</v>
      </c>
      <c r="BB571" s="14">
        <v>5.5757940208841401E-2</v>
      </c>
      <c r="BC571" s="14">
        <v>3.5982945906869998E-2</v>
      </c>
      <c r="BD571" s="14">
        <v>5.45946776382513E-2</v>
      </c>
      <c r="BE571" s="14">
        <v>1.51227078684271E-2</v>
      </c>
    </row>
    <row r="572" spans="2:57" x14ac:dyDescent="0.25">
      <c r="B572" t="s">
        <v>87</v>
      </c>
      <c r="C572" s="14">
        <v>1.51940523313208E-2</v>
      </c>
      <c r="D572" s="14">
        <v>1.1701050202774701E-2</v>
      </c>
      <c r="E572" s="14">
        <v>1.8315094250451001E-2</v>
      </c>
      <c r="F572" s="14"/>
      <c r="G572" s="14">
        <v>4.6427234444746199E-3</v>
      </c>
      <c r="H572" s="14">
        <v>1.43964024712127E-2</v>
      </c>
      <c r="I572" s="14">
        <v>1.1083003959047001E-2</v>
      </c>
      <c r="J572" s="14">
        <v>1.8964948238469299E-2</v>
      </c>
      <c r="K572" s="14">
        <v>1.6445557645105E-2</v>
      </c>
      <c r="L572" s="14">
        <v>2.2753110441896499E-2</v>
      </c>
      <c r="M572" s="14"/>
      <c r="N572" s="14">
        <v>0</v>
      </c>
      <c r="O572" s="14">
        <v>1.6139135766528701E-2</v>
      </c>
      <c r="P572" s="14">
        <v>2.54875898050788E-2</v>
      </c>
      <c r="Q572" s="14">
        <v>2.54528023856712E-2</v>
      </c>
      <c r="R572" s="14"/>
      <c r="S572" s="14">
        <v>1.9172976623788099E-2</v>
      </c>
      <c r="T572" s="14">
        <v>1.55346059545148E-2</v>
      </c>
      <c r="U572" s="14">
        <v>1.03356845182552E-2</v>
      </c>
      <c r="V572" s="14">
        <v>2.22231589310662E-2</v>
      </c>
      <c r="W572" s="14">
        <v>2.6553843989669999E-2</v>
      </c>
      <c r="X572" s="14">
        <v>1.8769795666508899E-2</v>
      </c>
      <c r="Y572" s="14">
        <v>9.4336501373987504E-3</v>
      </c>
      <c r="Z572" s="14">
        <v>0</v>
      </c>
      <c r="AA572" s="14">
        <v>2.0695454839900401E-2</v>
      </c>
      <c r="AB572" s="14">
        <v>0</v>
      </c>
      <c r="AC572" s="14">
        <v>1.3112400821000099E-2</v>
      </c>
      <c r="AD572" s="14">
        <v>0</v>
      </c>
      <c r="AE572" s="14"/>
      <c r="AF572" s="14">
        <v>2.5682865508602298E-2</v>
      </c>
      <c r="AG572" s="14">
        <v>9.2830027772083292E-3</v>
      </c>
      <c r="AH572" s="14">
        <v>1.8514611319581001E-2</v>
      </c>
      <c r="AI572" s="14"/>
      <c r="AJ572" s="14">
        <v>1.16752613382364E-2</v>
      </c>
      <c r="AK572" s="14">
        <v>1.6737682382380301E-2</v>
      </c>
      <c r="AL572" s="14">
        <v>1.04138121594766E-2</v>
      </c>
      <c r="AM572" s="14">
        <v>0</v>
      </c>
      <c r="AN572" s="14">
        <v>3.30294654425346E-2</v>
      </c>
      <c r="AO572" s="14"/>
      <c r="AP572" s="14">
        <v>4.0282064196163403E-3</v>
      </c>
      <c r="AQ572" s="14">
        <v>1.0771132103541E-2</v>
      </c>
      <c r="AR572" s="14">
        <v>9.8994023868637007E-3</v>
      </c>
      <c r="AS572" s="14"/>
      <c r="AT572" s="14">
        <v>4.1093867761622799E-2</v>
      </c>
      <c r="AU572" s="14">
        <v>5.7023520040752401E-3</v>
      </c>
      <c r="AV572" s="14">
        <v>1.14110203492986E-2</v>
      </c>
      <c r="AW572" s="14">
        <v>0</v>
      </c>
      <c r="AX572" s="14">
        <v>0</v>
      </c>
      <c r="AY572" s="14"/>
      <c r="AZ572" s="14">
        <v>1.29252256213243E-2</v>
      </c>
      <c r="BA572" s="14">
        <v>1.6538924267033801E-2</v>
      </c>
      <c r="BB572" s="14">
        <v>1.39045456972217E-2</v>
      </c>
      <c r="BC572" s="14">
        <v>1.72739620656134E-2</v>
      </c>
      <c r="BD572" s="14">
        <v>1.4120421296796E-2</v>
      </c>
      <c r="BE572" s="14">
        <v>1.4160871506230801E-2</v>
      </c>
    </row>
    <row r="573" spans="2:57" x14ac:dyDescent="0.25"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</row>
    <row r="574" spans="2:57" x14ac:dyDescent="0.25"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</row>
    <row r="575" spans="2:57" x14ac:dyDescent="0.25"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</row>
    <row r="576" spans="2:57" x14ac:dyDescent="0.25">
      <c r="B576" s="6" t="s">
        <v>241</v>
      </c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</row>
    <row r="577" spans="2:57" x14ac:dyDescent="0.25">
      <c r="B577" s="24" t="s">
        <v>211</v>
      </c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</row>
    <row r="578" spans="2:57" x14ac:dyDescent="0.25">
      <c r="B578" t="s">
        <v>232</v>
      </c>
      <c r="C578" s="14">
        <v>0.55343229680026096</v>
      </c>
      <c r="D578" s="14">
        <v>0.53564970571554704</v>
      </c>
      <c r="E578" s="14">
        <v>0.56912607199047505</v>
      </c>
      <c r="F578" s="14"/>
      <c r="G578" s="14">
        <v>0.51815151733356801</v>
      </c>
      <c r="H578" s="14">
        <v>0.50947727160487299</v>
      </c>
      <c r="I578" s="14">
        <v>0.56076398542675399</v>
      </c>
      <c r="J578" s="14">
        <v>0.52848683662584695</v>
      </c>
      <c r="K578" s="14">
        <v>0.61413849556646605</v>
      </c>
      <c r="L578" s="14">
        <v>0.58121031017923996</v>
      </c>
      <c r="M578" s="14"/>
      <c r="N578" s="14">
        <v>0.616343718396406</v>
      </c>
      <c r="O578" s="14">
        <v>0.557553290712548</v>
      </c>
      <c r="P578" s="14">
        <v>0.51767069176552105</v>
      </c>
      <c r="Q578" s="14">
        <v>0.50434720151519996</v>
      </c>
      <c r="R578" s="14"/>
      <c r="S578" s="14">
        <v>0.60323029240135195</v>
      </c>
      <c r="T578" s="14">
        <v>0.63067430706795602</v>
      </c>
      <c r="U578" s="14">
        <v>0.51976163446189405</v>
      </c>
      <c r="V578" s="14">
        <v>0.42262913334909902</v>
      </c>
      <c r="W578" s="14">
        <v>0.56026908933583697</v>
      </c>
      <c r="X578" s="14">
        <v>0.55592856353318199</v>
      </c>
      <c r="Y578" s="14">
        <v>0.56440437940176402</v>
      </c>
      <c r="Z578" s="14">
        <v>0.56677117300677105</v>
      </c>
      <c r="AA578" s="14">
        <v>0.54010884764925304</v>
      </c>
      <c r="AB578" s="14">
        <v>0.47699779824812</v>
      </c>
      <c r="AC578" s="14">
        <v>0.63279958979075401</v>
      </c>
      <c r="AD578" s="14">
        <v>0.49088485922889002</v>
      </c>
      <c r="AE578" s="14"/>
      <c r="AF578" s="14">
        <v>0.53952140143452298</v>
      </c>
      <c r="AG578" s="14">
        <v>0.59903234482504997</v>
      </c>
      <c r="AH578" s="14">
        <v>0.52388460537555903</v>
      </c>
      <c r="AI578" s="14"/>
      <c r="AJ578" s="14">
        <v>0.58692491331763297</v>
      </c>
      <c r="AK578" s="14">
        <v>0.57237732317200496</v>
      </c>
      <c r="AL578" s="14">
        <v>0.64843486952679397</v>
      </c>
      <c r="AM578" s="14">
        <v>0.41263360377002201</v>
      </c>
      <c r="AN578" s="14">
        <v>0.51367858762017304</v>
      </c>
      <c r="AO578" s="14"/>
      <c r="AP578" s="14">
        <v>0.58562438630255798</v>
      </c>
      <c r="AQ578" s="14">
        <v>0.59190614223971905</v>
      </c>
      <c r="AR578" s="14">
        <v>0.64910813478193996</v>
      </c>
      <c r="AS578" s="14"/>
      <c r="AT578" s="14">
        <v>0.49132597194149602</v>
      </c>
      <c r="AU578" s="14">
        <v>0.52793900668576899</v>
      </c>
      <c r="AV578" s="14">
        <v>0.59543998398008002</v>
      </c>
      <c r="AW578" s="14">
        <v>0.64665693360343501</v>
      </c>
      <c r="AX578" s="14">
        <v>0.75031840486111401</v>
      </c>
      <c r="AY578" s="14"/>
      <c r="AZ578" s="14">
        <v>0.60711830781714404</v>
      </c>
      <c r="BA578" s="14">
        <v>0.53070385508261497</v>
      </c>
      <c r="BB578" s="14">
        <v>0.53321409671086095</v>
      </c>
      <c r="BC578" s="14">
        <v>0.51702936666775101</v>
      </c>
      <c r="BD578" s="14">
        <v>0.57162050764842898</v>
      </c>
      <c r="BE578" s="14">
        <v>0.586627215728455</v>
      </c>
    </row>
    <row r="579" spans="2:57" x14ac:dyDescent="0.25">
      <c r="B579" t="s">
        <v>233</v>
      </c>
      <c r="C579" s="14">
        <v>0.36747986983188002</v>
      </c>
      <c r="D579" s="14">
        <v>0.37921719905192702</v>
      </c>
      <c r="E579" s="14">
        <v>0.35835466887539902</v>
      </c>
      <c r="F579" s="14"/>
      <c r="G579" s="14">
        <v>0.375155718656695</v>
      </c>
      <c r="H579" s="14">
        <v>0.38109180339058901</v>
      </c>
      <c r="I579" s="14">
        <v>0.36335346028877402</v>
      </c>
      <c r="J579" s="14">
        <v>0.39008164557361302</v>
      </c>
      <c r="K579" s="14">
        <v>0.332588177412526</v>
      </c>
      <c r="L579" s="14">
        <v>0.36175077509351</v>
      </c>
      <c r="M579" s="14"/>
      <c r="N579" s="14">
        <v>0.33816184656607201</v>
      </c>
      <c r="O579" s="14">
        <v>0.37625420743916099</v>
      </c>
      <c r="P579" s="14">
        <v>0.35440801060757998</v>
      </c>
      <c r="Q579" s="14">
        <v>0.40537489603758597</v>
      </c>
      <c r="R579" s="14"/>
      <c r="S579" s="14">
        <v>0.290771686877761</v>
      </c>
      <c r="T579" s="14">
        <v>0.31282507420986799</v>
      </c>
      <c r="U579" s="14">
        <v>0.38722251286395998</v>
      </c>
      <c r="V579" s="14">
        <v>0.491071511641759</v>
      </c>
      <c r="W579" s="14">
        <v>0.39134002811350499</v>
      </c>
      <c r="X579" s="14">
        <v>0.36783279379537198</v>
      </c>
      <c r="Y579" s="14">
        <v>0.36879395320249803</v>
      </c>
      <c r="Z579" s="14">
        <v>0.38332978485860297</v>
      </c>
      <c r="AA579" s="14">
        <v>0.37667643577016902</v>
      </c>
      <c r="AB579" s="14">
        <v>0.43796639808286097</v>
      </c>
      <c r="AC579" s="14">
        <v>0.28364984916448199</v>
      </c>
      <c r="AD579" s="14">
        <v>0.38470653164570001</v>
      </c>
      <c r="AE579" s="14"/>
      <c r="AF579" s="14">
        <v>0.37825900283959102</v>
      </c>
      <c r="AG579" s="14">
        <v>0.34351239280600698</v>
      </c>
      <c r="AH579" s="14">
        <v>0.36027145143693801</v>
      </c>
      <c r="AI579" s="14"/>
      <c r="AJ579" s="14">
        <v>0.358326336482925</v>
      </c>
      <c r="AK579" s="14">
        <v>0.36379281131193603</v>
      </c>
      <c r="AL579" s="14">
        <v>0.28254645682403201</v>
      </c>
      <c r="AM579" s="14">
        <v>0.37885373386690702</v>
      </c>
      <c r="AN579" s="14">
        <v>0.362514394834484</v>
      </c>
      <c r="AO579" s="14"/>
      <c r="AP579" s="14">
        <v>0.36909895012669502</v>
      </c>
      <c r="AQ579" s="14">
        <v>0.33729680918924698</v>
      </c>
      <c r="AR579" s="14">
        <v>0.30752176221537803</v>
      </c>
      <c r="AS579" s="14"/>
      <c r="AT579" s="14">
        <v>0.40714786768574501</v>
      </c>
      <c r="AU579" s="14">
        <v>0.38800767099489503</v>
      </c>
      <c r="AV579" s="14">
        <v>0.33703224560878198</v>
      </c>
      <c r="AW579" s="14">
        <v>0.290012569858217</v>
      </c>
      <c r="AX579" s="14">
        <v>0.21548078397509099</v>
      </c>
      <c r="AY579" s="14"/>
      <c r="AZ579" s="14">
        <v>0.29655781619560601</v>
      </c>
      <c r="BA579" s="14">
        <v>0.391665833469931</v>
      </c>
      <c r="BB579" s="14">
        <v>0.40068197616296602</v>
      </c>
      <c r="BC579" s="14">
        <v>0.40133574943788097</v>
      </c>
      <c r="BD579" s="14">
        <v>0.362664318842781</v>
      </c>
      <c r="BE579" s="14">
        <v>0.34705769129736802</v>
      </c>
    </row>
    <row r="580" spans="2:57" x14ac:dyDescent="0.25">
      <c r="B580" t="s">
        <v>234</v>
      </c>
      <c r="C580" s="14">
        <v>5.6297705277776298E-2</v>
      </c>
      <c r="D580" s="14">
        <v>6.1670622561269303E-2</v>
      </c>
      <c r="E580" s="14">
        <v>5.0242756965948002E-2</v>
      </c>
      <c r="F580" s="14"/>
      <c r="G580" s="14">
        <v>7.5054977006668203E-2</v>
      </c>
      <c r="H580" s="14">
        <v>9.3302719864061495E-2</v>
      </c>
      <c r="I580" s="14">
        <v>5.1203068181601398E-2</v>
      </c>
      <c r="J580" s="14">
        <v>4.7823243735204898E-2</v>
      </c>
      <c r="K580" s="14">
        <v>3.42665993543768E-2</v>
      </c>
      <c r="L580" s="14">
        <v>4.3347156652024398E-2</v>
      </c>
      <c r="M580" s="14"/>
      <c r="N580" s="14">
        <v>3.3810497850472097E-2</v>
      </c>
      <c r="O580" s="14">
        <v>4.7073968228113099E-2</v>
      </c>
      <c r="P580" s="14">
        <v>8.0452970918703404E-2</v>
      </c>
      <c r="Q580" s="14">
        <v>7.3194013789693493E-2</v>
      </c>
      <c r="R580" s="14"/>
      <c r="S580" s="14">
        <v>7.8758769336232104E-2</v>
      </c>
      <c r="T580" s="14">
        <v>3.82360050741175E-2</v>
      </c>
      <c r="U580" s="14">
        <v>6.2921764872830202E-2</v>
      </c>
      <c r="V580" s="14">
        <v>5.5049200894634998E-2</v>
      </c>
      <c r="W580" s="14">
        <v>3.7653717462984702E-2</v>
      </c>
      <c r="X580" s="14">
        <v>6.0518407641853997E-2</v>
      </c>
      <c r="Y580" s="14">
        <v>4.4733437014109097E-2</v>
      </c>
      <c r="Z580" s="14">
        <v>3.4091690006021698E-2</v>
      </c>
      <c r="AA580" s="14">
        <v>6.06067785350171E-2</v>
      </c>
      <c r="AB580" s="14">
        <v>6.96406799763057E-2</v>
      </c>
      <c r="AC580" s="14">
        <v>4.8888736764073799E-2</v>
      </c>
      <c r="AD580" s="14">
        <v>8.1720057501394605E-2</v>
      </c>
      <c r="AE580" s="14"/>
      <c r="AF580" s="14">
        <v>5.4288335646871702E-2</v>
      </c>
      <c r="AG580" s="14">
        <v>4.1813142995597102E-2</v>
      </c>
      <c r="AH580" s="14">
        <v>8.6563549064192599E-2</v>
      </c>
      <c r="AI580" s="14"/>
      <c r="AJ580" s="14">
        <v>3.5173537334646197E-2</v>
      </c>
      <c r="AK580" s="14">
        <v>4.8410403712043797E-2</v>
      </c>
      <c r="AL580" s="14">
        <v>4.5063202633461003E-2</v>
      </c>
      <c r="AM580" s="14">
        <v>0.154068711909147</v>
      </c>
      <c r="AN580" s="14">
        <v>8.8604065483806005E-2</v>
      </c>
      <c r="AO580" s="14"/>
      <c r="AP580" s="14">
        <v>3.8071599814952201E-2</v>
      </c>
      <c r="AQ580" s="14">
        <v>5.4862084668071402E-2</v>
      </c>
      <c r="AR580" s="14">
        <v>2.7026981504625801E-2</v>
      </c>
      <c r="AS580" s="14"/>
      <c r="AT580" s="14">
        <v>6.7838211019566594E-2</v>
      </c>
      <c r="AU580" s="14">
        <v>6.6305925001878999E-2</v>
      </c>
      <c r="AV580" s="14">
        <v>4.7689420793898499E-2</v>
      </c>
      <c r="AW580" s="14">
        <v>4.6149423404315298E-2</v>
      </c>
      <c r="AX580" s="14">
        <v>0</v>
      </c>
      <c r="AY580" s="14"/>
      <c r="AZ580" s="14">
        <v>8.3641819610989404E-2</v>
      </c>
      <c r="BA580" s="14">
        <v>5.32641465727322E-2</v>
      </c>
      <c r="BB580" s="14">
        <v>3.4421858972645297E-2</v>
      </c>
      <c r="BC580" s="14">
        <v>6.4929674401902601E-2</v>
      </c>
      <c r="BD580" s="14">
        <v>3.3056469726499602E-2</v>
      </c>
      <c r="BE580" s="14">
        <v>3.1705793505345199E-2</v>
      </c>
    </row>
    <row r="581" spans="2:57" x14ac:dyDescent="0.25">
      <c r="B581" t="s">
        <v>235</v>
      </c>
      <c r="C581" s="14">
        <v>1.09630775242789E-2</v>
      </c>
      <c r="D581" s="14">
        <v>9.7756373321003908E-3</v>
      </c>
      <c r="E581" s="14">
        <v>1.21377332775226E-2</v>
      </c>
      <c r="F581" s="14"/>
      <c r="G581" s="14">
        <v>1.8140166351904099E-2</v>
      </c>
      <c r="H581" s="14">
        <v>1.05748978701466E-2</v>
      </c>
      <c r="I581" s="14">
        <v>1.18285121327784E-2</v>
      </c>
      <c r="J581" s="14">
        <v>1.7491721351276499E-2</v>
      </c>
      <c r="K581" s="14">
        <v>0</v>
      </c>
      <c r="L581" s="14">
        <v>7.9402394097216698E-3</v>
      </c>
      <c r="M581" s="14"/>
      <c r="N581" s="14">
        <v>9.8943193204758303E-3</v>
      </c>
      <c r="O581" s="14">
        <v>6.5317059727107597E-3</v>
      </c>
      <c r="P581" s="14">
        <v>2.3065236459427901E-2</v>
      </c>
      <c r="Q581" s="14">
        <v>4.25769648819402E-3</v>
      </c>
      <c r="R581" s="14"/>
      <c r="S581" s="14">
        <v>1.7537063887044801E-2</v>
      </c>
      <c r="T581" s="14">
        <v>9.4542502243235294E-3</v>
      </c>
      <c r="U581" s="14">
        <v>2.1738072671497698E-2</v>
      </c>
      <c r="V581" s="14">
        <v>7.69228745380482E-3</v>
      </c>
      <c r="W581" s="14">
        <v>0</v>
      </c>
      <c r="X581" s="14">
        <v>6.5470437220287404E-3</v>
      </c>
      <c r="Y581" s="14">
        <v>0</v>
      </c>
      <c r="Z581" s="14">
        <v>0</v>
      </c>
      <c r="AA581" s="14">
        <v>1.6488913031461699E-2</v>
      </c>
      <c r="AB581" s="14">
        <v>7.7478896677565003E-3</v>
      </c>
      <c r="AC581" s="14">
        <v>1.10578868240534E-2</v>
      </c>
      <c r="AD581" s="14">
        <v>4.2688551624014699E-2</v>
      </c>
      <c r="AE581" s="14"/>
      <c r="AF581" s="14">
        <v>1.36501844180655E-2</v>
      </c>
      <c r="AG581" s="14">
        <v>6.7487504176934202E-3</v>
      </c>
      <c r="AH581" s="14">
        <v>1.8640372422144599E-2</v>
      </c>
      <c r="AI581" s="14"/>
      <c r="AJ581" s="14">
        <v>1.36388326114734E-2</v>
      </c>
      <c r="AK581" s="14">
        <v>2.1800466150534402E-3</v>
      </c>
      <c r="AL581" s="14">
        <v>1.6004304589507402E-2</v>
      </c>
      <c r="AM581" s="14">
        <v>0</v>
      </c>
      <c r="AN581" s="14">
        <v>1.8347541972550001E-2</v>
      </c>
      <c r="AO581" s="14"/>
      <c r="AP581" s="14">
        <v>3.0997858053667098E-3</v>
      </c>
      <c r="AQ581" s="14">
        <v>7.4409470246644804E-3</v>
      </c>
      <c r="AR581" s="14">
        <v>1.6343121498055599E-2</v>
      </c>
      <c r="AS581" s="14"/>
      <c r="AT581" s="14">
        <v>1.8650768851297801E-2</v>
      </c>
      <c r="AU581" s="14">
        <v>4.9686113406787096E-3</v>
      </c>
      <c r="AV581" s="14">
        <v>8.2574670452843398E-3</v>
      </c>
      <c r="AW581" s="14">
        <v>1.7181073134032401E-2</v>
      </c>
      <c r="AX581" s="14">
        <v>3.4200811163794899E-2</v>
      </c>
      <c r="AY581" s="14"/>
      <c r="AZ581" s="14">
        <v>6.2234024752385996E-3</v>
      </c>
      <c r="BA581" s="14">
        <v>1.5796517347157601E-2</v>
      </c>
      <c r="BB581" s="14">
        <v>2.1671432349214599E-2</v>
      </c>
      <c r="BC581" s="14">
        <v>3.0791259642794599E-3</v>
      </c>
      <c r="BD581" s="14">
        <v>9.7945004043456692E-3</v>
      </c>
      <c r="BE581" s="14">
        <v>1.0409362752170999E-2</v>
      </c>
    </row>
    <row r="582" spans="2:57" x14ac:dyDescent="0.25">
      <c r="B582" t="s">
        <v>87</v>
      </c>
      <c r="C582" s="14">
        <v>1.1827050565803601E-2</v>
      </c>
      <c r="D582" s="14">
        <v>1.36868353391566E-2</v>
      </c>
      <c r="E582" s="14">
        <v>1.01387688906557E-2</v>
      </c>
      <c r="F582" s="14"/>
      <c r="G582" s="14">
        <v>1.3497620651164201E-2</v>
      </c>
      <c r="H582" s="14">
        <v>5.5533072703300504E-3</v>
      </c>
      <c r="I582" s="14">
        <v>1.2850973970093001E-2</v>
      </c>
      <c r="J582" s="14">
        <v>1.61165527140581E-2</v>
      </c>
      <c r="K582" s="14">
        <v>1.9006727666631001E-2</v>
      </c>
      <c r="L582" s="14">
        <v>5.7515186655046104E-3</v>
      </c>
      <c r="M582" s="14"/>
      <c r="N582" s="14">
        <v>1.7896178665738299E-3</v>
      </c>
      <c r="O582" s="14">
        <v>1.2586827647467E-2</v>
      </c>
      <c r="P582" s="14">
        <v>2.44030902487677E-2</v>
      </c>
      <c r="Q582" s="14">
        <v>1.28261921693266E-2</v>
      </c>
      <c r="R582" s="14"/>
      <c r="S582" s="14">
        <v>9.7021874976103793E-3</v>
      </c>
      <c r="T582" s="14">
        <v>8.8103634237350296E-3</v>
      </c>
      <c r="U582" s="14">
        <v>8.3560151298179702E-3</v>
      </c>
      <c r="V582" s="14">
        <v>2.3557866660702802E-2</v>
      </c>
      <c r="W582" s="14">
        <v>1.07371650876724E-2</v>
      </c>
      <c r="X582" s="14">
        <v>9.1731913075622593E-3</v>
      </c>
      <c r="Y582" s="14">
        <v>2.2068230381629299E-2</v>
      </c>
      <c r="Z582" s="14">
        <v>1.5807352128604499E-2</v>
      </c>
      <c r="AA582" s="14">
        <v>6.1190250140991196E-3</v>
      </c>
      <c r="AB582" s="14">
        <v>7.6472340249566497E-3</v>
      </c>
      <c r="AC582" s="14">
        <v>2.3603937456636599E-2</v>
      </c>
      <c r="AD582" s="14">
        <v>0</v>
      </c>
      <c r="AE582" s="14"/>
      <c r="AF582" s="14">
        <v>1.4281075660948999E-2</v>
      </c>
      <c r="AG582" s="14">
        <v>8.8933689556516503E-3</v>
      </c>
      <c r="AH582" s="14">
        <v>1.0640021701165601E-2</v>
      </c>
      <c r="AI582" s="14"/>
      <c r="AJ582" s="14">
        <v>5.9363802533227003E-3</v>
      </c>
      <c r="AK582" s="14">
        <v>1.32394151889612E-2</v>
      </c>
      <c r="AL582" s="14">
        <v>7.9511664262054797E-3</v>
      </c>
      <c r="AM582" s="14">
        <v>5.4443950453923903E-2</v>
      </c>
      <c r="AN582" s="14">
        <v>1.6855410088986202E-2</v>
      </c>
      <c r="AO582" s="14"/>
      <c r="AP582" s="14">
        <v>4.1052779504284296E-3</v>
      </c>
      <c r="AQ582" s="14">
        <v>8.4940168782983404E-3</v>
      </c>
      <c r="AR582" s="14">
        <v>0</v>
      </c>
      <c r="AS582" s="14"/>
      <c r="AT582" s="14">
        <v>1.50371805018947E-2</v>
      </c>
      <c r="AU582" s="14">
        <v>1.27787859767789E-2</v>
      </c>
      <c r="AV582" s="14">
        <v>1.15808825719551E-2</v>
      </c>
      <c r="AW582" s="14">
        <v>0</v>
      </c>
      <c r="AX582" s="14">
        <v>0</v>
      </c>
      <c r="AY582" s="14"/>
      <c r="AZ582" s="14">
        <v>6.45865390102217E-3</v>
      </c>
      <c r="BA582" s="14">
        <v>8.5696475275642402E-3</v>
      </c>
      <c r="BB582" s="14">
        <v>1.00106358043133E-2</v>
      </c>
      <c r="BC582" s="14">
        <v>1.36260835281859E-2</v>
      </c>
      <c r="BD582" s="14">
        <v>2.2864203377944599E-2</v>
      </c>
      <c r="BE582" s="14">
        <v>2.4199936716660601E-2</v>
      </c>
    </row>
    <row r="583" spans="2:57" x14ac:dyDescent="0.25"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</row>
    <row r="584" spans="2:57" x14ac:dyDescent="0.25"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</row>
    <row r="585" spans="2:57" x14ac:dyDescent="0.25"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</row>
    <row r="586" spans="2:57" x14ac:dyDescent="0.25">
      <c r="B586" s="6" t="s">
        <v>242</v>
      </c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</row>
    <row r="587" spans="2:57" x14ac:dyDescent="0.25">
      <c r="B587" s="24" t="s">
        <v>211</v>
      </c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</row>
    <row r="588" spans="2:57" x14ac:dyDescent="0.25">
      <c r="B588" t="s">
        <v>232</v>
      </c>
      <c r="C588" s="14">
        <v>0.26733143064621501</v>
      </c>
      <c r="D588" s="14">
        <v>0.285093801995496</v>
      </c>
      <c r="E588" s="14">
        <v>0.24294782247779401</v>
      </c>
      <c r="F588" s="14"/>
      <c r="G588" s="14">
        <v>0.26582226013122501</v>
      </c>
      <c r="H588" s="14">
        <v>0.344022451523329</v>
      </c>
      <c r="I588" s="14">
        <v>0.30372466985931201</v>
      </c>
      <c r="J588" s="14">
        <v>0.19282874857141699</v>
      </c>
      <c r="K588" s="14">
        <v>0.2229441860453</v>
      </c>
      <c r="L588" s="14">
        <v>0.25038276449552699</v>
      </c>
      <c r="M588" s="14"/>
      <c r="N588" s="14">
        <v>0.35263764115321999</v>
      </c>
      <c r="O588" s="14">
        <v>0.22765311461191601</v>
      </c>
      <c r="P588" s="14">
        <v>0.22146274289884599</v>
      </c>
      <c r="Q588" s="14">
        <v>0.22826329402162299</v>
      </c>
      <c r="R588" s="14"/>
      <c r="S588" s="14">
        <v>0.31466979324989103</v>
      </c>
      <c r="T588" s="14">
        <v>0.26464364997725798</v>
      </c>
      <c r="U588" s="14">
        <v>0.27018123550483902</v>
      </c>
      <c r="V588" s="14">
        <v>0.28934311538774898</v>
      </c>
      <c r="W588" s="14">
        <v>0.29815498577875099</v>
      </c>
      <c r="X588" s="14">
        <v>0.28560705964354099</v>
      </c>
      <c r="Y588" s="14">
        <v>0.205650874580461</v>
      </c>
      <c r="Z588" s="14">
        <v>0.177314311390147</v>
      </c>
      <c r="AA588" s="14">
        <v>0.247790138318839</v>
      </c>
      <c r="AB588" s="14">
        <v>0.25519258439752901</v>
      </c>
      <c r="AC588" s="14">
        <v>0.271212405165279</v>
      </c>
      <c r="AD588" s="14">
        <v>0.20129294300384801</v>
      </c>
      <c r="AE588" s="14"/>
      <c r="AF588" s="14">
        <v>0.26334547218266102</v>
      </c>
      <c r="AG588" s="14">
        <v>0.28725224193704202</v>
      </c>
      <c r="AH588" s="14">
        <v>0.235092147283533</v>
      </c>
      <c r="AI588" s="14"/>
      <c r="AJ588" s="14">
        <v>0.24550140681553301</v>
      </c>
      <c r="AK588" s="14">
        <v>0.31545792505897202</v>
      </c>
      <c r="AL588" s="14">
        <v>0.23977392282746099</v>
      </c>
      <c r="AM588" s="14">
        <v>0.202068865034637</v>
      </c>
      <c r="AN588" s="14">
        <v>0.26470269110799399</v>
      </c>
      <c r="AO588" s="14"/>
      <c r="AP588" s="14">
        <v>0.26384621814707099</v>
      </c>
      <c r="AQ588" s="14">
        <v>0.31951100688760398</v>
      </c>
      <c r="AR588" s="14">
        <v>0.29765264915010597</v>
      </c>
      <c r="AS588" s="14"/>
      <c r="AT588" s="14">
        <v>0.153424840783735</v>
      </c>
      <c r="AU588" s="14">
        <v>0.175339690898282</v>
      </c>
      <c r="AV588" s="14">
        <v>0.33266433846569898</v>
      </c>
      <c r="AW588" s="14">
        <v>0.36891721379090597</v>
      </c>
      <c r="AX588" s="14">
        <v>0.498825825022428</v>
      </c>
      <c r="AY588" s="14"/>
      <c r="AZ588" s="14">
        <v>0.33917224986966399</v>
      </c>
      <c r="BA588" s="14">
        <v>0.260693456415172</v>
      </c>
      <c r="BB588" s="14">
        <v>0.198567941215187</v>
      </c>
      <c r="BC588" s="14">
        <v>0.23817714036531301</v>
      </c>
      <c r="BD588" s="14">
        <v>0.26232307497852903</v>
      </c>
      <c r="BE588" s="14">
        <v>0.22447050500680801</v>
      </c>
    </row>
    <row r="589" spans="2:57" x14ac:dyDescent="0.25">
      <c r="B589" t="s">
        <v>233</v>
      </c>
      <c r="C589" s="14">
        <v>0.43073083132825901</v>
      </c>
      <c r="D589" s="14">
        <v>0.43872123621282499</v>
      </c>
      <c r="E589" s="14">
        <v>0.41852443603839301</v>
      </c>
      <c r="F589" s="14"/>
      <c r="G589" s="14">
        <v>0.381175667990302</v>
      </c>
      <c r="H589" s="14">
        <v>0.42082774904527698</v>
      </c>
      <c r="I589" s="14">
        <v>0.48444997962673197</v>
      </c>
      <c r="J589" s="14">
        <v>0.45138374218712801</v>
      </c>
      <c r="K589" s="14">
        <v>0.40096017259245897</v>
      </c>
      <c r="L589" s="14">
        <v>0.43865141554745302</v>
      </c>
      <c r="M589" s="14"/>
      <c r="N589" s="14">
        <v>0.41637647288900398</v>
      </c>
      <c r="O589" s="14">
        <v>0.444030123831131</v>
      </c>
      <c r="P589" s="14">
        <v>0.46119176118567401</v>
      </c>
      <c r="Q589" s="14">
        <v>0.416407503322482</v>
      </c>
      <c r="R589" s="14"/>
      <c r="S589" s="14">
        <v>0.42398964504242098</v>
      </c>
      <c r="T589" s="14">
        <v>0.415558953413524</v>
      </c>
      <c r="U589" s="14">
        <v>0.380210762398072</v>
      </c>
      <c r="V589" s="14">
        <v>0.36068208667533203</v>
      </c>
      <c r="W589" s="14">
        <v>0.376086052297253</v>
      </c>
      <c r="X589" s="14">
        <v>0.46599610396871999</v>
      </c>
      <c r="Y589" s="14">
        <v>0.49973981413285101</v>
      </c>
      <c r="Z589" s="14">
        <v>0.44257784466725297</v>
      </c>
      <c r="AA589" s="14">
        <v>0.45271070720550699</v>
      </c>
      <c r="AB589" s="14">
        <v>0.485313901938702</v>
      </c>
      <c r="AC589" s="14">
        <v>0.44543392677861798</v>
      </c>
      <c r="AD589" s="14">
        <v>0.451112980096677</v>
      </c>
      <c r="AE589" s="14"/>
      <c r="AF589" s="14">
        <v>0.40248752725664699</v>
      </c>
      <c r="AG589" s="14">
        <v>0.44593398476930901</v>
      </c>
      <c r="AH589" s="14">
        <v>0.514498356830558</v>
      </c>
      <c r="AI589" s="14"/>
      <c r="AJ589" s="14">
        <v>0.41627769988162899</v>
      </c>
      <c r="AK589" s="14">
        <v>0.43608198798914</v>
      </c>
      <c r="AL589" s="14">
        <v>0.457647824323759</v>
      </c>
      <c r="AM589" s="14">
        <v>0.58060277318871101</v>
      </c>
      <c r="AN589" s="14">
        <v>0.44775473171172803</v>
      </c>
      <c r="AO589" s="14"/>
      <c r="AP589" s="14">
        <v>0.44868627341958001</v>
      </c>
      <c r="AQ589" s="14">
        <v>0.420480277623969</v>
      </c>
      <c r="AR589" s="14">
        <v>0.37136347157653699</v>
      </c>
      <c r="AS589" s="14"/>
      <c r="AT589" s="14">
        <v>0.41225536209635999</v>
      </c>
      <c r="AU589" s="14">
        <v>0.47834725893834801</v>
      </c>
      <c r="AV589" s="14">
        <v>0.41850819374680498</v>
      </c>
      <c r="AW589" s="14">
        <v>0.42415983858140799</v>
      </c>
      <c r="AX589" s="14">
        <v>0.42129355578011102</v>
      </c>
      <c r="AY589" s="14"/>
      <c r="AZ589" s="14">
        <v>0.46306006541855099</v>
      </c>
      <c r="BA589" s="14">
        <v>0.38642902565586801</v>
      </c>
      <c r="BB589" s="14">
        <v>0.50531652427037199</v>
      </c>
      <c r="BC589" s="14">
        <v>0.38432286449547198</v>
      </c>
      <c r="BD589" s="14">
        <v>0.43925064443624401</v>
      </c>
      <c r="BE589" s="14">
        <v>0.498667328193313</v>
      </c>
    </row>
    <row r="590" spans="2:57" x14ac:dyDescent="0.25">
      <c r="B590" t="s">
        <v>234</v>
      </c>
      <c r="C590" s="14">
        <v>0.24141121812162999</v>
      </c>
      <c r="D590" s="14">
        <v>0.22883636925043899</v>
      </c>
      <c r="E590" s="14">
        <v>0.25848901990568901</v>
      </c>
      <c r="F590" s="14"/>
      <c r="G590" s="14">
        <v>0.28781058950171801</v>
      </c>
      <c r="H590" s="14">
        <v>0.19013191612512401</v>
      </c>
      <c r="I590" s="14">
        <v>0.145072810474527</v>
      </c>
      <c r="J590" s="14">
        <v>0.273201842209985</v>
      </c>
      <c r="K590" s="14">
        <v>0.31808633125291602</v>
      </c>
      <c r="L590" s="14">
        <v>0.26806846495312803</v>
      </c>
      <c r="M590" s="14"/>
      <c r="N590" s="14">
        <v>0.198848254632291</v>
      </c>
      <c r="O590" s="14">
        <v>0.25938445979756197</v>
      </c>
      <c r="P590" s="14">
        <v>0.23771064587967999</v>
      </c>
      <c r="Q590" s="14">
        <v>0.27413233947214699</v>
      </c>
      <c r="R590" s="14"/>
      <c r="S590" s="14">
        <v>0.224826613205211</v>
      </c>
      <c r="T590" s="14">
        <v>0.218366042094334</v>
      </c>
      <c r="U590" s="14">
        <v>0.23983999446308699</v>
      </c>
      <c r="V590" s="14">
        <v>0.26454038059308899</v>
      </c>
      <c r="W590" s="14">
        <v>0.27703516810276002</v>
      </c>
      <c r="X590" s="14">
        <v>0.17243839932684499</v>
      </c>
      <c r="Y590" s="14">
        <v>0.26966662075972497</v>
      </c>
      <c r="Z590" s="14">
        <v>0.32404958259178501</v>
      </c>
      <c r="AA590" s="14">
        <v>0.26141263143639398</v>
      </c>
      <c r="AB590" s="14">
        <v>0.24473692551472001</v>
      </c>
      <c r="AC590" s="14">
        <v>0.206033434594942</v>
      </c>
      <c r="AD590" s="14">
        <v>0.28092087687983103</v>
      </c>
      <c r="AE590" s="14"/>
      <c r="AF590" s="14">
        <v>0.25497055474855201</v>
      </c>
      <c r="AG590" s="14">
        <v>0.21478552940096299</v>
      </c>
      <c r="AH590" s="14">
        <v>0.21709833646576401</v>
      </c>
      <c r="AI590" s="14"/>
      <c r="AJ590" s="14">
        <v>0.27021823568169101</v>
      </c>
      <c r="AK590" s="14">
        <v>0.203091450652339</v>
      </c>
      <c r="AL590" s="14">
        <v>0.20117238128513401</v>
      </c>
      <c r="AM590" s="14">
        <v>0.21732836177665099</v>
      </c>
      <c r="AN590" s="14">
        <v>0.228507548973367</v>
      </c>
      <c r="AO590" s="14"/>
      <c r="AP590" s="14">
        <v>0.211723173219591</v>
      </c>
      <c r="AQ590" s="14">
        <v>0.21321701057911599</v>
      </c>
      <c r="AR590" s="14">
        <v>0.22732649954305401</v>
      </c>
      <c r="AS590" s="14"/>
      <c r="AT590" s="14">
        <v>0.31304567668947703</v>
      </c>
      <c r="AU590" s="14">
        <v>0.28422808604968502</v>
      </c>
      <c r="AV590" s="14">
        <v>0.19984445059184699</v>
      </c>
      <c r="AW590" s="14">
        <v>0.198464215952526</v>
      </c>
      <c r="AX590" s="14">
        <v>0</v>
      </c>
      <c r="AY590" s="14"/>
      <c r="AZ590" s="14">
        <v>0.174638144361206</v>
      </c>
      <c r="BA590" s="14">
        <v>0.28666763708899101</v>
      </c>
      <c r="BB590" s="14">
        <v>0.17648249297497101</v>
      </c>
      <c r="BC590" s="14">
        <v>0.32112544030808199</v>
      </c>
      <c r="BD590" s="14">
        <v>0.21152301351018901</v>
      </c>
      <c r="BE590" s="14">
        <v>0.25037985353514602</v>
      </c>
    </row>
    <row r="591" spans="2:57" x14ac:dyDescent="0.25">
      <c r="B591" t="s">
        <v>235</v>
      </c>
      <c r="C591" s="14">
        <v>4.5512295223129801E-2</v>
      </c>
      <c r="D591" s="14">
        <v>3.3345724178012098E-2</v>
      </c>
      <c r="E591" s="14">
        <v>6.3470049664888104E-2</v>
      </c>
      <c r="F591" s="14"/>
      <c r="G591" s="14">
        <v>5.9592610873038E-2</v>
      </c>
      <c r="H591" s="14">
        <v>2.15730421313459E-2</v>
      </c>
      <c r="I591" s="14">
        <v>3.7373240822553902E-2</v>
      </c>
      <c r="J591" s="14">
        <v>6.8717014491800094E-2</v>
      </c>
      <c r="K591" s="14">
        <v>4.9768629375514899E-2</v>
      </c>
      <c r="L591" s="14">
        <v>3.6439265191108003E-2</v>
      </c>
      <c r="M591" s="14"/>
      <c r="N591" s="14">
        <v>3.2137631325484403E-2</v>
      </c>
      <c r="O591" s="14">
        <v>4.92866004885203E-2</v>
      </c>
      <c r="P591" s="14">
        <v>6.13602826415484E-2</v>
      </c>
      <c r="Q591" s="14">
        <v>4.9501222597895397E-2</v>
      </c>
      <c r="R591" s="14"/>
      <c r="S591" s="14">
        <v>3.0331086681266599E-2</v>
      </c>
      <c r="T591" s="14">
        <v>9.3578280712789202E-2</v>
      </c>
      <c r="U591" s="14">
        <v>6.6538713900325494E-2</v>
      </c>
      <c r="V591" s="14">
        <v>4.1886689177571802E-2</v>
      </c>
      <c r="W591" s="14">
        <v>1.5197298158584499E-2</v>
      </c>
      <c r="X591" s="14">
        <v>6.1936319607845403E-2</v>
      </c>
      <c r="Y591" s="14">
        <v>2.49426905269628E-2</v>
      </c>
      <c r="Z591" s="14">
        <v>2.52175450626374E-2</v>
      </c>
      <c r="AA591" s="14">
        <v>2.9479525168053699E-2</v>
      </c>
      <c r="AB591" s="14">
        <v>1.4756588149049E-2</v>
      </c>
      <c r="AC591" s="14">
        <v>7.7320233461161E-2</v>
      </c>
      <c r="AD591" s="14">
        <v>6.6673200019643303E-2</v>
      </c>
      <c r="AE591" s="14"/>
      <c r="AF591" s="14">
        <v>5.5794129939134698E-2</v>
      </c>
      <c r="AG591" s="14">
        <v>4.0636143619960499E-2</v>
      </c>
      <c r="AH591" s="14">
        <v>1.50764853277774E-2</v>
      </c>
      <c r="AI591" s="14"/>
      <c r="AJ591" s="14">
        <v>4.91428546824276E-2</v>
      </c>
      <c r="AK591" s="14">
        <v>3.35458143683686E-2</v>
      </c>
      <c r="AL591" s="14">
        <v>0.101405871563646</v>
      </c>
      <c r="AM591" s="14">
        <v>0</v>
      </c>
      <c r="AN591" s="14">
        <v>2.3571359652403701E-2</v>
      </c>
      <c r="AO591" s="14"/>
      <c r="AP591" s="14">
        <v>6.2177630828619601E-2</v>
      </c>
      <c r="AQ591" s="14">
        <v>3.8152376588762103E-2</v>
      </c>
      <c r="AR591" s="14">
        <v>8.9145555470735993E-2</v>
      </c>
      <c r="AS591" s="14"/>
      <c r="AT591" s="14">
        <v>9.1117816506017704E-2</v>
      </c>
      <c r="AU591" s="14">
        <v>4.8319379051508002E-2</v>
      </c>
      <c r="AV591" s="14">
        <v>3.2616612271176203E-2</v>
      </c>
      <c r="AW591" s="14">
        <v>8.4587316751607404E-3</v>
      </c>
      <c r="AX591" s="14">
        <v>7.9880619197461103E-2</v>
      </c>
      <c r="AY591" s="14"/>
      <c r="AZ591" s="14">
        <v>2.3129540350578501E-2</v>
      </c>
      <c r="BA591" s="14">
        <v>4.6633083411778901E-2</v>
      </c>
      <c r="BB591" s="14">
        <v>0.10177750629318701</v>
      </c>
      <c r="BC591" s="14">
        <v>4.8910520148573097E-2</v>
      </c>
      <c r="BD591" s="14">
        <v>4.6562188873659899E-2</v>
      </c>
      <c r="BE591" s="14">
        <v>0</v>
      </c>
    </row>
    <row r="592" spans="2:57" x14ac:dyDescent="0.25">
      <c r="B592" t="s">
        <v>87</v>
      </c>
      <c r="C592" s="14">
        <v>1.50142246807659E-2</v>
      </c>
      <c r="D592" s="14">
        <v>1.4002868363227601E-2</v>
      </c>
      <c r="E592" s="14">
        <v>1.6568671913236199E-2</v>
      </c>
      <c r="F592" s="14"/>
      <c r="G592" s="14">
        <v>5.5988715037169397E-3</v>
      </c>
      <c r="H592" s="14">
        <v>2.34448411749241E-2</v>
      </c>
      <c r="I592" s="14">
        <v>2.9379299216875002E-2</v>
      </c>
      <c r="J592" s="14">
        <v>1.3868652539669801E-2</v>
      </c>
      <c r="K592" s="14">
        <v>8.2406807338105195E-3</v>
      </c>
      <c r="L592" s="14">
        <v>6.4580898127833998E-3</v>
      </c>
      <c r="M592" s="14"/>
      <c r="N592" s="14">
        <v>0</v>
      </c>
      <c r="O592" s="14">
        <v>1.96457012708703E-2</v>
      </c>
      <c r="P592" s="14">
        <v>1.8274567394252001E-2</v>
      </c>
      <c r="Q592" s="14">
        <v>3.1695640585853203E-2</v>
      </c>
      <c r="R592" s="14"/>
      <c r="S592" s="14">
        <v>6.1828618212109599E-3</v>
      </c>
      <c r="T592" s="14">
        <v>7.8530738020943808E-3</v>
      </c>
      <c r="U592" s="14">
        <v>4.3229293733676302E-2</v>
      </c>
      <c r="V592" s="14">
        <v>4.3547728166258202E-2</v>
      </c>
      <c r="W592" s="14">
        <v>3.3526495662651701E-2</v>
      </c>
      <c r="X592" s="14">
        <v>1.40221174530487E-2</v>
      </c>
      <c r="Y592" s="14">
        <v>0</v>
      </c>
      <c r="Z592" s="14">
        <v>3.0840716288177101E-2</v>
      </c>
      <c r="AA592" s="14">
        <v>8.6069978712067993E-3</v>
      </c>
      <c r="AB592" s="14">
        <v>0</v>
      </c>
      <c r="AC592" s="14">
        <v>0</v>
      </c>
      <c r="AD592" s="14">
        <v>0</v>
      </c>
      <c r="AE592" s="14"/>
      <c r="AF592" s="14">
        <v>2.3402315873004401E-2</v>
      </c>
      <c r="AG592" s="14">
        <v>1.13921002727257E-2</v>
      </c>
      <c r="AH592" s="14">
        <v>1.8234674092367099E-2</v>
      </c>
      <c r="AI592" s="14"/>
      <c r="AJ592" s="14">
        <v>1.8859802938719399E-2</v>
      </c>
      <c r="AK592" s="14">
        <v>1.1822821931179501E-2</v>
      </c>
      <c r="AL592" s="14">
        <v>0</v>
      </c>
      <c r="AM592" s="14">
        <v>0</v>
      </c>
      <c r="AN592" s="14">
        <v>3.5463668554507201E-2</v>
      </c>
      <c r="AO592" s="14"/>
      <c r="AP592" s="14">
        <v>1.3566704385138399E-2</v>
      </c>
      <c r="AQ592" s="14">
        <v>8.6393283205477706E-3</v>
      </c>
      <c r="AR592" s="14">
        <v>1.4511824259566999E-2</v>
      </c>
      <c r="AS592" s="14"/>
      <c r="AT592" s="14">
        <v>3.0156303924409902E-2</v>
      </c>
      <c r="AU592" s="14">
        <v>1.37655850621767E-2</v>
      </c>
      <c r="AV592" s="14">
        <v>1.6366404924473301E-2</v>
      </c>
      <c r="AW592" s="14">
        <v>0</v>
      </c>
      <c r="AX592" s="14">
        <v>0</v>
      </c>
      <c r="AY592" s="14"/>
      <c r="AZ592" s="14">
        <v>0</v>
      </c>
      <c r="BA592" s="14">
        <v>1.9576797428189598E-2</v>
      </c>
      <c r="BB592" s="14">
        <v>1.7855535246283E-2</v>
      </c>
      <c r="BC592" s="14">
        <v>7.4640346825606404E-3</v>
      </c>
      <c r="BD592" s="14">
        <v>4.03410782013775E-2</v>
      </c>
      <c r="BE592" s="14">
        <v>2.6482313264733801E-2</v>
      </c>
    </row>
    <row r="593" spans="2:57" x14ac:dyDescent="0.25"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</row>
    <row r="594" spans="2:57" x14ac:dyDescent="0.25"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</row>
    <row r="595" spans="2:57" x14ac:dyDescent="0.25"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</row>
    <row r="596" spans="2:57" x14ac:dyDescent="0.25">
      <c r="B596" s="6" t="s">
        <v>243</v>
      </c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</row>
    <row r="597" spans="2:57" x14ac:dyDescent="0.25">
      <c r="B597" s="24" t="s">
        <v>211</v>
      </c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</row>
    <row r="598" spans="2:57" x14ac:dyDescent="0.25">
      <c r="B598" t="s">
        <v>232</v>
      </c>
      <c r="C598" s="14">
        <v>0.26718197206598199</v>
      </c>
      <c r="D598" s="14">
        <v>0.22360956995383499</v>
      </c>
      <c r="E598" s="14">
        <v>0.30560829165389303</v>
      </c>
      <c r="F598" s="14"/>
      <c r="G598" s="14">
        <v>0.31883839928941399</v>
      </c>
      <c r="H598" s="14">
        <v>0.30935128955712698</v>
      </c>
      <c r="I598" s="14">
        <v>0.35366404917789102</v>
      </c>
      <c r="J598" s="14">
        <v>0.203649538061244</v>
      </c>
      <c r="K598" s="14">
        <v>0.18932205469164701</v>
      </c>
      <c r="L598" s="14">
        <v>0.168093169509934</v>
      </c>
      <c r="M598" s="14"/>
      <c r="N598" s="14">
        <v>0.30579326200350898</v>
      </c>
      <c r="O598" s="14">
        <v>0.250931780776529</v>
      </c>
      <c r="P598" s="14">
        <v>0.27741471383521399</v>
      </c>
      <c r="Q598" s="14">
        <v>0.22101498445283699</v>
      </c>
      <c r="R598" s="14"/>
      <c r="S598" s="14">
        <v>0.349625445485026</v>
      </c>
      <c r="T598" s="14">
        <v>0.258003155323831</v>
      </c>
      <c r="U598" s="14">
        <v>0.21681558629959199</v>
      </c>
      <c r="V598" s="14">
        <v>0.27292689199690401</v>
      </c>
      <c r="W598" s="14">
        <v>0.23982993601695199</v>
      </c>
      <c r="X598" s="14">
        <v>0.25050691944072101</v>
      </c>
      <c r="Y598" s="14">
        <v>0.27586334053026901</v>
      </c>
      <c r="Z598" s="14">
        <v>0.182318013851998</v>
      </c>
      <c r="AA598" s="14">
        <v>0.27352004472036501</v>
      </c>
      <c r="AB598" s="14">
        <v>0.25875861039754</v>
      </c>
      <c r="AC598" s="14">
        <v>0.20418823479277501</v>
      </c>
      <c r="AD598" s="14">
        <v>0.34326938744504698</v>
      </c>
      <c r="AE598" s="14"/>
      <c r="AF598" s="14">
        <v>0.24965219398653499</v>
      </c>
      <c r="AG598" s="14">
        <v>0.250900239210606</v>
      </c>
      <c r="AH598" s="14">
        <v>0.309037201990495</v>
      </c>
      <c r="AI598" s="14"/>
      <c r="AJ598" s="14">
        <v>0.210455896687784</v>
      </c>
      <c r="AK598" s="14">
        <v>0.32593547534662298</v>
      </c>
      <c r="AL598" s="14">
        <v>0.18974724583488201</v>
      </c>
      <c r="AM598" s="14">
        <v>0.200110327419116</v>
      </c>
      <c r="AN598" s="14">
        <v>0.25499520694965899</v>
      </c>
      <c r="AO598" s="14"/>
      <c r="AP598" s="14">
        <v>0.23809729342222299</v>
      </c>
      <c r="AQ598" s="14">
        <v>0.30999218744448498</v>
      </c>
      <c r="AR598" s="14">
        <v>0.274349425506827</v>
      </c>
      <c r="AS598" s="14"/>
      <c r="AT598" s="14">
        <v>0.169197222208232</v>
      </c>
      <c r="AU598" s="14">
        <v>0.194354143524226</v>
      </c>
      <c r="AV598" s="14">
        <v>0.33817866142816999</v>
      </c>
      <c r="AW598" s="14">
        <v>0.37497205186062099</v>
      </c>
      <c r="AX598" s="14">
        <v>0.32057378479786802</v>
      </c>
      <c r="AY598" s="14"/>
      <c r="AZ598" s="14">
        <v>0.37232426208511299</v>
      </c>
      <c r="BA598" s="14">
        <v>0.25487675666557402</v>
      </c>
      <c r="BB598" s="14">
        <v>0.210403154957301</v>
      </c>
      <c r="BC598" s="14">
        <v>0.196231809530859</v>
      </c>
      <c r="BD598" s="14">
        <v>0.24255641659308999</v>
      </c>
      <c r="BE598" s="14">
        <v>0.242144842732576</v>
      </c>
    </row>
    <row r="599" spans="2:57" x14ac:dyDescent="0.25">
      <c r="B599" t="s">
        <v>233</v>
      </c>
      <c r="C599" s="14">
        <v>0.48229056586205798</v>
      </c>
      <c r="D599" s="14">
        <v>0.50279642900243604</v>
      </c>
      <c r="E599" s="14">
        <v>0.46371806388443298</v>
      </c>
      <c r="F599" s="14"/>
      <c r="G599" s="14">
        <v>0.47041308924317898</v>
      </c>
      <c r="H599" s="14">
        <v>0.47356869246067801</v>
      </c>
      <c r="I599" s="14">
        <v>0.48313227737959402</v>
      </c>
      <c r="J599" s="14">
        <v>0.46308910412073001</v>
      </c>
      <c r="K599" s="14">
        <v>0.47398268054831799</v>
      </c>
      <c r="L599" s="14">
        <v>0.53202288045540402</v>
      </c>
      <c r="M599" s="14"/>
      <c r="N599" s="14">
        <v>0.48452087156834101</v>
      </c>
      <c r="O599" s="14">
        <v>0.468273974007059</v>
      </c>
      <c r="P599" s="14">
        <v>0.48174439784434497</v>
      </c>
      <c r="Q599" s="14">
        <v>0.49510109367084398</v>
      </c>
      <c r="R599" s="14"/>
      <c r="S599" s="14">
        <v>0.469166854751838</v>
      </c>
      <c r="T599" s="14">
        <v>0.48280377905455002</v>
      </c>
      <c r="U599" s="14">
        <v>0.471175312863856</v>
      </c>
      <c r="V599" s="14">
        <v>0.48281475417690101</v>
      </c>
      <c r="W599" s="14">
        <v>0.52000946763406297</v>
      </c>
      <c r="X599" s="14">
        <v>0.52686031755822105</v>
      </c>
      <c r="Y599" s="14">
        <v>0.41951726613850998</v>
      </c>
      <c r="Z599" s="14">
        <v>0.60115967279038196</v>
      </c>
      <c r="AA599" s="14">
        <v>0.46746639233909898</v>
      </c>
      <c r="AB599" s="14">
        <v>0.41397869246284502</v>
      </c>
      <c r="AC599" s="14">
        <v>0.54346684982688798</v>
      </c>
      <c r="AD599" s="14">
        <v>0.44117346568732302</v>
      </c>
      <c r="AE599" s="14"/>
      <c r="AF599" s="14">
        <v>0.456896693701631</v>
      </c>
      <c r="AG599" s="14">
        <v>0.51594400774035498</v>
      </c>
      <c r="AH599" s="14">
        <v>0.48889407347880198</v>
      </c>
      <c r="AI599" s="14"/>
      <c r="AJ599" s="14">
        <v>0.476250856858287</v>
      </c>
      <c r="AK599" s="14">
        <v>0.50395359538098095</v>
      </c>
      <c r="AL599" s="14">
        <v>0.53176184596446796</v>
      </c>
      <c r="AM599" s="14">
        <v>0.23817335638953599</v>
      </c>
      <c r="AN599" s="14">
        <v>0.483244820157744</v>
      </c>
      <c r="AO599" s="14"/>
      <c r="AP599" s="14">
        <v>0.47440781581417402</v>
      </c>
      <c r="AQ599" s="14">
        <v>0.48943269971728998</v>
      </c>
      <c r="AR599" s="14">
        <v>0.49179613431236002</v>
      </c>
      <c r="AS599" s="14"/>
      <c r="AT599" s="14">
        <v>0.47420649091745998</v>
      </c>
      <c r="AU599" s="14">
        <v>0.51273283158060901</v>
      </c>
      <c r="AV599" s="14">
        <v>0.473591066920381</v>
      </c>
      <c r="AW599" s="14">
        <v>0.48141740217248702</v>
      </c>
      <c r="AX599" s="14">
        <v>0.55653830279085004</v>
      </c>
      <c r="AY599" s="14"/>
      <c r="AZ599" s="14">
        <v>0.48593974122801198</v>
      </c>
      <c r="BA599" s="14">
        <v>0.47197039896082199</v>
      </c>
      <c r="BB599" s="14">
        <v>0.50291571798091095</v>
      </c>
      <c r="BC599" s="14">
        <v>0.45173233271265201</v>
      </c>
      <c r="BD599" s="14">
        <v>0.49645023383157399</v>
      </c>
      <c r="BE599" s="14">
        <v>0.55114713366457702</v>
      </c>
    </row>
    <row r="600" spans="2:57" x14ac:dyDescent="0.25">
      <c r="B600" t="s">
        <v>234</v>
      </c>
      <c r="C600" s="14">
        <v>0.193740644644218</v>
      </c>
      <c r="D600" s="14">
        <v>0.21447171429464601</v>
      </c>
      <c r="E600" s="14">
        <v>0.17553968571701301</v>
      </c>
      <c r="F600" s="14"/>
      <c r="G600" s="14">
        <v>0.142733915420451</v>
      </c>
      <c r="H600" s="14">
        <v>0.159243796898488</v>
      </c>
      <c r="I600" s="14">
        <v>0.11796913557007301</v>
      </c>
      <c r="J600" s="14">
        <v>0.26985478157154802</v>
      </c>
      <c r="K600" s="14">
        <v>0.27910719162057801</v>
      </c>
      <c r="L600" s="14">
        <v>0.25200022769612501</v>
      </c>
      <c r="M600" s="14"/>
      <c r="N600" s="14">
        <v>0.18368576928143199</v>
      </c>
      <c r="O600" s="14">
        <v>0.216796407795628</v>
      </c>
      <c r="P600" s="14">
        <v>0.155747863202292</v>
      </c>
      <c r="Q600" s="14">
        <v>0.21401682397714</v>
      </c>
      <c r="R600" s="14"/>
      <c r="S600" s="14">
        <v>0.117803769878439</v>
      </c>
      <c r="T600" s="14">
        <v>0.21179500157458001</v>
      </c>
      <c r="U600" s="14">
        <v>0.174779120567641</v>
      </c>
      <c r="V600" s="14">
        <v>0.16770113937056</v>
      </c>
      <c r="W600" s="14">
        <v>0.20906597468617499</v>
      </c>
      <c r="X600" s="14">
        <v>0.174399081443808</v>
      </c>
      <c r="Y600" s="14">
        <v>0.221986159188962</v>
      </c>
      <c r="Z600" s="14">
        <v>0.18878693992002901</v>
      </c>
      <c r="AA600" s="14">
        <v>0.22673042784570999</v>
      </c>
      <c r="AB600" s="14">
        <v>0.31286068382807602</v>
      </c>
      <c r="AC600" s="14">
        <v>0.168580894282927</v>
      </c>
      <c r="AD600" s="14">
        <v>0.21555714686763</v>
      </c>
      <c r="AE600" s="14"/>
      <c r="AF600" s="14">
        <v>0.20937176295690699</v>
      </c>
      <c r="AG600" s="14">
        <v>0.194303724470204</v>
      </c>
      <c r="AH600" s="14">
        <v>0.171829050370431</v>
      </c>
      <c r="AI600" s="14"/>
      <c r="AJ600" s="14">
        <v>0.245038601949435</v>
      </c>
      <c r="AK600" s="14">
        <v>0.119955283485901</v>
      </c>
      <c r="AL600" s="14">
        <v>0.24037326927719899</v>
      </c>
      <c r="AM600" s="14">
        <v>0.44256988232071398</v>
      </c>
      <c r="AN600" s="14">
        <v>0.19245477316783</v>
      </c>
      <c r="AO600" s="14"/>
      <c r="AP600" s="14">
        <v>0.21560711937159099</v>
      </c>
      <c r="AQ600" s="14">
        <v>0.15660715586120899</v>
      </c>
      <c r="AR600" s="14">
        <v>0.20186080664227099</v>
      </c>
      <c r="AS600" s="14"/>
      <c r="AT600" s="14">
        <v>0.27411448705702501</v>
      </c>
      <c r="AU600" s="14">
        <v>0.198372158179041</v>
      </c>
      <c r="AV600" s="14">
        <v>0.155090258014149</v>
      </c>
      <c r="AW600" s="14">
        <v>0.13555195620270499</v>
      </c>
      <c r="AX600" s="14">
        <v>5.8640245550029002E-2</v>
      </c>
      <c r="AY600" s="14"/>
      <c r="AZ600" s="14">
        <v>0.117392809302326</v>
      </c>
      <c r="BA600" s="14">
        <v>0.20851800444433899</v>
      </c>
      <c r="BB600" s="14">
        <v>0.20305186571679501</v>
      </c>
      <c r="BC600" s="14">
        <v>0.286618751634173</v>
      </c>
      <c r="BD600" s="14">
        <v>0.20370639636749599</v>
      </c>
      <c r="BE600" s="14">
        <v>0.12511806283820801</v>
      </c>
    </row>
    <row r="601" spans="2:57" x14ac:dyDescent="0.25">
      <c r="B601" t="s">
        <v>235</v>
      </c>
      <c r="C601" s="14">
        <v>3.9265912986057701E-2</v>
      </c>
      <c r="D601" s="14">
        <v>3.84832998406743E-2</v>
      </c>
      <c r="E601" s="14">
        <v>4.0153269754427103E-2</v>
      </c>
      <c r="F601" s="14"/>
      <c r="G601" s="14">
        <v>5.7953438140113701E-2</v>
      </c>
      <c r="H601" s="14">
        <v>3.8198667121507199E-2</v>
      </c>
      <c r="I601" s="14">
        <v>1.62899035413368E-2</v>
      </c>
      <c r="J601" s="14">
        <v>5.6652951910922497E-2</v>
      </c>
      <c r="K601" s="14">
        <v>2.82811634109713E-2</v>
      </c>
      <c r="L601" s="14">
        <v>3.5503163621017103E-2</v>
      </c>
      <c r="M601" s="14"/>
      <c r="N601" s="14">
        <v>2.3392938886374399E-2</v>
      </c>
      <c r="O601" s="14">
        <v>4.34338948674114E-2</v>
      </c>
      <c r="P601" s="14">
        <v>6.8157634931759303E-2</v>
      </c>
      <c r="Q601" s="14">
        <v>3.17098485892887E-2</v>
      </c>
      <c r="R601" s="14"/>
      <c r="S601" s="14">
        <v>3.7469846030487197E-2</v>
      </c>
      <c r="T601" s="14">
        <v>4.0670633752714999E-2</v>
      </c>
      <c r="U601" s="14">
        <v>9.4089938359092198E-2</v>
      </c>
      <c r="V601" s="14">
        <v>4.7453185750214899E-2</v>
      </c>
      <c r="W601" s="14">
        <v>1.43811351731535E-2</v>
      </c>
      <c r="X601" s="14">
        <v>3.5846077684370002E-2</v>
      </c>
      <c r="Y601" s="14">
        <v>7.1976055325499999E-2</v>
      </c>
      <c r="Z601" s="14">
        <v>0</v>
      </c>
      <c r="AA601" s="14">
        <v>2.4710323360683E-2</v>
      </c>
      <c r="AB601" s="14">
        <v>0</v>
      </c>
      <c r="AC601" s="14">
        <v>6.9143566056962896E-2</v>
      </c>
      <c r="AD601" s="14">
        <v>0</v>
      </c>
      <c r="AE601" s="14"/>
      <c r="AF601" s="14">
        <v>5.8215319845931902E-2</v>
      </c>
      <c r="AG601" s="14">
        <v>2.67141929195025E-2</v>
      </c>
      <c r="AH601" s="14">
        <v>7.8320863330557308E-3</v>
      </c>
      <c r="AI601" s="14"/>
      <c r="AJ601" s="14">
        <v>4.6788063054572102E-2</v>
      </c>
      <c r="AK601" s="14">
        <v>3.4014158429944499E-2</v>
      </c>
      <c r="AL601" s="14">
        <v>3.8117638923451297E-2</v>
      </c>
      <c r="AM601" s="14">
        <v>0.11914643387063301</v>
      </c>
      <c r="AN601" s="14">
        <v>3.09596980693881E-2</v>
      </c>
      <c r="AO601" s="14"/>
      <c r="AP601" s="14">
        <v>5.2207759226704099E-2</v>
      </c>
      <c r="AQ601" s="14">
        <v>3.3926891144370801E-2</v>
      </c>
      <c r="AR601" s="14">
        <v>3.1993633538542399E-2</v>
      </c>
      <c r="AS601" s="14"/>
      <c r="AT601" s="14">
        <v>5.2451064955685398E-2</v>
      </c>
      <c r="AU601" s="14">
        <v>7.4232456923463003E-2</v>
      </c>
      <c r="AV601" s="14">
        <v>1.5071563732655601E-2</v>
      </c>
      <c r="AW601" s="14">
        <v>8.0585897641867396E-3</v>
      </c>
      <c r="AX601" s="14">
        <v>6.4247666861252301E-2</v>
      </c>
      <c r="AY601" s="14"/>
      <c r="AZ601" s="14">
        <v>1.2782760315462599E-2</v>
      </c>
      <c r="BA601" s="14">
        <v>4.6411026675695799E-2</v>
      </c>
      <c r="BB601" s="14">
        <v>6.7696957696876003E-2</v>
      </c>
      <c r="BC601" s="14">
        <v>5.4013436824964997E-2</v>
      </c>
      <c r="BD601" s="14">
        <v>2.9268070082271301E-2</v>
      </c>
      <c r="BE601" s="14">
        <v>3.6056740615249099E-2</v>
      </c>
    </row>
    <row r="602" spans="2:57" x14ac:dyDescent="0.25">
      <c r="B602" t="s">
        <v>87</v>
      </c>
      <c r="C602" s="14">
        <v>1.75209044416847E-2</v>
      </c>
      <c r="D602" s="14">
        <v>2.06389869084086E-2</v>
      </c>
      <c r="E602" s="14">
        <v>1.4980688990234199E-2</v>
      </c>
      <c r="F602" s="14"/>
      <c r="G602" s="14">
        <v>1.00611579068426E-2</v>
      </c>
      <c r="H602" s="14">
        <v>1.9637553962200099E-2</v>
      </c>
      <c r="I602" s="14">
        <v>2.8944634331105099E-2</v>
      </c>
      <c r="J602" s="14">
        <v>6.7536243355554798E-3</v>
      </c>
      <c r="K602" s="14">
        <v>2.93069097284849E-2</v>
      </c>
      <c r="L602" s="14">
        <v>1.23805587175201E-2</v>
      </c>
      <c r="M602" s="14"/>
      <c r="N602" s="14">
        <v>2.6071582603438498E-3</v>
      </c>
      <c r="O602" s="14">
        <v>2.0563942553372998E-2</v>
      </c>
      <c r="P602" s="14">
        <v>1.6935390186389301E-2</v>
      </c>
      <c r="Q602" s="14">
        <v>3.8157249309889403E-2</v>
      </c>
      <c r="R602" s="14"/>
      <c r="S602" s="14">
        <v>2.59340838542098E-2</v>
      </c>
      <c r="T602" s="14">
        <v>6.7274302943250101E-3</v>
      </c>
      <c r="U602" s="14">
        <v>4.3140041909818801E-2</v>
      </c>
      <c r="V602" s="14">
        <v>2.91040287054205E-2</v>
      </c>
      <c r="W602" s="14">
        <v>1.6713486489655701E-2</v>
      </c>
      <c r="X602" s="14">
        <v>1.2387603872879301E-2</v>
      </c>
      <c r="Y602" s="14">
        <v>1.0657178816759001E-2</v>
      </c>
      <c r="Z602" s="14">
        <v>2.7735373437590902E-2</v>
      </c>
      <c r="AA602" s="14">
        <v>7.5728117341435103E-3</v>
      </c>
      <c r="AB602" s="14">
        <v>1.44020133115399E-2</v>
      </c>
      <c r="AC602" s="14">
        <v>1.46204550404468E-2</v>
      </c>
      <c r="AD602" s="14">
        <v>0</v>
      </c>
      <c r="AE602" s="14"/>
      <c r="AF602" s="14">
        <v>2.5864029508994999E-2</v>
      </c>
      <c r="AG602" s="14">
        <v>1.21378356593322E-2</v>
      </c>
      <c r="AH602" s="14">
        <v>2.24075878272166E-2</v>
      </c>
      <c r="AI602" s="14"/>
      <c r="AJ602" s="14">
        <v>2.1466581449921501E-2</v>
      </c>
      <c r="AK602" s="14">
        <v>1.6141487356551298E-2</v>
      </c>
      <c r="AL602" s="14">
        <v>0</v>
      </c>
      <c r="AM602" s="14">
        <v>0</v>
      </c>
      <c r="AN602" s="14">
        <v>3.8345501655378797E-2</v>
      </c>
      <c r="AO602" s="14"/>
      <c r="AP602" s="14">
        <v>1.9680012165308101E-2</v>
      </c>
      <c r="AQ602" s="14">
        <v>1.00410658326464E-2</v>
      </c>
      <c r="AR602" s="14">
        <v>0</v>
      </c>
      <c r="AS602" s="14"/>
      <c r="AT602" s="14">
        <v>3.0030734861597599E-2</v>
      </c>
      <c r="AU602" s="14">
        <v>2.03084097926612E-2</v>
      </c>
      <c r="AV602" s="14">
        <v>1.80684499046441E-2</v>
      </c>
      <c r="AW602" s="14">
        <v>0</v>
      </c>
      <c r="AX602" s="14">
        <v>0</v>
      </c>
      <c r="AY602" s="14"/>
      <c r="AZ602" s="14">
        <v>1.1560427069086899E-2</v>
      </c>
      <c r="BA602" s="14">
        <v>1.82238132535699E-2</v>
      </c>
      <c r="BB602" s="14">
        <v>1.5932303648117201E-2</v>
      </c>
      <c r="BC602" s="14">
        <v>1.14036692973511E-2</v>
      </c>
      <c r="BD602" s="14">
        <v>2.8018883125569199E-2</v>
      </c>
      <c r="BE602" s="14">
        <v>4.5533220149388903E-2</v>
      </c>
    </row>
    <row r="603" spans="2:57" x14ac:dyDescent="0.25"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</row>
    <row r="604" spans="2:57" x14ac:dyDescent="0.25"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</row>
    <row r="605" spans="2:57" x14ac:dyDescent="0.25"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</row>
    <row r="606" spans="2:57" x14ac:dyDescent="0.25">
      <c r="B606" s="6" t="s">
        <v>244</v>
      </c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</row>
    <row r="607" spans="2:57" x14ac:dyDescent="0.25">
      <c r="B607" s="24" t="s">
        <v>211</v>
      </c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</row>
    <row r="608" spans="2:57" x14ac:dyDescent="0.25">
      <c r="B608" t="s">
        <v>232</v>
      </c>
      <c r="C608" s="14">
        <v>0.245522122170162</v>
      </c>
      <c r="D608" s="14">
        <v>0.23285742862366299</v>
      </c>
      <c r="E608" s="14">
        <v>0.26294945724625501</v>
      </c>
      <c r="F608" s="14"/>
      <c r="G608" s="14">
        <v>0.25429977643227503</v>
      </c>
      <c r="H608" s="14">
        <v>0.29845969137460399</v>
      </c>
      <c r="I608" s="14">
        <v>0.29578482582411297</v>
      </c>
      <c r="J608" s="14">
        <v>0.19930762039013999</v>
      </c>
      <c r="K608" s="14">
        <v>0.22160272691762201</v>
      </c>
      <c r="L608" s="14">
        <v>0.16116725715499899</v>
      </c>
      <c r="M608" s="14"/>
      <c r="N608" s="14">
        <v>0.30807569527273099</v>
      </c>
      <c r="O608" s="14">
        <v>0.22278565448422499</v>
      </c>
      <c r="P608" s="14">
        <v>0.227722008744941</v>
      </c>
      <c r="Q608" s="14">
        <v>0.19838146735041801</v>
      </c>
      <c r="R608" s="14"/>
      <c r="S608" s="14">
        <v>0.26881450680830699</v>
      </c>
      <c r="T608" s="14">
        <v>0.27263551640429101</v>
      </c>
      <c r="U608" s="14">
        <v>0.18078733769914199</v>
      </c>
      <c r="V608" s="14">
        <v>0.24166179268465501</v>
      </c>
      <c r="W608" s="14">
        <v>0.237637828013921</v>
      </c>
      <c r="X608" s="14">
        <v>0.27154885446136701</v>
      </c>
      <c r="Y608" s="14">
        <v>0.22788710859455499</v>
      </c>
      <c r="Z608" s="14">
        <v>0.23235638576307399</v>
      </c>
      <c r="AA608" s="14">
        <v>0.210142837154633</v>
      </c>
      <c r="AB608" s="14">
        <v>0.22488398063846801</v>
      </c>
      <c r="AC608" s="14">
        <v>0.31339221981482401</v>
      </c>
      <c r="AD608" s="14">
        <v>0.26634398883494498</v>
      </c>
      <c r="AE608" s="14"/>
      <c r="AF608" s="14">
        <v>0.23368499493887601</v>
      </c>
      <c r="AG608" s="14">
        <v>0.262091714493703</v>
      </c>
      <c r="AH608" s="14">
        <v>0.22739492561942001</v>
      </c>
      <c r="AI608" s="14"/>
      <c r="AJ608" s="14">
        <v>0.226036547817341</v>
      </c>
      <c r="AK608" s="14">
        <v>0.287580111162406</v>
      </c>
      <c r="AL608" s="14">
        <v>0.24262050206976199</v>
      </c>
      <c r="AM608" s="14">
        <v>0.113046670716554</v>
      </c>
      <c r="AN608" s="14">
        <v>0.21104671589061999</v>
      </c>
      <c r="AO608" s="14"/>
      <c r="AP608" s="14">
        <v>0.27399571322356903</v>
      </c>
      <c r="AQ608" s="14">
        <v>0.27426378973597698</v>
      </c>
      <c r="AR608" s="14">
        <v>0.24795691809293199</v>
      </c>
      <c r="AS608" s="14"/>
      <c r="AT608" s="14">
        <v>0.150280483777089</v>
      </c>
      <c r="AU608" s="14">
        <v>0.14810274714868801</v>
      </c>
      <c r="AV608" s="14">
        <v>0.32904500100017497</v>
      </c>
      <c r="AW608" s="14">
        <v>0.32113276795145701</v>
      </c>
      <c r="AX608" s="14">
        <v>0.31450879815240801</v>
      </c>
      <c r="AY608" s="14"/>
      <c r="AZ608" s="14">
        <v>0.327450504279855</v>
      </c>
      <c r="BA608" s="14">
        <v>0.21892507006409301</v>
      </c>
      <c r="BB608" s="14">
        <v>0.19562646836136999</v>
      </c>
      <c r="BC608" s="14">
        <v>0.236110208399232</v>
      </c>
      <c r="BD608" s="14">
        <v>0.202050772578107</v>
      </c>
      <c r="BE608" s="14">
        <v>0.21778881571605299</v>
      </c>
    </row>
    <row r="609" spans="2:57" x14ac:dyDescent="0.25">
      <c r="B609" t="s">
        <v>233</v>
      </c>
      <c r="C609" s="14">
        <v>0.42415132788834597</v>
      </c>
      <c r="D609" s="14">
        <v>0.44509253675886201</v>
      </c>
      <c r="E609" s="14">
        <v>0.39634907805288699</v>
      </c>
      <c r="F609" s="14"/>
      <c r="G609" s="14">
        <v>0.34029551373759398</v>
      </c>
      <c r="H609" s="14">
        <v>0.40555941790619499</v>
      </c>
      <c r="I609" s="14">
        <v>0.47691775245384799</v>
      </c>
      <c r="J609" s="14">
        <v>0.463138386382907</v>
      </c>
      <c r="K609" s="14">
        <v>0.40789102644258102</v>
      </c>
      <c r="L609" s="14">
        <v>0.466243689312548</v>
      </c>
      <c r="M609" s="14"/>
      <c r="N609" s="14">
        <v>0.43743623760481198</v>
      </c>
      <c r="O609" s="14">
        <v>0.418834663734858</v>
      </c>
      <c r="P609" s="14">
        <v>0.41461481850610299</v>
      </c>
      <c r="Q609" s="14">
        <v>0.42300042798462101</v>
      </c>
      <c r="R609" s="14"/>
      <c r="S609" s="14">
        <v>0.42200818328497902</v>
      </c>
      <c r="T609" s="14">
        <v>0.41716639435186198</v>
      </c>
      <c r="U609" s="14">
        <v>0.43114977722215903</v>
      </c>
      <c r="V609" s="14">
        <v>0.37717973198052301</v>
      </c>
      <c r="W609" s="14">
        <v>0.39759325149053798</v>
      </c>
      <c r="X609" s="14">
        <v>0.48873717348813001</v>
      </c>
      <c r="Y609" s="14">
        <v>0.50507050012991295</v>
      </c>
      <c r="Z609" s="14">
        <v>0.32469480778926102</v>
      </c>
      <c r="AA609" s="14">
        <v>0.43122951333467002</v>
      </c>
      <c r="AB609" s="14">
        <v>0.38321726930643202</v>
      </c>
      <c r="AC609" s="14">
        <v>0.41070966024787597</v>
      </c>
      <c r="AD609" s="14">
        <v>0.50382028836495196</v>
      </c>
      <c r="AE609" s="14"/>
      <c r="AF609" s="14">
        <v>0.42840400650275501</v>
      </c>
      <c r="AG609" s="14">
        <v>0.43538642144666401</v>
      </c>
      <c r="AH609" s="14">
        <v>0.50000395782092799</v>
      </c>
      <c r="AI609" s="14"/>
      <c r="AJ609" s="14">
        <v>0.444701452452341</v>
      </c>
      <c r="AK609" s="14">
        <v>0.43000121040608003</v>
      </c>
      <c r="AL609" s="14">
        <v>0.45125170871905101</v>
      </c>
      <c r="AM609" s="14">
        <v>0.28553163403083498</v>
      </c>
      <c r="AN609" s="14">
        <v>0.43689669194907199</v>
      </c>
      <c r="AO609" s="14"/>
      <c r="AP609" s="14">
        <v>0.416457901347285</v>
      </c>
      <c r="AQ609" s="14">
        <v>0.44632524162211001</v>
      </c>
      <c r="AR609" s="14">
        <v>0.38002919607656999</v>
      </c>
      <c r="AS609" s="14"/>
      <c r="AT609" s="14">
        <v>0.45218585658941701</v>
      </c>
      <c r="AU609" s="14">
        <v>0.43729753322412002</v>
      </c>
      <c r="AV609" s="14">
        <v>0.38876725536454798</v>
      </c>
      <c r="AW609" s="14">
        <v>0.45310608785092099</v>
      </c>
      <c r="AX609" s="14">
        <v>0.56244030069450202</v>
      </c>
      <c r="AY609" s="14"/>
      <c r="AZ609" s="14">
        <v>0.41283840418754603</v>
      </c>
      <c r="BA609" s="14">
        <v>0.42754209185376901</v>
      </c>
      <c r="BB609" s="14">
        <v>0.49024201702911802</v>
      </c>
      <c r="BC609" s="14">
        <v>0.39704557984319599</v>
      </c>
      <c r="BD609" s="14">
        <v>0.43585188032922101</v>
      </c>
      <c r="BE609" s="14">
        <v>0.38407322331433802</v>
      </c>
    </row>
    <row r="610" spans="2:57" x14ac:dyDescent="0.25">
      <c r="B610" t="s">
        <v>234</v>
      </c>
      <c r="C610" s="14">
        <v>0.244973648203684</v>
      </c>
      <c r="D610" s="14">
        <v>0.24274698125763999</v>
      </c>
      <c r="E610" s="14">
        <v>0.247260483938324</v>
      </c>
      <c r="F610" s="14"/>
      <c r="G610" s="14">
        <v>0.29136314229451998</v>
      </c>
      <c r="H610" s="14">
        <v>0.215184758384037</v>
      </c>
      <c r="I610" s="14">
        <v>0.14710316777921201</v>
      </c>
      <c r="J610" s="14">
        <v>0.25514710198923601</v>
      </c>
      <c r="K610" s="14">
        <v>0.29728381010371002</v>
      </c>
      <c r="L610" s="14">
        <v>0.30400198982156001</v>
      </c>
      <c r="M610" s="14"/>
      <c r="N610" s="14">
        <v>0.202893472641484</v>
      </c>
      <c r="O610" s="14">
        <v>0.27431231167978498</v>
      </c>
      <c r="P610" s="14">
        <v>0.254878989215927</v>
      </c>
      <c r="Q610" s="14">
        <v>0.25714813934341901</v>
      </c>
      <c r="R610" s="14"/>
      <c r="S610" s="14">
        <v>0.232086596887046</v>
      </c>
      <c r="T610" s="14">
        <v>0.18054557300955401</v>
      </c>
      <c r="U610" s="14">
        <v>0.21666158885460399</v>
      </c>
      <c r="V610" s="14">
        <v>0.28954603688703401</v>
      </c>
      <c r="W610" s="14">
        <v>0.29386186055287</v>
      </c>
      <c r="X610" s="14">
        <v>0.188098671511189</v>
      </c>
      <c r="Y610" s="14">
        <v>0.183576409966935</v>
      </c>
      <c r="Z610" s="14">
        <v>0.407935188219409</v>
      </c>
      <c r="AA610" s="14">
        <v>0.296373664544061</v>
      </c>
      <c r="AB610" s="14">
        <v>0.320718828727798</v>
      </c>
      <c r="AC610" s="14">
        <v>0.18591263131383701</v>
      </c>
      <c r="AD610" s="14">
        <v>0.229835722800103</v>
      </c>
      <c r="AE610" s="14"/>
      <c r="AF610" s="14">
        <v>0.23811835219408101</v>
      </c>
      <c r="AG610" s="14">
        <v>0.22655868929270401</v>
      </c>
      <c r="AH610" s="14">
        <v>0.21534999061342799</v>
      </c>
      <c r="AI610" s="14"/>
      <c r="AJ610" s="14">
        <v>0.24336272352030799</v>
      </c>
      <c r="AK610" s="14">
        <v>0.21312642297928999</v>
      </c>
      <c r="AL610" s="14">
        <v>0.19644198213025699</v>
      </c>
      <c r="AM610" s="14">
        <v>0.235143072931838</v>
      </c>
      <c r="AN610" s="14">
        <v>0.25260589591958998</v>
      </c>
      <c r="AO610" s="14"/>
      <c r="AP610" s="14">
        <v>0.221791132228678</v>
      </c>
      <c r="AQ610" s="14">
        <v>0.21177905037189301</v>
      </c>
      <c r="AR610" s="14">
        <v>0.280241835930917</v>
      </c>
      <c r="AS610" s="14"/>
      <c r="AT610" s="14">
        <v>0.243448469762617</v>
      </c>
      <c r="AU610" s="14">
        <v>0.31048967820291001</v>
      </c>
      <c r="AV610" s="14">
        <v>0.221379755022411</v>
      </c>
      <c r="AW610" s="14">
        <v>0.192708862349698</v>
      </c>
      <c r="AX610" s="14">
        <v>6.5275944268381306E-2</v>
      </c>
      <c r="AY610" s="14"/>
      <c r="AZ610" s="14">
        <v>0.205028111751974</v>
      </c>
      <c r="BA610" s="14">
        <v>0.26279250486549699</v>
      </c>
      <c r="BB610" s="14">
        <v>0.18573980540799501</v>
      </c>
      <c r="BC610" s="14">
        <v>0.27509642120194999</v>
      </c>
      <c r="BD610" s="14">
        <v>0.26097918307698698</v>
      </c>
      <c r="BE610" s="14">
        <v>0.33720899264812698</v>
      </c>
    </row>
    <row r="611" spans="2:57" x14ac:dyDescent="0.25">
      <c r="B611" t="s">
        <v>235</v>
      </c>
      <c r="C611" s="14">
        <v>6.6292086127255595E-2</v>
      </c>
      <c r="D611" s="14">
        <v>6.2844041654540994E-2</v>
      </c>
      <c r="E611" s="14">
        <v>7.1032689324457304E-2</v>
      </c>
      <c r="F611" s="14"/>
      <c r="G611" s="14">
        <v>9.19911123121607E-2</v>
      </c>
      <c r="H611" s="14">
        <v>6.0708774036059697E-2</v>
      </c>
      <c r="I611" s="14">
        <v>5.7308659118477802E-2</v>
      </c>
      <c r="J611" s="14">
        <v>6.8540710241447603E-2</v>
      </c>
      <c r="K611" s="14">
        <v>5.5097889281814E-2</v>
      </c>
      <c r="L611" s="14">
        <v>5.4288003291818702E-2</v>
      </c>
      <c r="M611" s="14"/>
      <c r="N611" s="14">
        <v>4.88555054881539E-2</v>
      </c>
      <c r="O611" s="14">
        <v>6.4953844002763494E-2</v>
      </c>
      <c r="P611" s="14">
        <v>8.5548669781374001E-2</v>
      </c>
      <c r="Q611" s="14">
        <v>7.9620999403722401E-2</v>
      </c>
      <c r="R611" s="14"/>
      <c r="S611" s="14">
        <v>7.1112576180404299E-2</v>
      </c>
      <c r="T611" s="14">
        <v>0.12201376662331</v>
      </c>
      <c r="U611" s="14">
        <v>0.12758924423668899</v>
      </c>
      <c r="V611" s="14">
        <v>5.21618109411075E-2</v>
      </c>
      <c r="W611" s="14">
        <v>3.64183863995E-2</v>
      </c>
      <c r="X611" s="14">
        <v>2.6873252134610202E-2</v>
      </c>
      <c r="Y611" s="14">
        <v>7.0080844550392402E-2</v>
      </c>
      <c r="Z611" s="14">
        <v>0</v>
      </c>
      <c r="AA611" s="14">
        <v>4.4469953839041801E-2</v>
      </c>
      <c r="AB611" s="14">
        <v>5.7912039662207197E-2</v>
      </c>
      <c r="AC611" s="14">
        <v>8.9985488623463103E-2</v>
      </c>
      <c r="AD611" s="14">
        <v>0</v>
      </c>
      <c r="AE611" s="14"/>
      <c r="AF611" s="14">
        <v>7.6064566047549007E-2</v>
      </c>
      <c r="AG611" s="14">
        <v>6.4997830848998794E-2</v>
      </c>
      <c r="AH611" s="14">
        <v>2.5132402204505799E-2</v>
      </c>
      <c r="AI611" s="14"/>
      <c r="AJ611" s="14">
        <v>6.3272971770466896E-2</v>
      </c>
      <c r="AK611" s="14">
        <v>5.8388592027917199E-2</v>
      </c>
      <c r="AL611" s="14">
        <v>0.10968580708093</v>
      </c>
      <c r="AM611" s="14">
        <v>0.36627862232077202</v>
      </c>
      <c r="AN611" s="14">
        <v>5.0185227742526199E-2</v>
      </c>
      <c r="AO611" s="14"/>
      <c r="AP611" s="14">
        <v>7.3240778832041595E-2</v>
      </c>
      <c r="AQ611" s="14">
        <v>5.9428197942522798E-2</v>
      </c>
      <c r="AR611" s="14">
        <v>9.1772049899581001E-2</v>
      </c>
      <c r="AS611" s="14"/>
      <c r="AT611" s="14">
        <v>0.118054952753328</v>
      </c>
      <c r="AU611" s="14">
        <v>8.6668574049212396E-2</v>
      </c>
      <c r="AV611" s="14">
        <v>3.8207313796771801E-2</v>
      </c>
      <c r="AW611" s="14">
        <v>3.3052281847924803E-2</v>
      </c>
      <c r="AX611" s="14">
        <v>5.7774956884709301E-2</v>
      </c>
      <c r="AY611" s="14"/>
      <c r="AZ611" s="14">
        <v>4.5926469038628397E-2</v>
      </c>
      <c r="BA611" s="14">
        <v>7.0485675263756403E-2</v>
      </c>
      <c r="BB611" s="14">
        <v>9.2802791982969104E-2</v>
      </c>
      <c r="BC611" s="14">
        <v>8.4362845377480594E-2</v>
      </c>
      <c r="BD611" s="14">
        <v>6.1780928376028797E-2</v>
      </c>
      <c r="BE611" s="14">
        <v>3.8236328578028202E-2</v>
      </c>
    </row>
    <row r="612" spans="2:57" x14ac:dyDescent="0.25">
      <c r="B612" t="s">
        <v>87</v>
      </c>
      <c r="C612" s="14">
        <v>1.9060815610553301E-2</v>
      </c>
      <c r="D612" s="14">
        <v>1.6459011705293802E-2</v>
      </c>
      <c r="E612" s="14">
        <v>2.2408291438077599E-2</v>
      </c>
      <c r="F612" s="14"/>
      <c r="G612" s="14">
        <v>2.20504552234497E-2</v>
      </c>
      <c r="H612" s="14">
        <v>2.0087358299105101E-2</v>
      </c>
      <c r="I612" s="14">
        <v>2.2885594824349001E-2</v>
      </c>
      <c r="J612" s="14">
        <v>1.38661809962698E-2</v>
      </c>
      <c r="K612" s="14">
        <v>1.8124547254272001E-2</v>
      </c>
      <c r="L612" s="14">
        <v>1.4299060419074E-2</v>
      </c>
      <c r="M612" s="14"/>
      <c r="N612" s="14">
        <v>2.7390889928192502E-3</v>
      </c>
      <c r="O612" s="14">
        <v>1.91135260983686E-2</v>
      </c>
      <c r="P612" s="14">
        <v>1.7235513751654798E-2</v>
      </c>
      <c r="Q612" s="14">
        <v>4.1848965917819697E-2</v>
      </c>
      <c r="R612" s="14"/>
      <c r="S612" s="14">
        <v>5.9781368392634298E-3</v>
      </c>
      <c r="T612" s="14">
        <v>7.6387496109827499E-3</v>
      </c>
      <c r="U612" s="14">
        <v>4.3812051987406397E-2</v>
      </c>
      <c r="V612" s="14">
        <v>3.9450627506680602E-2</v>
      </c>
      <c r="W612" s="14">
        <v>3.4488673543171297E-2</v>
      </c>
      <c r="X612" s="14">
        <v>2.47420484047036E-2</v>
      </c>
      <c r="Y612" s="14">
        <v>1.3385136758204999E-2</v>
      </c>
      <c r="Z612" s="14">
        <v>3.5013618228255598E-2</v>
      </c>
      <c r="AA612" s="14">
        <v>1.7784031127594201E-2</v>
      </c>
      <c r="AB612" s="14">
        <v>1.3267881665094201E-2</v>
      </c>
      <c r="AC612" s="14">
        <v>0</v>
      </c>
      <c r="AD612" s="14">
        <v>0</v>
      </c>
      <c r="AE612" s="14"/>
      <c r="AF612" s="14">
        <v>2.3728080316738301E-2</v>
      </c>
      <c r="AG612" s="14">
        <v>1.09653439179297E-2</v>
      </c>
      <c r="AH612" s="14">
        <v>3.21187237417178E-2</v>
      </c>
      <c r="AI612" s="14"/>
      <c r="AJ612" s="14">
        <v>2.26263044395432E-2</v>
      </c>
      <c r="AK612" s="14">
        <v>1.0903663424307901E-2</v>
      </c>
      <c r="AL612" s="14">
        <v>0</v>
      </c>
      <c r="AM612" s="14">
        <v>0</v>
      </c>
      <c r="AN612" s="14">
        <v>4.9265468498192203E-2</v>
      </c>
      <c r="AO612" s="14"/>
      <c r="AP612" s="14">
        <v>1.4514474368425999E-2</v>
      </c>
      <c r="AQ612" s="14">
        <v>8.2037203274968207E-3</v>
      </c>
      <c r="AR612" s="14">
        <v>0</v>
      </c>
      <c r="AS612" s="14"/>
      <c r="AT612" s="14">
        <v>3.60302371175499E-2</v>
      </c>
      <c r="AU612" s="14">
        <v>1.7441467375070699E-2</v>
      </c>
      <c r="AV612" s="14">
        <v>2.2600674816094901E-2</v>
      </c>
      <c r="AW612" s="14">
        <v>0</v>
      </c>
      <c r="AX612" s="14">
        <v>0</v>
      </c>
      <c r="AY612" s="14"/>
      <c r="AZ612" s="14">
        <v>8.7565107419961402E-3</v>
      </c>
      <c r="BA612" s="14">
        <v>2.0254657952885301E-2</v>
      </c>
      <c r="BB612" s="14">
        <v>3.5588917218547997E-2</v>
      </c>
      <c r="BC612" s="14">
        <v>7.3849451781413701E-3</v>
      </c>
      <c r="BD612" s="14">
        <v>3.9337235639656597E-2</v>
      </c>
      <c r="BE612" s="14">
        <v>2.2692639743453501E-2</v>
      </c>
    </row>
    <row r="613" spans="2:57" x14ac:dyDescent="0.25"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</row>
    <row r="614" spans="2:57" x14ac:dyDescent="0.25"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</row>
    <row r="615" spans="2:57" x14ac:dyDescent="0.25"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</row>
    <row r="616" spans="2:57" x14ac:dyDescent="0.25">
      <c r="B616" s="6" t="s">
        <v>248</v>
      </c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</row>
    <row r="617" spans="2:57" x14ac:dyDescent="0.25">
      <c r="B617" s="24" t="s">
        <v>249</v>
      </c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</row>
    <row r="618" spans="2:57" x14ac:dyDescent="0.25">
      <c r="B618" t="s">
        <v>192</v>
      </c>
      <c r="C618" s="14">
        <v>0.296404629550506</v>
      </c>
      <c r="D618" s="14">
        <v>0.23845838511277001</v>
      </c>
      <c r="E618" s="14">
        <v>0.35235874170556702</v>
      </c>
      <c r="F618" s="14"/>
      <c r="G618" s="14">
        <v>0.25110779810286898</v>
      </c>
      <c r="H618" s="14">
        <v>0.314920532704483</v>
      </c>
      <c r="I618" s="14">
        <v>0.28164320665275999</v>
      </c>
      <c r="J618" s="14">
        <v>0.31575467548092101</v>
      </c>
      <c r="K618" s="14">
        <v>0.30255662389155202</v>
      </c>
      <c r="L618" s="14">
        <v>0.31032453182602199</v>
      </c>
      <c r="M618" s="14"/>
      <c r="N618" s="14">
        <v>0.31936392581180401</v>
      </c>
      <c r="O618" s="14">
        <v>0.27643803198285199</v>
      </c>
      <c r="P618" s="14">
        <v>0.30552551720792798</v>
      </c>
      <c r="Q618" s="14">
        <v>0.28285678822912202</v>
      </c>
      <c r="R618" s="14"/>
      <c r="S618" s="14">
        <v>0.279968330076865</v>
      </c>
      <c r="T618" s="14">
        <v>0.30149942244410999</v>
      </c>
      <c r="U618" s="14">
        <v>0.18499362721094401</v>
      </c>
      <c r="V618" s="14">
        <v>0.28811447382534999</v>
      </c>
      <c r="W618" s="14">
        <v>0.35032614493895597</v>
      </c>
      <c r="X618" s="14">
        <v>0.25575249669691003</v>
      </c>
      <c r="Y618" s="14">
        <v>0.26391501662391897</v>
      </c>
      <c r="Z618" s="14">
        <v>0.31964430739628802</v>
      </c>
      <c r="AA618" s="14">
        <v>0.28993360633547499</v>
      </c>
      <c r="AB618" s="14">
        <v>0.40198275840166803</v>
      </c>
      <c r="AC618" s="14">
        <v>0.35691745796118102</v>
      </c>
      <c r="AD618" s="14">
        <v>0.30974057930679999</v>
      </c>
      <c r="AE618" s="14"/>
      <c r="AF618" s="14">
        <v>0.26967044370557602</v>
      </c>
      <c r="AG618" s="14">
        <v>0.33749695175760702</v>
      </c>
      <c r="AH618" s="14">
        <v>0.25636329437125899</v>
      </c>
      <c r="AI618" s="14"/>
      <c r="AJ618" s="14">
        <v>0.25313823822520798</v>
      </c>
      <c r="AK618" s="14">
        <v>0.35344295563543598</v>
      </c>
      <c r="AL618" s="14">
        <v>0.33466679975343999</v>
      </c>
      <c r="AM618" s="14">
        <v>0.15406019205207799</v>
      </c>
      <c r="AN618" s="14">
        <v>0.24537911930269299</v>
      </c>
      <c r="AO618" s="14"/>
      <c r="AP618" s="14">
        <v>0.24079963276431199</v>
      </c>
      <c r="AQ618" s="14">
        <v>0.35322693103905001</v>
      </c>
      <c r="AR618" s="14">
        <v>0.35056694533583199</v>
      </c>
      <c r="AS618" s="14"/>
      <c r="AT618" s="14" t="s">
        <v>247</v>
      </c>
      <c r="AU618" s="14">
        <v>0.27493677045106601</v>
      </c>
      <c r="AV618" s="14">
        <v>0.32994317785577199</v>
      </c>
      <c r="AW618" s="14">
        <v>0.346767089885541</v>
      </c>
      <c r="AX618" s="14">
        <v>0.35678296893745698</v>
      </c>
      <c r="AY618" s="14"/>
      <c r="AZ618" s="14">
        <v>0.285286683447319</v>
      </c>
      <c r="BA618" s="14">
        <v>0.33325672360504599</v>
      </c>
      <c r="BB618" s="14">
        <v>0.28594787751032802</v>
      </c>
      <c r="BC618" s="14">
        <v>0.23352459462774</v>
      </c>
      <c r="BD618" s="14">
        <v>0.31653031697636302</v>
      </c>
      <c r="BE618" s="14">
        <v>0.33646222455385399</v>
      </c>
    </row>
    <row r="619" spans="2:57" x14ac:dyDescent="0.25">
      <c r="B619" t="s">
        <v>191</v>
      </c>
      <c r="C619" s="14">
        <v>0.27779753016902597</v>
      </c>
      <c r="D619" s="14">
        <v>0.36867278179574198</v>
      </c>
      <c r="E619" s="14">
        <v>0.18673838759854899</v>
      </c>
      <c r="F619" s="14"/>
      <c r="G619" s="14">
        <v>0.28187080826498601</v>
      </c>
      <c r="H619" s="14">
        <v>0.33207272114948999</v>
      </c>
      <c r="I619" s="14">
        <v>0.26884581230703802</v>
      </c>
      <c r="J619" s="14">
        <v>0.25694218477249697</v>
      </c>
      <c r="K619" s="14">
        <v>0.29099108203183599</v>
      </c>
      <c r="L619" s="14">
        <v>0.23804947336422599</v>
      </c>
      <c r="M619" s="14"/>
      <c r="N619" s="14">
        <v>0.32149791524677901</v>
      </c>
      <c r="O619" s="14">
        <v>0.26713671099790798</v>
      </c>
      <c r="P619" s="14">
        <v>0.25765648252145501</v>
      </c>
      <c r="Q619" s="14">
        <v>0.24577774571852201</v>
      </c>
      <c r="R619" s="14"/>
      <c r="S619" s="14">
        <v>0.31436732483802798</v>
      </c>
      <c r="T619" s="14">
        <v>0.26858156200844402</v>
      </c>
      <c r="U619" s="14">
        <v>0.28364596416937199</v>
      </c>
      <c r="V619" s="14">
        <v>0.17705563618824699</v>
      </c>
      <c r="W619" s="14">
        <v>0.30665623248770402</v>
      </c>
      <c r="X619" s="14">
        <v>0.313115250943931</v>
      </c>
      <c r="Y619" s="14">
        <v>0.247889779670838</v>
      </c>
      <c r="Z619" s="14">
        <v>0.26964211843338298</v>
      </c>
      <c r="AA619" s="14">
        <v>0.27113916916161501</v>
      </c>
      <c r="AB619" s="14">
        <v>0.38571695639890302</v>
      </c>
      <c r="AC619" s="14">
        <v>0.116515127375108</v>
      </c>
      <c r="AD619" s="14">
        <v>0.20053502253365199</v>
      </c>
      <c r="AE619" s="14"/>
      <c r="AF619" s="14">
        <v>0.26667012132662399</v>
      </c>
      <c r="AG619" s="14">
        <v>0.28540288847439799</v>
      </c>
      <c r="AH619" s="14">
        <v>0.27045645667117302</v>
      </c>
      <c r="AI619" s="14"/>
      <c r="AJ619" s="14">
        <v>0.29764642109100697</v>
      </c>
      <c r="AK619" s="14">
        <v>0.28319981761402002</v>
      </c>
      <c r="AL619" s="14">
        <v>0.269708948317884</v>
      </c>
      <c r="AM619" s="14">
        <v>0.114163517982806</v>
      </c>
      <c r="AN619" s="14">
        <v>0.27305224111509202</v>
      </c>
      <c r="AO619" s="14"/>
      <c r="AP619" s="14">
        <v>0.36772899015339799</v>
      </c>
      <c r="AQ619" s="14">
        <v>0.26806850992272802</v>
      </c>
      <c r="AR619" s="14">
        <v>0.28753550730306299</v>
      </c>
      <c r="AS619" s="14"/>
      <c r="AT619" s="14" t="s">
        <v>247</v>
      </c>
      <c r="AU619" s="14">
        <v>0.237287648394548</v>
      </c>
      <c r="AV619" s="14">
        <v>0.327740619393184</v>
      </c>
      <c r="AW619" s="14">
        <v>0.306179326974863</v>
      </c>
      <c r="AX619" s="14">
        <v>0.44303218192197302</v>
      </c>
      <c r="AY619" s="14"/>
      <c r="AZ619" s="14">
        <v>0.35664174202920101</v>
      </c>
      <c r="BA619" s="14">
        <v>0.28188620636816603</v>
      </c>
      <c r="BB619" s="14">
        <v>0.23638192384512499</v>
      </c>
      <c r="BC619" s="14">
        <v>0.224932183677338</v>
      </c>
      <c r="BD619" s="14">
        <v>0.207914655550065</v>
      </c>
      <c r="BE619" s="14">
        <v>0.26192395224871701</v>
      </c>
    </row>
    <row r="620" spans="2:57" x14ac:dyDescent="0.25">
      <c r="B620" t="s">
        <v>193</v>
      </c>
      <c r="C620" s="14">
        <v>0.17106172723259</v>
      </c>
      <c r="D620" s="14">
        <v>0.16458378006597801</v>
      </c>
      <c r="E620" s="14">
        <v>0.17887302008318701</v>
      </c>
      <c r="F620" s="14"/>
      <c r="G620" s="14">
        <v>0.21489263288610999</v>
      </c>
      <c r="H620" s="14">
        <v>0.234371290769778</v>
      </c>
      <c r="I620" s="14">
        <v>0.20444933188699399</v>
      </c>
      <c r="J620" s="14">
        <v>0.15277207799287801</v>
      </c>
      <c r="K620" s="14">
        <v>0.100471504587188</v>
      </c>
      <c r="L620" s="14">
        <v>9.6736426985045407E-2</v>
      </c>
      <c r="M620" s="14"/>
      <c r="N620" s="14">
        <v>0.22979103122082201</v>
      </c>
      <c r="O620" s="14">
        <v>0.13195349253689501</v>
      </c>
      <c r="P620" s="14">
        <v>0.16456195108490301</v>
      </c>
      <c r="Q620" s="14">
        <v>0.125552070908068</v>
      </c>
      <c r="R620" s="14"/>
      <c r="S620" s="14">
        <v>0.20474716280806801</v>
      </c>
      <c r="T620" s="14">
        <v>0.16241254584734899</v>
      </c>
      <c r="U620" s="14">
        <v>0.107535960280812</v>
      </c>
      <c r="V620" s="14">
        <v>0.143292763587092</v>
      </c>
      <c r="W620" s="14">
        <v>0.13313488242907001</v>
      </c>
      <c r="X620" s="14">
        <v>0.200313387601391</v>
      </c>
      <c r="Y620" s="14">
        <v>0.14429366911265201</v>
      </c>
      <c r="Z620" s="14">
        <v>0.13774719442279901</v>
      </c>
      <c r="AA620" s="14">
        <v>0.200289131874273</v>
      </c>
      <c r="AB620" s="14">
        <v>0.21905328375834601</v>
      </c>
      <c r="AC620" s="14">
        <v>0.13087540028720501</v>
      </c>
      <c r="AD620" s="14">
        <v>0.176303784303144</v>
      </c>
      <c r="AE620" s="14"/>
      <c r="AF620" s="14">
        <v>0.13969549157136199</v>
      </c>
      <c r="AG620" s="14">
        <v>0.17460741942014599</v>
      </c>
      <c r="AH620" s="14">
        <v>0.20538867279282</v>
      </c>
      <c r="AI620" s="14"/>
      <c r="AJ620" s="14">
        <v>0.13543988286834499</v>
      </c>
      <c r="AK620" s="14">
        <v>0.21518884681421599</v>
      </c>
      <c r="AL620" s="14">
        <v>0.16543681317289799</v>
      </c>
      <c r="AM620" s="14">
        <v>4.2505386356811302E-2</v>
      </c>
      <c r="AN620" s="14">
        <v>0.138147951569288</v>
      </c>
      <c r="AO620" s="14"/>
      <c r="AP620" s="14">
        <v>0.168516563067477</v>
      </c>
      <c r="AQ620" s="14">
        <v>0.194294645921396</v>
      </c>
      <c r="AR620" s="14">
        <v>0.18469329623799499</v>
      </c>
      <c r="AS620" s="14"/>
      <c r="AT620" s="14" t="s">
        <v>247</v>
      </c>
      <c r="AU620" s="14">
        <v>9.8288454186075194E-2</v>
      </c>
      <c r="AV620" s="14">
        <v>0.22199659715391201</v>
      </c>
      <c r="AW620" s="14">
        <v>0.270451298346852</v>
      </c>
      <c r="AX620" s="14">
        <v>0.39308397062774603</v>
      </c>
      <c r="AY620" s="14"/>
      <c r="AZ620" s="14">
        <v>0.23423725659855299</v>
      </c>
      <c r="BA620" s="14">
        <v>0.15879671324424099</v>
      </c>
      <c r="BB620" s="14">
        <v>0.149486400889907</v>
      </c>
      <c r="BC620" s="14">
        <v>0.125726552923562</v>
      </c>
      <c r="BD620" s="14">
        <v>0.141664116081647</v>
      </c>
      <c r="BE620" s="14">
        <v>0.17260293666957599</v>
      </c>
    </row>
    <row r="621" spans="2:57" x14ac:dyDescent="0.25">
      <c r="B621" t="s">
        <v>195</v>
      </c>
      <c r="C621" s="14">
        <v>0.17066009050592901</v>
      </c>
      <c r="D621" s="14">
        <v>0.25047492125186299</v>
      </c>
      <c r="E621" s="14">
        <v>9.1257921718890106E-2</v>
      </c>
      <c r="F621" s="14"/>
      <c r="G621" s="14">
        <v>0.18950934647075901</v>
      </c>
      <c r="H621" s="14">
        <v>0.219246977198193</v>
      </c>
      <c r="I621" s="14">
        <v>0.15297641262337799</v>
      </c>
      <c r="J621" s="14">
        <v>0.14535965718999899</v>
      </c>
      <c r="K621" s="14">
        <v>0.132447205352758</v>
      </c>
      <c r="L621" s="14">
        <v>0.170051379823248</v>
      </c>
      <c r="M621" s="14"/>
      <c r="N621" s="14">
        <v>0.23501404133404299</v>
      </c>
      <c r="O621" s="14">
        <v>0.14373034856950101</v>
      </c>
      <c r="P621" s="14">
        <v>0.152733658757641</v>
      </c>
      <c r="Q621" s="14">
        <v>0.11660105275697601</v>
      </c>
      <c r="R621" s="14"/>
      <c r="S621" s="14">
        <v>0.196251040583452</v>
      </c>
      <c r="T621" s="14">
        <v>0.15473051869106499</v>
      </c>
      <c r="U621" s="14">
        <v>0.13772363165654899</v>
      </c>
      <c r="V621" s="14">
        <v>0.14909148960896401</v>
      </c>
      <c r="W621" s="14">
        <v>0.14956840160270299</v>
      </c>
      <c r="X621" s="14">
        <v>0.15300876964674101</v>
      </c>
      <c r="Y621" s="14">
        <v>0.165696604345549</v>
      </c>
      <c r="Z621" s="14">
        <v>8.3369511637005206E-2</v>
      </c>
      <c r="AA621" s="14">
        <v>0.16163194979200399</v>
      </c>
      <c r="AB621" s="14">
        <v>0.33087119001552101</v>
      </c>
      <c r="AC621" s="14">
        <v>8.2653159862685899E-2</v>
      </c>
      <c r="AD621" s="14">
        <v>0.13657994822354</v>
      </c>
      <c r="AE621" s="14"/>
      <c r="AF621" s="14">
        <v>0.16278368517299999</v>
      </c>
      <c r="AG621" s="14">
        <v>0.168453083339624</v>
      </c>
      <c r="AH621" s="14">
        <v>0.19621952420667799</v>
      </c>
      <c r="AI621" s="14"/>
      <c r="AJ621" s="14">
        <v>0.16754108930499401</v>
      </c>
      <c r="AK621" s="14">
        <v>0.18334827720295099</v>
      </c>
      <c r="AL621" s="14">
        <v>0.18526394781087499</v>
      </c>
      <c r="AM621" s="14">
        <v>0.114163517982806</v>
      </c>
      <c r="AN621" s="14">
        <v>0.18542878038754201</v>
      </c>
      <c r="AO621" s="14"/>
      <c r="AP621" s="14">
        <v>0.22803804407998801</v>
      </c>
      <c r="AQ621" s="14">
        <v>0.17558884436171801</v>
      </c>
      <c r="AR621" s="14">
        <v>0.19971374444546999</v>
      </c>
      <c r="AS621" s="14"/>
      <c r="AT621" s="14" t="s">
        <v>247</v>
      </c>
      <c r="AU621" s="14">
        <v>0.101193899047748</v>
      </c>
      <c r="AV621" s="14">
        <v>0.22213475456519199</v>
      </c>
      <c r="AW621" s="14">
        <v>0.24522687837176901</v>
      </c>
      <c r="AX621" s="14">
        <v>0.28063648155479398</v>
      </c>
      <c r="AY621" s="14"/>
      <c r="AZ621" s="14">
        <v>0.23395381443618901</v>
      </c>
      <c r="BA621" s="14">
        <v>0.15860981490658899</v>
      </c>
      <c r="BB621" s="14">
        <v>0.16759909614976501</v>
      </c>
      <c r="BC621" s="14">
        <v>0.127364604233454</v>
      </c>
      <c r="BD621" s="14">
        <v>0.118720865800948</v>
      </c>
      <c r="BE621" s="14">
        <v>0.16785497398136201</v>
      </c>
    </row>
    <row r="622" spans="2:57" x14ac:dyDescent="0.25">
      <c r="B622" t="s">
        <v>194</v>
      </c>
      <c r="C622" s="14">
        <v>0.16378226689935299</v>
      </c>
      <c r="D622" s="14">
        <v>0.204755071392098</v>
      </c>
      <c r="E622" s="14">
        <v>0.124377210206221</v>
      </c>
      <c r="F622" s="14"/>
      <c r="G622" s="14">
        <v>0.21095629629884499</v>
      </c>
      <c r="H622" s="14">
        <v>0.17129797451052201</v>
      </c>
      <c r="I622" s="14">
        <v>0.18020518346210301</v>
      </c>
      <c r="J622" s="14">
        <v>0.14880475828662099</v>
      </c>
      <c r="K622" s="14">
        <v>0.116288937963379</v>
      </c>
      <c r="L622" s="14">
        <v>0.14278174256875101</v>
      </c>
      <c r="M622" s="14"/>
      <c r="N622" s="14">
        <v>0.22614930387461901</v>
      </c>
      <c r="O622" s="14">
        <v>0.15203699581561</v>
      </c>
      <c r="P622" s="14">
        <v>0.14259843709617001</v>
      </c>
      <c r="Q622" s="14">
        <v>8.62886861203154E-2</v>
      </c>
      <c r="R622" s="14"/>
      <c r="S622" s="14">
        <v>0.192770345244696</v>
      </c>
      <c r="T622" s="14">
        <v>0.13493769155339899</v>
      </c>
      <c r="U622" s="14">
        <v>8.7461617699501906E-2</v>
      </c>
      <c r="V622" s="14">
        <v>0.15667114326920401</v>
      </c>
      <c r="W622" s="14">
        <v>0.15755116182126999</v>
      </c>
      <c r="X622" s="14">
        <v>0.175981496624418</v>
      </c>
      <c r="Y622" s="14">
        <v>0.127588613832751</v>
      </c>
      <c r="Z622" s="14">
        <v>9.2277442676746799E-2</v>
      </c>
      <c r="AA622" s="14">
        <v>0.19998719800643999</v>
      </c>
      <c r="AB622" s="14">
        <v>0.246317081266335</v>
      </c>
      <c r="AC622" s="14">
        <v>0.145454578962572</v>
      </c>
      <c r="AD622" s="14">
        <v>0.15440107766813699</v>
      </c>
      <c r="AE622" s="14"/>
      <c r="AF622" s="14">
        <v>0.130466411715014</v>
      </c>
      <c r="AG622" s="14">
        <v>0.17113638230013101</v>
      </c>
      <c r="AH622" s="14">
        <v>0.17404638143305401</v>
      </c>
      <c r="AI622" s="14"/>
      <c r="AJ622" s="14">
        <v>0.16375825691322399</v>
      </c>
      <c r="AK622" s="14">
        <v>0.168787365391245</v>
      </c>
      <c r="AL622" s="14">
        <v>0.16619980247489</v>
      </c>
      <c r="AM622" s="14">
        <v>6.0746813626779902E-2</v>
      </c>
      <c r="AN622" s="14">
        <v>0.15880029863297501</v>
      </c>
      <c r="AO622" s="14"/>
      <c r="AP622" s="14">
        <v>0.19261912623247801</v>
      </c>
      <c r="AQ622" s="14">
        <v>0.17471155370312</v>
      </c>
      <c r="AR622" s="14">
        <v>0.14910080691208399</v>
      </c>
      <c r="AS622" s="14"/>
      <c r="AT622" s="14" t="s">
        <v>247</v>
      </c>
      <c r="AU622" s="14">
        <v>8.7073499845512603E-2</v>
      </c>
      <c r="AV622" s="14">
        <v>0.21759403405550901</v>
      </c>
      <c r="AW622" s="14">
        <v>0.25168487809326201</v>
      </c>
      <c r="AX622" s="14">
        <v>0.37540609203928499</v>
      </c>
      <c r="AY622" s="14"/>
      <c r="AZ622" s="14">
        <v>0.22958459586385799</v>
      </c>
      <c r="BA622" s="14">
        <v>0.139831801443943</v>
      </c>
      <c r="BB622" s="14">
        <v>0.17675288153759799</v>
      </c>
      <c r="BC622" s="14">
        <v>0.116007996201731</v>
      </c>
      <c r="BD622" s="14">
        <v>0.141010079869681</v>
      </c>
      <c r="BE622" s="14">
        <v>0.13245390169502899</v>
      </c>
    </row>
    <row r="623" spans="2:57" x14ac:dyDescent="0.25">
      <c r="B623" t="s">
        <v>196</v>
      </c>
      <c r="C623" s="14">
        <v>9.5739069808718394E-2</v>
      </c>
      <c r="D623" s="14">
        <v>0.124816254329814</v>
      </c>
      <c r="E623" s="14">
        <v>6.7609951937217402E-2</v>
      </c>
      <c r="F623" s="14"/>
      <c r="G623" s="14">
        <v>0.12687341705442601</v>
      </c>
      <c r="H623" s="14">
        <v>0.13576031446186199</v>
      </c>
      <c r="I623" s="14">
        <v>8.0120351547587801E-2</v>
      </c>
      <c r="J623" s="14">
        <v>6.64419054756374E-2</v>
      </c>
      <c r="K623" s="14">
        <v>7.3480187954842804E-2</v>
      </c>
      <c r="L623" s="14">
        <v>8.4372770438789199E-2</v>
      </c>
      <c r="M623" s="14"/>
      <c r="N623" s="14">
        <v>0.135765315739758</v>
      </c>
      <c r="O623" s="14">
        <v>7.5872743092732703E-2</v>
      </c>
      <c r="P623" s="14">
        <v>6.9896273040825393E-2</v>
      </c>
      <c r="Q623" s="14">
        <v>8.6248312376942804E-2</v>
      </c>
      <c r="R623" s="14"/>
      <c r="S623" s="14">
        <v>0.121540841306498</v>
      </c>
      <c r="T623" s="14">
        <v>0.108930952281414</v>
      </c>
      <c r="U623" s="14">
        <v>5.6538319428897699E-2</v>
      </c>
      <c r="V623" s="14">
        <v>8.6409970830702107E-2</v>
      </c>
      <c r="W623" s="14">
        <v>7.5823233231725601E-2</v>
      </c>
      <c r="X623" s="14">
        <v>0.12573964618273101</v>
      </c>
      <c r="Y623" s="14">
        <v>8.4500790232172801E-2</v>
      </c>
      <c r="Z623" s="14">
        <v>8.1565809786764601E-2</v>
      </c>
      <c r="AA623" s="14">
        <v>9.4793961271884594E-2</v>
      </c>
      <c r="AB623" s="14">
        <v>0.122430011675477</v>
      </c>
      <c r="AC623" s="14">
        <v>2.5242108044938E-2</v>
      </c>
      <c r="AD623" s="14">
        <v>5.9139143610652298E-2</v>
      </c>
      <c r="AE623" s="14"/>
      <c r="AF623" s="14">
        <v>0.10673110556508</v>
      </c>
      <c r="AG623" s="14">
        <v>9.0954848307844199E-2</v>
      </c>
      <c r="AH623" s="14">
        <v>8.0221469103088597E-2</v>
      </c>
      <c r="AI623" s="14"/>
      <c r="AJ623" s="14">
        <v>9.2580579368921098E-2</v>
      </c>
      <c r="AK623" s="14">
        <v>0.10756963955921001</v>
      </c>
      <c r="AL623" s="14">
        <v>7.7898794959420203E-2</v>
      </c>
      <c r="AM623" s="14">
        <v>5.3416704356026301E-2</v>
      </c>
      <c r="AN623" s="14">
        <v>9.7267213127316496E-2</v>
      </c>
      <c r="AO623" s="14"/>
      <c r="AP623" s="14">
        <v>0.12882939469049701</v>
      </c>
      <c r="AQ623" s="14">
        <v>0.104884523646304</v>
      </c>
      <c r="AR623" s="14">
        <v>9.2146401721587098E-2</v>
      </c>
      <c r="AS623" s="14"/>
      <c r="AT623" s="14" t="s">
        <v>247</v>
      </c>
      <c r="AU623" s="14">
        <v>6.9972668080318698E-2</v>
      </c>
      <c r="AV623" s="14">
        <v>0.104256253647136</v>
      </c>
      <c r="AW623" s="14">
        <v>0.149747244056189</v>
      </c>
      <c r="AX623" s="14">
        <v>0.239205254234408</v>
      </c>
      <c r="AY623" s="14"/>
      <c r="AZ623" s="14">
        <v>0.141062797120837</v>
      </c>
      <c r="BA623" s="14">
        <v>7.5307010158713897E-2</v>
      </c>
      <c r="BB623" s="14">
        <v>7.2558085796343999E-2</v>
      </c>
      <c r="BC623" s="14">
        <v>8.9236588841098502E-2</v>
      </c>
      <c r="BD623" s="14">
        <v>4.5068464016417703E-2</v>
      </c>
      <c r="BE623" s="14">
        <v>0.15379393869680899</v>
      </c>
    </row>
    <row r="624" spans="2:57" x14ac:dyDescent="0.25">
      <c r="B624" t="s">
        <v>245</v>
      </c>
      <c r="C624" s="14">
        <v>7.6570201938413004E-2</v>
      </c>
      <c r="D624" s="14">
        <v>5.3073316155409798E-2</v>
      </c>
      <c r="E624" s="14">
        <v>9.9280232926254805E-2</v>
      </c>
      <c r="F624" s="14"/>
      <c r="G624" s="14">
        <v>0.108107329801668</v>
      </c>
      <c r="H624" s="14">
        <v>0.134982183852455</v>
      </c>
      <c r="I624" s="14">
        <v>8.4902212197905502E-2</v>
      </c>
      <c r="J624" s="14">
        <v>5.5042332204807101E-2</v>
      </c>
      <c r="K624" s="14">
        <v>3.5751072452222997E-2</v>
      </c>
      <c r="L624" s="14">
        <v>2.68715132533341E-2</v>
      </c>
      <c r="M624" s="14"/>
      <c r="N624" s="14">
        <v>6.1139960475285103E-2</v>
      </c>
      <c r="O624" s="14">
        <v>0.10669462965361599</v>
      </c>
      <c r="P624" s="14">
        <v>8.3029820893426601E-2</v>
      </c>
      <c r="Q624" s="14">
        <v>5.2837977933755401E-2</v>
      </c>
      <c r="R624" s="14"/>
      <c r="S624" s="14">
        <v>0.115283881481548</v>
      </c>
      <c r="T624" s="14">
        <v>5.5718497494357699E-2</v>
      </c>
      <c r="U624" s="14">
        <v>4.0625946737169898E-2</v>
      </c>
      <c r="V624" s="14">
        <v>5.1932588243453003E-2</v>
      </c>
      <c r="W624" s="14">
        <v>9.3134060314634198E-2</v>
      </c>
      <c r="X624" s="14">
        <v>0.11172570264078301</v>
      </c>
      <c r="Y624" s="14">
        <v>6.8083405419552906E-2</v>
      </c>
      <c r="Z624" s="14">
        <v>8.4337388775586095E-2</v>
      </c>
      <c r="AA624" s="14">
        <v>7.9137620706128398E-2</v>
      </c>
      <c r="AB624" s="14">
        <v>8.0904836671043007E-2</v>
      </c>
      <c r="AC624" s="14">
        <v>2.39128590143564E-2</v>
      </c>
      <c r="AD624" s="14">
        <v>4.1227057124173197E-2</v>
      </c>
      <c r="AE624" s="14"/>
      <c r="AF624" s="14">
        <v>5.18131601440317E-2</v>
      </c>
      <c r="AG624" s="14">
        <v>8.3142509862886405E-2</v>
      </c>
      <c r="AH624" s="14">
        <v>7.0083371455526497E-2</v>
      </c>
      <c r="AI624" s="14"/>
      <c r="AJ624" s="14">
        <v>5.8973301551866003E-2</v>
      </c>
      <c r="AK624" s="14">
        <v>0.100825758284632</v>
      </c>
      <c r="AL624" s="14">
        <v>6.6435973282006705E-2</v>
      </c>
      <c r="AM624" s="14">
        <v>0</v>
      </c>
      <c r="AN624" s="14">
        <v>8.3658091105325599E-2</v>
      </c>
      <c r="AO624" s="14"/>
      <c r="AP624" s="14">
        <v>6.7703043375032301E-2</v>
      </c>
      <c r="AQ624" s="14">
        <v>9.3700083829838299E-2</v>
      </c>
      <c r="AR624" s="14">
        <v>9.3780795176999998E-2</v>
      </c>
      <c r="AS624" s="14"/>
      <c r="AT624" s="14" t="s">
        <v>247</v>
      </c>
      <c r="AU624" s="14">
        <v>5.8800075818763203E-2</v>
      </c>
      <c r="AV624" s="14">
        <v>7.7610948962906504E-2</v>
      </c>
      <c r="AW624" s="14">
        <v>0.13809018809676901</v>
      </c>
      <c r="AX624" s="14">
        <v>3.03290560917636E-2</v>
      </c>
      <c r="AY624" s="14"/>
      <c r="AZ624" s="14">
        <v>0.11649084525079401</v>
      </c>
      <c r="BA624" s="14">
        <v>6.49765733461692E-2</v>
      </c>
      <c r="BB624" s="14">
        <v>6.2419672633858399E-2</v>
      </c>
      <c r="BC624" s="14">
        <v>6.9560913923228301E-2</v>
      </c>
      <c r="BD624" s="14">
        <v>4.6881545350157899E-2</v>
      </c>
      <c r="BE624" s="14">
        <v>5.2666157583117101E-2</v>
      </c>
    </row>
    <row r="625" spans="2:57" x14ac:dyDescent="0.25">
      <c r="B625" t="s">
        <v>87</v>
      </c>
      <c r="C625" s="14">
        <v>1.8153465228484801E-2</v>
      </c>
      <c r="D625" s="14">
        <v>1.2925050472142499E-2</v>
      </c>
      <c r="E625" s="14">
        <v>2.3495353070008499E-2</v>
      </c>
      <c r="F625" s="14"/>
      <c r="G625" s="14">
        <v>1.81542246186592E-2</v>
      </c>
      <c r="H625" s="14">
        <v>7.0561553295763199E-3</v>
      </c>
      <c r="I625" s="14">
        <v>1.7900023975700501E-2</v>
      </c>
      <c r="J625" s="14">
        <v>1.47245076785692E-2</v>
      </c>
      <c r="K625" s="14">
        <v>1.49619603463603E-2</v>
      </c>
      <c r="L625" s="14">
        <v>3.4936028358438301E-2</v>
      </c>
      <c r="M625" s="14"/>
      <c r="N625" s="14">
        <v>1.47525250209713E-2</v>
      </c>
      <c r="O625" s="14">
        <v>1.7737949083997499E-2</v>
      </c>
      <c r="P625" s="14">
        <v>1.6555266964364102E-2</v>
      </c>
      <c r="Q625" s="14">
        <v>2.3370383386413299E-2</v>
      </c>
      <c r="R625" s="14"/>
      <c r="S625" s="14">
        <v>1.2160489803759399E-2</v>
      </c>
      <c r="T625" s="14">
        <v>1.9333491517286E-2</v>
      </c>
      <c r="U625" s="14">
        <v>1.6092814464383001E-2</v>
      </c>
      <c r="V625" s="14">
        <v>3.7914299256995299E-2</v>
      </c>
      <c r="W625" s="14">
        <v>1.9643233602318001E-2</v>
      </c>
      <c r="X625" s="14">
        <v>2.2797288989408401E-2</v>
      </c>
      <c r="Y625" s="14">
        <v>2.3422474673465199E-2</v>
      </c>
      <c r="Z625" s="14">
        <v>3.3464729869008301E-2</v>
      </c>
      <c r="AA625" s="14">
        <v>1.19981260718698E-2</v>
      </c>
      <c r="AB625" s="14">
        <v>6.9686153391857204E-3</v>
      </c>
      <c r="AC625" s="14">
        <v>2.5512862144873201E-2</v>
      </c>
      <c r="AD625" s="14">
        <v>0</v>
      </c>
      <c r="AE625" s="14"/>
      <c r="AF625" s="14">
        <v>1.2923433018953901E-2</v>
      </c>
      <c r="AG625" s="14">
        <v>1.60975288343887E-2</v>
      </c>
      <c r="AH625" s="14">
        <v>4.11588721276403E-2</v>
      </c>
      <c r="AI625" s="14"/>
      <c r="AJ625" s="14">
        <v>2.2652072309465799E-2</v>
      </c>
      <c r="AK625" s="14">
        <v>8.6188418234306695E-3</v>
      </c>
      <c r="AL625" s="14">
        <v>2.78102124650338E-2</v>
      </c>
      <c r="AM625" s="14">
        <v>0</v>
      </c>
      <c r="AN625" s="14">
        <v>1.7945003975543501E-2</v>
      </c>
      <c r="AO625" s="14"/>
      <c r="AP625" s="14">
        <v>1.3109712540549099E-2</v>
      </c>
      <c r="AQ625" s="14">
        <v>8.2072362086659002E-3</v>
      </c>
      <c r="AR625" s="14">
        <v>2.2202773047601099E-2</v>
      </c>
      <c r="AS625" s="14"/>
      <c r="AT625" s="14" t="s">
        <v>247</v>
      </c>
      <c r="AU625" s="14">
        <v>1.3125475469935401E-2</v>
      </c>
      <c r="AV625" s="14">
        <v>1.9320981564967501E-2</v>
      </c>
      <c r="AW625" s="14">
        <v>2.08489522811241E-2</v>
      </c>
      <c r="AX625" s="14">
        <v>0</v>
      </c>
      <c r="AY625" s="14"/>
      <c r="AZ625" s="14">
        <v>1.34314464528842E-2</v>
      </c>
      <c r="BA625" s="14">
        <v>2.4421717846046E-2</v>
      </c>
      <c r="BB625" s="14">
        <v>2.60250488752767E-2</v>
      </c>
      <c r="BC625" s="14">
        <v>1.4982707023852499E-2</v>
      </c>
      <c r="BD625" s="14">
        <v>1.8316705332963298E-2</v>
      </c>
      <c r="BE625" s="14">
        <v>0</v>
      </c>
    </row>
    <row r="626" spans="2:57" x14ac:dyDescent="0.25">
      <c r="B626" t="s">
        <v>185</v>
      </c>
      <c r="C626" s="14">
        <v>0.37749208312881499</v>
      </c>
      <c r="D626" s="14">
        <v>0.36650012618828198</v>
      </c>
      <c r="E626" s="14">
        <v>0.38888270057323698</v>
      </c>
      <c r="F626" s="14"/>
      <c r="G626" s="14">
        <v>0.35776613945570601</v>
      </c>
      <c r="H626" s="14">
        <v>0.308528039781158</v>
      </c>
      <c r="I626" s="14">
        <v>0.39696059148104301</v>
      </c>
      <c r="J626" s="14">
        <v>0.40251402756935301</v>
      </c>
      <c r="K626" s="14">
        <v>0.38819367505045399</v>
      </c>
      <c r="L626" s="14">
        <v>0.41601593827267103</v>
      </c>
      <c r="M626" s="14"/>
      <c r="N626" s="14">
        <v>0.30526348717445301</v>
      </c>
      <c r="O626" s="14">
        <v>0.39252776966636299</v>
      </c>
      <c r="P626" s="14">
        <v>0.40645708923707002</v>
      </c>
      <c r="Q626" s="14">
        <v>0.44931415545843201</v>
      </c>
      <c r="R626" s="14"/>
      <c r="S626" s="14">
        <v>0.329793696833172</v>
      </c>
      <c r="T626" s="14">
        <v>0.37636428062143801</v>
      </c>
      <c r="U626" s="14">
        <v>0.53488954354988205</v>
      </c>
      <c r="V626" s="14">
        <v>0.40110887025519798</v>
      </c>
      <c r="W626" s="14">
        <v>0.30346530904049801</v>
      </c>
      <c r="X626" s="14">
        <v>0.34592938374896198</v>
      </c>
      <c r="Y626" s="14">
        <v>0.42187282214928301</v>
      </c>
      <c r="Z626" s="14">
        <v>0.39941857739853098</v>
      </c>
      <c r="AA626" s="14">
        <v>0.37214997088421597</v>
      </c>
      <c r="AB626" s="14">
        <v>0.30309097670178198</v>
      </c>
      <c r="AC626" s="14">
        <v>0.44797958098909102</v>
      </c>
      <c r="AD626" s="14">
        <v>0.43671890261113799</v>
      </c>
      <c r="AE626" s="14"/>
      <c r="AF626" s="14">
        <v>0.41375393431433899</v>
      </c>
      <c r="AG626" s="14">
        <v>0.35016565820371198</v>
      </c>
      <c r="AH626" s="14">
        <v>0.41264705374883498</v>
      </c>
      <c r="AI626" s="14"/>
      <c r="AJ626" s="14">
        <v>0.40174567908442199</v>
      </c>
      <c r="AK626" s="14">
        <v>0.328730100873804</v>
      </c>
      <c r="AL626" s="14">
        <v>0.31546785218239398</v>
      </c>
      <c r="AM626" s="14">
        <v>0.68927090360830401</v>
      </c>
      <c r="AN626" s="14">
        <v>0.44575010358906297</v>
      </c>
      <c r="AO626" s="14"/>
      <c r="AP626" s="14">
        <v>0.38555848543940102</v>
      </c>
      <c r="AQ626" s="14">
        <v>0.33825425292421402</v>
      </c>
      <c r="AR626" s="14">
        <v>0.28318146131024602</v>
      </c>
      <c r="AS626" s="14"/>
      <c r="AT626" s="14" t="s">
        <v>247</v>
      </c>
      <c r="AU626" s="14">
        <v>0.45326469386875601</v>
      </c>
      <c r="AV626" s="14">
        <v>0.29995859966018801</v>
      </c>
      <c r="AW626" s="14">
        <v>0.25932548714202103</v>
      </c>
      <c r="AX626" s="14">
        <v>0.16555184033008699</v>
      </c>
      <c r="AY626" s="14"/>
      <c r="AZ626" s="14">
        <v>0.314652706998861</v>
      </c>
      <c r="BA626" s="14">
        <v>0.35327676157638699</v>
      </c>
      <c r="BB626" s="14">
        <v>0.43062686566531899</v>
      </c>
      <c r="BC626" s="14">
        <v>0.445864260579595</v>
      </c>
      <c r="BD626" s="14">
        <v>0.41772836980417899</v>
      </c>
      <c r="BE626" s="14">
        <v>0.40604393958575702</v>
      </c>
    </row>
    <row r="627" spans="2:57" x14ac:dyDescent="0.25"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</row>
    <row r="628" spans="2:57" x14ac:dyDescent="0.25">
      <c r="B628" s="6" t="s">
        <v>256</v>
      </c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</row>
    <row r="629" spans="2:57" x14ac:dyDescent="0.25">
      <c r="B629" s="24" t="s">
        <v>211</v>
      </c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</row>
    <row r="630" spans="2:57" x14ac:dyDescent="0.25">
      <c r="B630" t="s">
        <v>251</v>
      </c>
      <c r="C630" s="14">
        <v>0.42106684464259198</v>
      </c>
      <c r="D630" s="14">
        <v>0.46072196368750401</v>
      </c>
      <c r="E630" s="14">
        <v>0.34831044272151701</v>
      </c>
      <c r="F630" s="14"/>
      <c r="G630" s="14">
        <v>0.47809373265064198</v>
      </c>
      <c r="H630" s="14">
        <v>0.56151383519847298</v>
      </c>
      <c r="I630" s="14">
        <v>0.42733377281394302</v>
      </c>
      <c r="J630" s="14">
        <v>0.35764613437715298</v>
      </c>
      <c r="K630" s="14">
        <v>0.344963523461428</v>
      </c>
      <c r="L630" s="14">
        <v>0.197290013400888</v>
      </c>
      <c r="M630" s="14"/>
      <c r="N630" s="14">
        <v>0.50690962343270696</v>
      </c>
      <c r="O630" s="14">
        <v>0.26659954952786002</v>
      </c>
      <c r="P630" s="14">
        <v>0.44913588420332101</v>
      </c>
      <c r="Q630" s="14">
        <v>0.35482245448771998</v>
      </c>
      <c r="R630" s="14"/>
      <c r="S630" s="14">
        <v>0.64670354996146795</v>
      </c>
      <c r="T630" s="14">
        <v>0.36094949824252598</v>
      </c>
      <c r="U630" s="14">
        <v>0.122985300902942</v>
      </c>
      <c r="V630" s="14">
        <v>0.329083126961074</v>
      </c>
      <c r="W630" s="14">
        <v>0.23553029326367</v>
      </c>
      <c r="X630" s="14">
        <v>0.45815802797850602</v>
      </c>
      <c r="Y630" s="14">
        <v>0.22412919878015</v>
      </c>
      <c r="Z630" s="14">
        <v>0.40493844362516102</v>
      </c>
      <c r="AA630" s="14">
        <v>0.51425787119007205</v>
      </c>
      <c r="AB630" s="14">
        <v>0.35970338274315</v>
      </c>
      <c r="AC630" s="14">
        <v>0</v>
      </c>
      <c r="AD630" s="14">
        <v>0.66352893122926004</v>
      </c>
      <c r="AE630" s="14"/>
      <c r="AF630" s="14">
        <v>0.51461347477682695</v>
      </c>
      <c r="AG630" s="14">
        <v>0.38856085129808599</v>
      </c>
      <c r="AH630" s="14">
        <v>0.16939276516146901</v>
      </c>
      <c r="AI630" s="14"/>
      <c r="AJ630" s="14">
        <v>0.35364056125716598</v>
      </c>
      <c r="AK630" s="14">
        <v>0.43473556490387699</v>
      </c>
      <c r="AL630" s="14">
        <v>0.62682478325167601</v>
      </c>
      <c r="AM630" s="14">
        <v>1</v>
      </c>
      <c r="AN630" s="14">
        <v>0.24066547945987801</v>
      </c>
      <c r="AO630" s="14"/>
      <c r="AP630" s="14">
        <v>0.35213254944352201</v>
      </c>
      <c r="AQ630" s="14">
        <v>0.44639282405959901</v>
      </c>
      <c r="AR630" s="14">
        <v>0.72617535798121202</v>
      </c>
      <c r="AS630" s="14"/>
      <c r="AT630" s="14" t="s">
        <v>247</v>
      </c>
      <c r="AU630" s="14">
        <v>0.36399328469359199</v>
      </c>
      <c r="AV630" s="14">
        <v>0.37505564926061002</v>
      </c>
      <c r="AW630" s="14">
        <v>0.492982103831761</v>
      </c>
      <c r="AX630" s="14">
        <v>0.73575769267205804</v>
      </c>
      <c r="AY630" s="14"/>
      <c r="AZ630" s="14">
        <v>0.53651853097874302</v>
      </c>
      <c r="BA630" s="14">
        <v>0.44432200572950198</v>
      </c>
      <c r="BB630" s="14">
        <v>0.45757946425191498</v>
      </c>
      <c r="BC630" s="14">
        <v>0.12997124249396999</v>
      </c>
      <c r="BD630" s="14">
        <v>0.37823717168061599</v>
      </c>
      <c r="BE630" s="14">
        <v>0.35361952152481702</v>
      </c>
    </row>
    <row r="631" spans="2:57" x14ac:dyDescent="0.25">
      <c r="B631" t="s">
        <v>252</v>
      </c>
      <c r="C631" s="14">
        <v>0.31756255315016702</v>
      </c>
      <c r="D631" s="14">
        <v>0.30152611337434199</v>
      </c>
      <c r="E631" s="14">
        <v>0.346985076290032</v>
      </c>
      <c r="F631" s="14"/>
      <c r="G631" s="14">
        <v>0.41254165161130302</v>
      </c>
      <c r="H631" s="14">
        <v>0.32800350344086399</v>
      </c>
      <c r="I631" s="14">
        <v>0.301444942781806</v>
      </c>
      <c r="J631" s="14">
        <v>0.35286234430261998</v>
      </c>
      <c r="K631" s="14">
        <v>0.12851158559648901</v>
      </c>
      <c r="L631" s="14">
        <v>0.27310274185290201</v>
      </c>
      <c r="M631" s="14"/>
      <c r="N631" s="14">
        <v>0.246142875974877</v>
      </c>
      <c r="O631" s="14">
        <v>0.44193569024652402</v>
      </c>
      <c r="P631" s="14">
        <v>0.34784402408894699</v>
      </c>
      <c r="Q631" s="14">
        <v>0.32631067256193702</v>
      </c>
      <c r="R631" s="14"/>
      <c r="S631" s="14">
        <v>0.18215813874419401</v>
      </c>
      <c r="T631" s="14">
        <v>0.35111419935785798</v>
      </c>
      <c r="U631" s="14">
        <v>0.32141934287260698</v>
      </c>
      <c r="V631" s="14">
        <v>0.57630959397755599</v>
      </c>
      <c r="W631" s="14">
        <v>0.49576309643647098</v>
      </c>
      <c r="X631" s="14">
        <v>0.19070331567068899</v>
      </c>
      <c r="Y631" s="14">
        <v>0.394588801454828</v>
      </c>
      <c r="Z631" s="14">
        <v>0.41899114985295899</v>
      </c>
      <c r="AA631" s="14">
        <v>0.20915338041876699</v>
      </c>
      <c r="AB631" s="14">
        <v>0.41624564542668102</v>
      </c>
      <c r="AC631" s="14">
        <v>1</v>
      </c>
      <c r="AD631" s="14">
        <v>0</v>
      </c>
      <c r="AE631" s="14"/>
      <c r="AF631" s="14">
        <v>0.20548407046661199</v>
      </c>
      <c r="AG631" s="14">
        <v>0.364560747203935</v>
      </c>
      <c r="AH631" s="14">
        <v>0.39812926171667401</v>
      </c>
      <c r="AI631" s="14"/>
      <c r="AJ631" s="14">
        <v>0.26551627930309502</v>
      </c>
      <c r="AK631" s="14">
        <v>0.364256845041391</v>
      </c>
      <c r="AL631" s="14">
        <v>0.178764631672018</v>
      </c>
      <c r="AM631" s="14">
        <v>0</v>
      </c>
      <c r="AN631" s="14">
        <v>0.51143964941020903</v>
      </c>
      <c r="AO631" s="14"/>
      <c r="AP631" s="14">
        <v>0.27548725643877903</v>
      </c>
      <c r="AQ631" s="14">
        <v>0.36697980697777499</v>
      </c>
      <c r="AR631" s="14">
        <v>9.4532578421763103E-2</v>
      </c>
      <c r="AS631" s="14"/>
      <c r="AT631" s="14" t="s">
        <v>247</v>
      </c>
      <c r="AU631" s="14">
        <v>0.195763295338446</v>
      </c>
      <c r="AV631" s="14">
        <v>0.39460365304119499</v>
      </c>
      <c r="AW631" s="14">
        <v>0.33769991466412602</v>
      </c>
      <c r="AX631" s="14">
        <v>0.139394495334002</v>
      </c>
      <c r="AY631" s="14"/>
      <c r="AZ631" s="14">
        <v>0.33860234242315401</v>
      </c>
      <c r="BA631" s="14">
        <v>0.32747310611992297</v>
      </c>
      <c r="BB631" s="14">
        <v>0.34252759949169398</v>
      </c>
      <c r="BC631" s="14">
        <v>0.38319860112499199</v>
      </c>
      <c r="BD631" s="14">
        <v>0.25080379914684497</v>
      </c>
      <c r="BE631" s="14">
        <v>8.4697383362106596E-2</v>
      </c>
    </row>
    <row r="632" spans="2:57" x14ac:dyDescent="0.25">
      <c r="B632" t="s">
        <v>253</v>
      </c>
      <c r="C632" s="14">
        <v>0.11219378907600699</v>
      </c>
      <c r="D632" s="14">
        <v>9.0971238864871407E-2</v>
      </c>
      <c r="E632" s="14">
        <v>0.15113142008406899</v>
      </c>
      <c r="F632" s="14"/>
      <c r="G632" s="14">
        <v>0.109364615738056</v>
      </c>
      <c r="H632" s="14">
        <v>7.3936696441349994E-2</v>
      </c>
      <c r="I632" s="14">
        <v>0</v>
      </c>
      <c r="J632" s="14">
        <v>0.108875286526625</v>
      </c>
      <c r="K632" s="14">
        <v>0.33685501694800402</v>
      </c>
      <c r="L632" s="14">
        <v>0.161858400124642</v>
      </c>
      <c r="M632" s="14"/>
      <c r="N632" s="14">
        <v>7.8573193796630594E-2</v>
      </c>
      <c r="O632" s="14">
        <v>0.114765828253972</v>
      </c>
      <c r="P632" s="14">
        <v>0.14987566267948499</v>
      </c>
      <c r="Q632" s="14">
        <v>0.17024667759610199</v>
      </c>
      <c r="R632" s="14"/>
      <c r="S632" s="14">
        <v>7.0496924450513795E-2</v>
      </c>
      <c r="T632" s="14">
        <v>8.1654889592973096E-2</v>
      </c>
      <c r="U632" s="14">
        <v>0.26465673042648102</v>
      </c>
      <c r="V632" s="14">
        <v>9.4607279061369606E-2</v>
      </c>
      <c r="W632" s="14">
        <v>0.116457670738953</v>
      </c>
      <c r="X632" s="14">
        <v>7.1657568499271601E-2</v>
      </c>
      <c r="Y632" s="14">
        <v>0.20188296851082099</v>
      </c>
      <c r="Z632" s="14">
        <v>0.176070406521879</v>
      </c>
      <c r="AA632" s="14">
        <v>0.18375534311734701</v>
      </c>
      <c r="AB632" s="14">
        <v>5.6919175648347503E-2</v>
      </c>
      <c r="AC632" s="14">
        <v>0</v>
      </c>
      <c r="AD632" s="14">
        <v>0.33647106877074001</v>
      </c>
      <c r="AE632" s="14"/>
      <c r="AF632" s="14">
        <v>0.13968460099499599</v>
      </c>
      <c r="AG632" s="14">
        <v>0.124783365179421</v>
      </c>
      <c r="AH632" s="14">
        <v>0</v>
      </c>
      <c r="AI632" s="14"/>
      <c r="AJ632" s="14">
        <v>0.16789923517664601</v>
      </c>
      <c r="AK632" s="14">
        <v>0.122775472135376</v>
      </c>
      <c r="AL632" s="14">
        <v>0</v>
      </c>
      <c r="AM632" s="14">
        <v>0</v>
      </c>
      <c r="AN632" s="14">
        <v>0</v>
      </c>
      <c r="AO632" s="14"/>
      <c r="AP632" s="14">
        <v>0.160174460815492</v>
      </c>
      <c r="AQ632" s="14">
        <v>0.115318616201047</v>
      </c>
      <c r="AR632" s="14">
        <v>0</v>
      </c>
      <c r="AS632" s="14"/>
      <c r="AT632" s="14" t="s">
        <v>247</v>
      </c>
      <c r="AU632" s="14">
        <v>0.25750941844298397</v>
      </c>
      <c r="AV632" s="14">
        <v>4.7608863133475697E-2</v>
      </c>
      <c r="AW632" s="14">
        <v>0.14318590459258801</v>
      </c>
      <c r="AX632" s="14">
        <v>0</v>
      </c>
      <c r="AY632" s="14"/>
      <c r="AZ632" s="14">
        <v>6.9400988753840501E-2</v>
      </c>
      <c r="BA632" s="14">
        <v>5.7844402799059502E-2</v>
      </c>
      <c r="BB632" s="14">
        <v>0</v>
      </c>
      <c r="BC632" s="14">
        <v>0.25188020205915101</v>
      </c>
      <c r="BD632" s="14">
        <v>0.37095902917253998</v>
      </c>
      <c r="BE632" s="14">
        <v>0.16059185193713299</v>
      </c>
    </row>
    <row r="633" spans="2:57" x14ac:dyDescent="0.25">
      <c r="B633" t="s">
        <v>254</v>
      </c>
      <c r="C633" s="14">
        <v>9.6424178914904998E-2</v>
      </c>
      <c r="D633" s="14">
        <v>0.118281834790273</v>
      </c>
      <c r="E633" s="14">
        <v>5.6321301046358102E-2</v>
      </c>
      <c r="F633" s="14"/>
      <c r="G633" s="14">
        <v>0</v>
      </c>
      <c r="H633" s="14">
        <v>3.6545964919313202E-2</v>
      </c>
      <c r="I633" s="14">
        <v>0.23232825114981201</v>
      </c>
      <c r="J633" s="14">
        <v>5.3346378216170998E-2</v>
      </c>
      <c r="K633" s="14">
        <v>0.12834631521802201</v>
      </c>
      <c r="L633" s="14">
        <v>0.203669573943285</v>
      </c>
      <c r="M633" s="14"/>
      <c r="N633" s="14">
        <v>9.6783949433200303E-2</v>
      </c>
      <c r="O633" s="14">
        <v>0.12361046102302201</v>
      </c>
      <c r="P633" s="14">
        <v>5.3144429028247002E-2</v>
      </c>
      <c r="Q633" s="14">
        <v>0.100131200753348</v>
      </c>
      <c r="R633" s="14"/>
      <c r="S633" s="14">
        <v>6.7258104871885202E-2</v>
      </c>
      <c r="T633" s="14">
        <v>0.166364035860597</v>
      </c>
      <c r="U633" s="14">
        <v>0</v>
      </c>
      <c r="V633" s="14">
        <v>0</v>
      </c>
      <c r="W633" s="14">
        <v>0.15224893956090699</v>
      </c>
      <c r="X633" s="14">
        <v>0.16511286753641999</v>
      </c>
      <c r="Y633" s="14">
        <v>8.9344278526388099E-2</v>
      </c>
      <c r="Z633" s="14">
        <v>0</v>
      </c>
      <c r="AA633" s="14">
        <v>9.2833405273814298E-2</v>
      </c>
      <c r="AB633" s="14">
        <v>0.11218257896174801</v>
      </c>
      <c r="AC633" s="14">
        <v>0</v>
      </c>
      <c r="AD633" s="14">
        <v>0</v>
      </c>
      <c r="AE633" s="14"/>
      <c r="AF633" s="14">
        <v>0.121179112126652</v>
      </c>
      <c r="AG633" s="14">
        <v>4.4666697948755801E-2</v>
      </c>
      <c r="AH633" s="14">
        <v>0.314516176480165</v>
      </c>
      <c r="AI633" s="14"/>
      <c r="AJ633" s="14">
        <v>0.12582735882777299</v>
      </c>
      <c r="AK633" s="14">
        <v>5.9611425938222898E-2</v>
      </c>
      <c r="AL633" s="14">
        <v>9.8349397555593798E-2</v>
      </c>
      <c r="AM633" s="14">
        <v>0</v>
      </c>
      <c r="AN633" s="14">
        <v>0.19317550331297501</v>
      </c>
      <c r="AO633" s="14"/>
      <c r="AP633" s="14">
        <v>0.13123956836645201</v>
      </c>
      <c r="AQ633" s="14">
        <v>5.67111401940208E-2</v>
      </c>
      <c r="AR633" s="14">
        <v>0.102718687153074</v>
      </c>
      <c r="AS633" s="14"/>
      <c r="AT633" s="14" t="s">
        <v>247</v>
      </c>
      <c r="AU633" s="14">
        <v>0.15336837773331799</v>
      </c>
      <c r="AV633" s="14">
        <v>0.13569386951547199</v>
      </c>
      <c r="AW633" s="14">
        <v>0</v>
      </c>
      <c r="AX633" s="14">
        <v>0</v>
      </c>
      <c r="AY633" s="14"/>
      <c r="AZ633" s="14">
        <v>3.7893273640077302E-2</v>
      </c>
      <c r="BA633" s="14">
        <v>0.14013200342245699</v>
      </c>
      <c r="BB633" s="14">
        <v>0.19989293625639101</v>
      </c>
      <c r="BC633" s="14">
        <v>0.118745263487942</v>
      </c>
      <c r="BD633" s="14">
        <v>0</v>
      </c>
      <c r="BE633" s="14">
        <v>0.15654717298543999</v>
      </c>
    </row>
    <row r="634" spans="2:57" x14ac:dyDescent="0.25">
      <c r="B634" t="s">
        <v>87</v>
      </c>
      <c r="C634" s="14">
        <v>5.2752634216329301E-2</v>
      </c>
      <c r="D634" s="14">
        <v>2.84988492830093E-2</v>
      </c>
      <c r="E634" s="14">
        <v>9.7251759858024006E-2</v>
      </c>
      <c r="F634" s="14"/>
      <c r="G634" s="14">
        <v>0</v>
      </c>
      <c r="H634" s="14">
        <v>0</v>
      </c>
      <c r="I634" s="14">
        <v>3.8893033254438499E-2</v>
      </c>
      <c r="J634" s="14">
        <v>0.12726985657743101</v>
      </c>
      <c r="K634" s="14">
        <v>6.1323558776056997E-2</v>
      </c>
      <c r="L634" s="14">
        <v>0.16407927067828401</v>
      </c>
      <c r="M634" s="14"/>
      <c r="N634" s="14">
        <v>7.1590357362584803E-2</v>
      </c>
      <c r="O634" s="14">
        <v>5.3088470948622297E-2</v>
      </c>
      <c r="P634" s="14">
        <v>0</v>
      </c>
      <c r="Q634" s="14">
        <v>4.8488994600892399E-2</v>
      </c>
      <c r="R634" s="14"/>
      <c r="S634" s="14">
        <v>3.3383281971938801E-2</v>
      </c>
      <c r="T634" s="14">
        <v>3.9917376946045802E-2</v>
      </c>
      <c r="U634" s="14">
        <v>0.29093862579796997</v>
      </c>
      <c r="V634" s="14">
        <v>0</v>
      </c>
      <c r="W634" s="14">
        <v>0</v>
      </c>
      <c r="X634" s="14">
        <v>0.114368220315113</v>
      </c>
      <c r="Y634" s="14">
        <v>9.0054752727813506E-2</v>
      </c>
      <c r="Z634" s="14">
        <v>0</v>
      </c>
      <c r="AA634" s="14">
        <v>0</v>
      </c>
      <c r="AB634" s="14">
        <v>5.49492172200736E-2</v>
      </c>
      <c r="AC634" s="14">
        <v>0</v>
      </c>
      <c r="AD634" s="14">
        <v>0</v>
      </c>
      <c r="AE634" s="14"/>
      <c r="AF634" s="14">
        <v>1.9038741634913502E-2</v>
      </c>
      <c r="AG634" s="14">
        <v>7.7428338369802494E-2</v>
      </c>
      <c r="AH634" s="14">
        <v>0.117961796641692</v>
      </c>
      <c r="AI634" s="14"/>
      <c r="AJ634" s="14">
        <v>8.7116565435319995E-2</v>
      </c>
      <c r="AK634" s="14">
        <v>1.8620691981132899E-2</v>
      </c>
      <c r="AL634" s="14">
        <v>9.6061187520712701E-2</v>
      </c>
      <c r="AM634" s="14">
        <v>0</v>
      </c>
      <c r="AN634" s="14">
        <v>5.4719367816938501E-2</v>
      </c>
      <c r="AO634" s="14"/>
      <c r="AP634" s="14">
        <v>8.0966164935754897E-2</v>
      </c>
      <c r="AQ634" s="14">
        <v>1.4597612567557599E-2</v>
      </c>
      <c r="AR634" s="14">
        <v>7.6573376443951305E-2</v>
      </c>
      <c r="AS634" s="14"/>
      <c r="AT634" s="14" t="s">
        <v>247</v>
      </c>
      <c r="AU634" s="14">
        <v>2.9365623791659901E-2</v>
      </c>
      <c r="AV634" s="14">
        <v>4.7037965049247399E-2</v>
      </c>
      <c r="AW634" s="14">
        <v>2.6132076911524599E-2</v>
      </c>
      <c r="AX634" s="14">
        <v>0.124847811993939</v>
      </c>
      <c r="AY634" s="14"/>
      <c r="AZ634" s="14">
        <v>1.7584864204184699E-2</v>
      </c>
      <c r="BA634" s="14">
        <v>3.0228481929057801E-2</v>
      </c>
      <c r="BB634" s="14">
        <v>0</v>
      </c>
      <c r="BC634" s="14">
        <v>0.116204690833945</v>
      </c>
      <c r="BD634" s="14">
        <v>0</v>
      </c>
      <c r="BE634" s="14">
        <v>0.244544070190503</v>
      </c>
    </row>
    <row r="635" spans="2:57" x14ac:dyDescent="0.25"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</row>
    <row r="636" spans="2:57" x14ac:dyDescent="0.25">
      <c r="B636" s="6" t="s">
        <v>257</v>
      </c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</row>
    <row r="637" spans="2:57" x14ac:dyDescent="0.25">
      <c r="B637" s="24" t="s">
        <v>211</v>
      </c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</row>
    <row r="638" spans="2:57" x14ac:dyDescent="0.25">
      <c r="B638" t="s">
        <v>251</v>
      </c>
      <c r="C638" s="14">
        <v>0.36744570592432302</v>
      </c>
      <c r="D638" s="14">
        <v>0.39139912050632503</v>
      </c>
      <c r="E638" s="14">
        <v>0.326300779871669</v>
      </c>
      <c r="F638" s="14"/>
      <c r="G638" s="14">
        <v>0.57585718498604599</v>
      </c>
      <c r="H638" s="14">
        <v>0.47014324044990102</v>
      </c>
      <c r="I638" s="14">
        <v>0.35949041506253998</v>
      </c>
      <c r="J638" s="14">
        <v>0.25896929632048299</v>
      </c>
      <c r="K638" s="14">
        <v>0.20005095303134601</v>
      </c>
      <c r="L638" s="14">
        <v>0.25362255798608302</v>
      </c>
      <c r="M638" s="14"/>
      <c r="N638" s="14">
        <v>0.43530840071196403</v>
      </c>
      <c r="O638" s="14">
        <v>0.33807382977539402</v>
      </c>
      <c r="P638" s="14">
        <v>0.36368675148129498</v>
      </c>
      <c r="Q638" s="14">
        <v>0.25725858176719202</v>
      </c>
      <c r="R638" s="14"/>
      <c r="S638" s="14">
        <v>0.52447546346204799</v>
      </c>
      <c r="T638" s="14">
        <v>0.34884962217607601</v>
      </c>
      <c r="U638" s="14">
        <v>0.35374780456216698</v>
      </c>
      <c r="V638" s="14">
        <v>0.45419330424729998</v>
      </c>
      <c r="W638" s="14">
        <v>0.311065093824828</v>
      </c>
      <c r="X638" s="14">
        <v>0.37959904642547199</v>
      </c>
      <c r="Y638" s="14">
        <v>0.19896963600266099</v>
      </c>
      <c r="Z638" s="14">
        <v>0.44263471652662001</v>
      </c>
      <c r="AA638" s="14">
        <v>0.28938981814520998</v>
      </c>
      <c r="AB638" s="14">
        <v>0.28055956378079799</v>
      </c>
      <c r="AC638" s="14">
        <v>0.321416573563436</v>
      </c>
      <c r="AD638" s="14">
        <v>0.50047313289335604</v>
      </c>
      <c r="AE638" s="14"/>
      <c r="AF638" s="14">
        <v>0.38490966468752602</v>
      </c>
      <c r="AG638" s="14">
        <v>0.33155320059032101</v>
      </c>
      <c r="AH638" s="14">
        <v>0.229523256606327</v>
      </c>
      <c r="AI638" s="14"/>
      <c r="AJ638" s="14">
        <v>0.328165060592991</v>
      </c>
      <c r="AK638" s="14">
        <v>0.35129465228787798</v>
      </c>
      <c r="AL638" s="14">
        <v>0.37414820858874498</v>
      </c>
      <c r="AM638" s="14">
        <v>0.467896446254146</v>
      </c>
      <c r="AN638" s="14">
        <v>0.38944206417146499</v>
      </c>
      <c r="AO638" s="14"/>
      <c r="AP638" s="14">
        <v>0.421757994061425</v>
      </c>
      <c r="AQ638" s="14">
        <v>0.366284942953157</v>
      </c>
      <c r="AR638" s="14">
        <v>0.36465842674607701</v>
      </c>
      <c r="AS638" s="14"/>
      <c r="AT638" s="14" t="s">
        <v>247</v>
      </c>
      <c r="AU638" s="14">
        <v>0.28523616208224201</v>
      </c>
      <c r="AV638" s="14">
        <v>0.39776965873366299</v>
      </c>
      <c r="AW638" s="14">
        <v>0.37411934512575201</v>
      </c>
      <c r="AX638" s="14">
        <v>0.51992172803933101</v>
      </c>
      <c r="AY638" s="14"/>
      <c r="AZ638" s="14">
        <v>0.48146831494113901</v>
      </c>
      <c r="BA638" s="14">
        <v>0.33897855343885303</v>
      </c>
      <c r="BB638" s="14">
        <v>0.32510105282521301</v>
      </c>
      <c r="BC638" s="14">
        <v>0.23383603977859499</v>
      </c>
      <c r="BD638" s="14">
        <v>0.22325234498840599</v>
      </c>
      <c r="BE638" s="14">
        <v>0.43668352548421202</v>
      </c>
    </row>
    <row r="639" spans="2:57" x14ac:dyDescent="0.25">
      <c r="B639" t="s">
        <v>252</v>
      </c>
      <c r="C639" s="14">
        <v>0.32664381840869</v>
      </c>
      <c r="D639" s="14">
        <v>0.31635216066238903</v>
      </c>
      <c r="E639" s="14">
        <v>0.35204078345729201</v>
      </c>
      <c r="F639" s="14"/>
      <c r="G639" s="14">
        <v>0.25840915136918302</v>
      </c>
      <c r="H639" s="14">
        <v>0.32777140653701903</v>
      </c>
      <c r="I639" s="14">
        <v>0.31230159251343498</v>
      </c>
      <c r="J639" s="14">
        <v>0.40496988322500999</v>
      </c>
      <c r="K639" s="14">
        <v>0.285414514469781</v>
      </c>
      <c r="L639" s="14">
        <v>0.36800486177754899</v>
      </c>
      <c r="M639" s="14"/>
      <c r="N639" s="14">
        <v>0.31517429391579399</v>
      </c>
      <c r="O639" s="14">
        <v>0.33667748069623998</v>
      </c>
      <c r="P639" s="14">
        <v>0.36935953311632802</v>
      </c>
      <c r="Q639" s="14">
        <v>0.28387441118545198</v>
      </c>
      <c r="R639" s="14"/>
      <c r="S639" s="14">
        <v>0.27886244940309202</v>
      </c>
      <c r="T639" s="14">
        <v>0.36090626570954998</v>
      </c>
      <c r="U639" s="14">
        <v>0.381413930888646</v>
      </c>
      <c r="V639" s="14">
        <v>0.29342046251853499</v>
      </c>
      <c r="W639" s="14">
        <v>0.25262509142082201</v>
      </c>
      <c r="X639" s="14">
        <v>0.20907709878620701</v>
      </c>
      <c r="Y639" s="14">
        <v>0.34484017738912198</v>
      </c>
      <c r="Z639" s="14">
        <v>0.38943750826148599</v>
      </c>
      <c r="AA639" s="14">
        <v>0.38270816060778801</v>
      </c>
      <c r="AB639" s="14">
        <v>0.38629555588593401</v>
      </c>
      <c r="AC639" s="14">
        <v>0.44263491240721697</v>
      </c>
      <c r="AD639" s="14">
        <v>0.29733644506719298</v>
      </c>
      <c r="AE639" s="14"/>
      <c r="AF639" s="14">
        <v>0.34162323839497299</v>
      </c>
      <c r="AG639" s="14">
        <v>0.31270647466190399</v>
      </c>
      <c r="AH639" s="14">
        <v>0.40686412135424499</v>
      </c>
      <c r="AI639" s="14"/>
      <c r="AJ639" s="14">
        <v>0.36366398889951901</v>
      </c>
      <c r="AK639" s="14">
        <v>0.32934422962982901</v>
      </c>
      <c r="AL639" s="14">
        <v>0.26993166554768</v>
      </c>
      <c r="AM639" s="14">
        <v>0.53210355374585405</v>
      </c>
      <c r="AN639" s="14">
        <v>0.31035849295696699</v>
      </c>
      <c r="AO639" s="14"/>
      <c r="AP639" s="14">
        <v>0.317470521068418</v>
      </c>
      <c r="AQ639" s="14">
        <v>0.32122597219658799</v>
      </c>
      <c r="AR639" s="14">
        <v>0.32116650138978298</v>
      </c>
      <c r="AS639" s="14"/>
      <c r="AT639" s="14" t="s">
        <v>247</v>
      </c>
      <c r="AU639" s="14">
        <v>0.31014862445268898</v>
      </c>
      <c r="AV639" s="14">
        <v>0.31674312580376601</v>
      </c>
      <c r="AW639" s="14">
        <v>0.446370886053024</v>
      </c>
      <c r="AX639" s="14">
        <v>0.211582588499824</v>
      </c>
      <c r="AY639" s="14"/>
      <c r="AZ639" s="14">
        <v>0.31522431121898198</v>
      </c>
      <c r="BA639" s="14">
        <v>0.31096715772387701</v>
      </c>
      <c r="BB639" s="14">
        <v>0.35855007874379002</v>
      </c>
      <c r="BC639" s="14">
        <v>0.39711909614972801</v>
      </c>
      <c r="BD639" s="14">
        <v>0.38201668769382802</v>
      </c>
      <c r="BE639" s="14">
        <v>0.14909255265924601</v>
      </c>
    </row>
    <row r="640" spans="2:57" x14ac:dyDescent="0.25">
      <c r="B640" t="s">
        <v>253</v>
      </c>
      <c r="C640" s="14">
        <v>0.151873429294969</v>
      </c>
      <c r="D640" s="14">
        <v>0.14251989519031999</v>
      </c>
      <c r="E640" s="14">
        <v>0.164880455394496</v>
      </c>
      <c r="F640" s="14"/>
      <c r="G640" s="14">
        <v>9.2398583327051198E-2</v>
      </c>
      <c r="H640" s="14">
        <v>0.12509437260027501</v>
      </c>
      <c r="I640" s="14">
        <v>0.181968090820502</v>
      </c>
      <c r="J640" s="14">
        <v>0.14854910173935801</v>
      </c>
      <c r="K640" s="14">
        <v>0.22412454322513101</v>
      </c>
      <c r="L640" s="14">
        <v>0.16306996964637799</v>
      </c>
      <c r="M640" s="14"/>
      <c r="N640" s="14">
        <v>0.10983545824787901</v>
      </c>
      <c r="O640" s="14">
        <v>0.19500155202154801</v>
      </c>
      <c r="P640" s="14">
        <v>0.13694077394964499</v>
      </c>
      <c r="Q640" s="14">
        <v>0.19960164505720199</v>
      </c>
      <c r="R640" s="14"/>
      <c r="S640" s="14">
        <v>0.1027055414161</v>
      </c>
      <c r="T640" s="14">
        <v>0.123120122257978</v>
      </c>
      <c r="U640" s="14">
        <v>0.15611542664926301</v>
      </c>
      <c r="V640" s="14">
        <v>0.14434628793000001</v>
      </c>
      <c r="W640" s="14">
        <v>0.15903430421362699</v>
      </c>
      <c r="X640" s="14">
        <v>0.14413526485022099</v>
      </c>
      <c r="Y640" s="14">
        <v>0.206137136249152</v>
      </c>
      <c r="Z640" s="14">
        <v>0.167927775211894</v>
      </c>
      <c r="AA640" s="14">
        <v>0.15796915220059399</v>
      </c>
      <c r="AB640" s="14">
        <v>0.19034304496558299</v>
      </c>
      <c r="AC640" s="14">
        <v>0.235948514029347</v>
      </c>
      <c r="AD640" s="14">
        <v>0.20219042203945101</v>
      </c>
      <c r="AE640" s="14"/>
      <c r="AF640" s="14">
        <v>0.15327095116925599</v>
      </c>
      <c r="AG640" s="14">
        <v>0.177634669451568</v>
      </c>
      <c r="AH640" s="14">
        <v>0.14148838809622799</v>
      </c>
      <c r="AI640" s="14"/>
      <c r="AJ640" s="14">
        <v>0.14895574701346301</v>
      </c>
      <c r="AK640" s="14">
        <v>0.17964095383595199</v>
      </c>
      <c r="AL640" s="14">
        <v>0.13873221988770801</v>
      </c>
      <c r="AM640" s="14">
        <v>0</v>
      </c>
      <c r="AN640" s="14">
        <v>0.14857070323550101</v>
      </c>
      <c r="AO640" s="14"/>
      <c r="AP640" s="14">
        <v>0.13224834058360199</v>
      </c>
      <c r="AQ640" s="14">
        <v>0.167297951451675</v>
      </c>
      <c r="AR640" s="14">
        <v>0.147835042004093</v>
      </c>
      <c r="AS640" s="14"/>
      <c r="AT640" s="14" t="s">
        <v>247</v>
      </c>
      <c r="AU640" s="14">
        <v>0.19016886354343601</v>
      </c>
      <c r="AV640" s="14">
        <v>0.15554223747048099</v>
      </c>
      <c r="AW640" s="14">
        <v>0.102945463062301</v>
      </c>
      <c r="AX640" s="14">
        <v>5.99445386978689E-2</v>
      </c>
      <c r="AY640" s="14"/>
      <c r="AZ640" s="14">
        <v>0.114674748481843</v>
      </c>
      <c r="BA640" s="14">
        <v>0.172467622993138</v>
      </c>
      <c r="BB640" s="14">
        <v>0.15926650874502399</v>
      </c>
      <c r="BC640" s="14">
        <v>0.16495950798152501</v>
      </c>
      <c r="BD640" s="14">
        <v>0.21758780052241</v>
      </c>
      <c r="BE640" s="14">
        <v>0.13015492844044499</v>
      </c>
    </row>
    <row r="641" spans="2:57" x14ac:dyDescent="0.25">
      <c r="B641" t="s">
        <v>254</v>
      </c>
      <c r="C641" s="14">
        <v>8.4599678728448702E-2</v>
      </c>
      <c r="D641" s="14">
        <v>8.0753014532962103E-2</v>
      </c>
      <c r="E641" s="14">
        <v>8.5328778143618805E-2</v>
      </c>
      <c r="F641" s="14"/>
      <c r="G641" s="14">
        <v>3.7046907665594001E-2</v>
      </c>
      <c r="H641" s="14">
        <v>3.9368662912246499E-2</v>
      </c>
      <c r="I641" s="14">
        <v>8.6853111262736094E-2</v>
      </c>
      <c r="J641" s="14">
        <v>0.14236918387506101</v>
      </c>
      <c r="K641" s="14">
        <v>0.15160036038243699</v>
      </c>
      <c r="L641" s="14">
        <v>8.6107771522277901E-2</v>
      </c>
      <c r="M641" s="14"/>
      <c r="N641" s="14">
        <v>8.6187634604798904E-2</v>
      </c>
      <c r="O641" s="14">
        <v>7.9040774891913093E-2</v>
      </c>
      <c r="P641" s="14">
        <v>5.4044777795570903E-2</v>
      </c>
      <c r="Q641" s="14">
        <v>0.12850302668529801</v>
      </c>
      <c r="R641" s="14"/>
      <c r="S641" s="14">
        <v>5.3750027014049698E-2</v>
      </c>
      <c r="T641" s="14">
        <v>8.1540815306604605E-2</v>
      </c>
      <c r="U641" s="14">
        <v>2.7451283508345199E-2</v>
      </c>
      <c r="V641" s="14">
        <v>0</v>
      </c>
      <c r="W641" s="14">
        <v>0.15271414391093899</v>
      </c>
      <c r="X641" s="14">
        <v>0.19775944931658199</v>
      </c>
      <c r="Y641" s="14">
        <v>6.8409022486584606E-2</v>
      </c>
      <c r="Z641" s="14">
        <v>0</v>
      </c>
      <c r="AA641" s="14">
        <v>0.14272572602245201</v>
      </c>
      <c r="AB641" s="14">
        <v>8.1981741490424101E-2</v>
      </c>
      <c r="AC641" s="14">
        <v>0</v>
      </c>
      <c r="AD641" s="14">
        <v>0</v>
      </c>
      <c r="AE641" s="14"/>
      <c r="AF641" s="14">
        <v>6.4790590369657897E-2</v>
      </c>
      <c r="AG641" s="14">
        <v>0.116283158100963</v>
      </c>
      <c r="AH641" s="14">
        <v>5.9694589262787499E-2</v>
      </c>
      <c r="AI641" s="14"/>
      <c r="AJ641" s="14">
        <v>7.3157402466108301E-2</v>
      </c>
      <c r="AK641" s="14">
        <v>8.4924037137073805E-2</v>
      </c>
      <c r="AL641" s="14">
        <v>0.158503021484313</v>
      </c>
      <c r="AM641" s="14">
        <v>0</v>
      </c>
      <c r="AN641" s="14">
        <v>4.9494920680964498E-2</v>
      </c>
      <c r="AO641" s="14"/>
      <c r="AP641" s="14">
        <v>6.4679902601269795E-2</v>
      </c>
      <c r="AQ641" s="14">
        <v>9.00737122646975E-2</v>
      </c>
      <c r="AR641" s="14">
        <v>0.108882366030409</v>
      </c>
      <c r="AS641" s="14"/>
      <c r="AT641" s="14" t="s">
        <v>247</v>
      </c>
      <c r="AU641" s="14">
        <v>0.13321707870288099</v>
      </c>
      <c r="AV641" s="14">
        <v>6.8054866181894103E-2</v>
      </c>
      <c r="AW641" s="14">
        <v>3.0798498829612601E-2</v>
      </c>
      <c r="AX641" s="14">
        <v>7.2661052298257603E-2</v>
      </c>
      <c r="AY641" s="14"/>
      <c r="AZ641" s="14">
        <v>2.76082711713979E-2</v>
      </c>
      <c r="BA641" s="14">
        <v>0.10281834576983601</v>
      </c>
      <c r="BB641" s="14">
        <v>8.7194826730927405E-2</v>
      </c>
      <c r="BC641" s="14">
        <v>0.109886172330644</v>
      </c>
      <c r="BD641" s="14">
        <v>0.14698091620622</v>
      </c>
      <c r="BE641" s="14">
        <v>0.194187508822218</v>
      </c>
    </row>
    <row r="642" spans="2:57" x14ac:dyDescent="0.25">
      <c r="B642" t="s">
        <v>87</v>
      </c>
      <c r="C642" s="14">
        <v>6.9437367643569697E-2</v>
      </c>
      <c r="D642" s="14">
        <v>6.8975809108005007E-2</v>
      </c>
      <c r="E642" s="14">
        <v>7.1449203132924397E-2</v>
      </c>
      <c r="F642" s="14"/>
      <c r="G642" s="14">
        <v>3.6288172652125701E-2</v>
      </c>
      <c r="H642" s="14">
        <v>3.7622317500557799E-2</v>
      </c>
      <c r="I642" s="14">
        <v>5.9386790340786998E-2</v>
      </c>
      <c r="J642" s="14">
        <v>4.5142534840087303E-2</v>
      </c>
      <c r="K642" s="14">
        <v>0.13880962889130399</v>
      </c>
      <c r="L642" s="14">
        <v>0.12919483906771301</v>
      </c>
      <c r="M642" s="14"/>
      <c r="N642" s="14">
        <v>5.3494212519563301E-2</v>
      </c>
      <c r="O642" s="14">
        <v>5.1206362614905701E-2</v>
      </c>
      <c r="P642" s="14">
        <v>7.5968163657161705E-2</v>
      </c>
      <c r="Q642" s="14">
        <v>0.13076233530485601</v>
      </c>
      <c r="R642" s="14"/>
      <c r="S642" s="14">
        <v>4.0206518704710002E-2</v>
      </c>
      <c r="T642" s="14">
        <v>8.5583174549792196E-2</v>
      </c>
      <c r="U642" s="14">
        <v>8.1271554391578404E-2</v>
      </c>
      <c r="V642" s="14">
        <v>0.108039945304165</v>
      </c>
      <c r="W642" s="14">
        <v>0.124561366629784</v>
      </c>
      <c r="X642" s="14">
        <v>6.9429140621517907E-2</v>
      </c>
      <c r="Y642" s="14">
        <v>0.18164402787248099</v>
      </c>
      <c r="Z642" s="14">
        <v>0</v>
      </c>
      <c r="AA642" s="14">
        <v>2.7207143023956201E-2</v>
      </c>
      <c r="AB642" s="14">
        <v>6.0820093877260999E-2</v>
      </c>
      <c r="AC642" s="14">
        <v>0</v>
      </c>
      <c r="AD642" s="14">
        <v>0</v>
      </c>
      <c r="AE642" s="14"/>
      <c r="AF642" s="14">
        <v>5.5405555378586997E-2</v>
      </c>
      <c r="AG642" s="14">
        <v>6.1822497195244103E-2</v>
      </c>
      <c r="AH642" s="14">
        <v>0.16242964468041199</v>
      </c>
      <c r="AI642" s="14"/>
      <c r="AJ642" s="14">
        <v>8.6057801027917893E-2</v>
      </c>
      <c r="AK642" s="14">
        <v>5.4796127109267602E-2</v>
      </c>
      <c r="AL642" s="14">
        <v>5.8684884491554297E-2</v>
      </c>
      <c r="AM642" s="14">
        <v>0</v>
      </c>
      <c r="AN642" s="14">
        <v>0.102133818955103</v>
      </c>
      <c r="AO642" s="14"/>
      <c r="AP642" s="14">
        <v>6.3843241685285407E-2</v>
      </c>
      <c r="AQ642" s="14">
        <v>5.5117421133882599E-2</v>
      </c>
      <c r="AR642" s="14">
        <v>5.7457663829638003E-2</v>
      </c>
      <c r="AS642" s="14"/>
      <c r="AT642" s="14" t="s">
        <v>247</v>
      </c>
      <c r="AU642" s="14">
        <v>8.1229271218750704E-2</v>
      </c>
      <c r="AV642" s="14">
        <v>6.1890111810195797E-2</v>
      </c>
      <c r="AW642" s="14">
        <v>4.5765806929311502E-2</v>
      </c>
      <c r="AX642" s="14">
        <v>0.135890092464719</v>
      </c>
      <c r="AY642" s="14"/>
      <c r="AZ642" s="14">
        <v>6.10243541866375E-2</v>
      </c>
      <c r="BA642" s="14">
        <v>7.4768320074296193E-2</v>
      </c>
      <c r="BB642" s="14">
        <v>6.98875329550456E-2</v>
      </c>
      <c r="BC642" s="14">
        <v>9.4199183759508406E-2</v>
      </c>
      <c r="BD642" s="14">
        <v>3.0162250589136699E-2</v>
      </c>
      <c r="BE642" s="14">
        <v>8.9881484593878194E-2</v>
      </c>
    </row>
    <row r="643" spans="2:57" x14ac:dyDescent="0.25"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</row>
    <row r="644" spans="2:57" x14ac:dyDescent="0.25">
      <c r="B644" s="6" t="s">
        <v>258</v>
      </c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</row>
    <row r="645" spans="2:57" x14ac:dyDescent="0.25">
      <c r="B645" s="24" t="s">
        <v>211</v>
      </c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</row>
    <row r="646" spans="2:57" x14ac:dyDescent="0.25">
      <c r="B646" t="s">
        <v>251</v>
      </c>
      <c r="C646" s="14">
        <v>0.31915993348036897</v>
      </c>
      <c r="D646" s="14">
        <v>0.29562447993271501</v>
      </c>
      <c r="E646" s="14">
        <v>0.33862514520516201</v>
      </c>
      <c r="F646" s="14"/>
      <c r="G646" s="14">
        <v>0.42736144239690899</v>
      </c>
      <c r="H646" s="14">
        <v>0.42029870809444703</v>
      </c>
      <c r="I646" s="14">
        <v>0.32141397819244899</v>
      </c>
      <c r="J646" s="14">
        <v>0.229049318494122</v>
      </c>
      <c r="K646" s="14">
        <v>0.17809567603221799</v>
      </c>
      <c r="L646" s="14">
        <v>0.30796244473981199</v>
      </c>
      <c r="M646" s="14"/>
      <c r="N646" s="14">
        <v>0.35586657634889501</v>
      </c>
      <c r="O646" s="14">
        <v>0.26007663972927397</v>
      </c>
      <c r="P646" s="14">
        <v>0.36906820825446102</v>
      </c>
      <c r="Q646" s="14">
        <v>0.26766846755436702</v>
      </c>
      <c r="R646" s="14"/>
      <c r="S646" s="14">
        <v>0.33232741186762599</v>
      </c>
      <c r="T646" s="14">
        <v>0.39079343412415302</v>
      </c>
      <c r="U646" s="14">
        <v>0.21925516944377901</v>
      </c>
      <c r="V646" s="14">
        <v>0.402445643158995</v>
      </c>
      <c r="W646" s="14">
        <v>0.245682617867194</v>
      </c>
      <c r="X646" s="14">
        <v>0.31088748382123799</v>
      </c>
      <c r="Y646" s="14">
        <v>0.41840585423467203</v>
      </c>
      <c r="Z646" s="14">
        <v>0.33399441371515698</v>
      </c>
      <c r="AA646" s="14">
        <v>0.30076374824879898</v>
      </c>
      <c r="AB646" s="14">
        <v>0.25676419637768799</v>
      </c>
      <c r="AC646" s="14">
        <v>0.33954583190775101</v>
      </c>
      <c r="AD646" s="14">
        <v>0.18114818957099799</v>
      </c>
      <c r="AE646" s="14"/>
      <c r="AF646" s="14">
        <v>0.29257616763240402</v>
      </c>
      <c r="AG646" s="14">
        <v>0.30330489290611201</v>
      </c>
      <c r="AH646" s="14">
        <v>0.344611819498576</v>
      </c>
      <c r="AI646" s="14"/>
      <c r="AJ646" s="14">
        <v>0.27217311302881803</v>
      </c>
      <c r="AK646" s="14">
        <v>0.352040014863506</v>
      </c>
      <c r="AL646" s="14">
        <v>0.35907043944814199</v>
      </c>
      <c r="AM646" s="14">
        <v>0.69307709064769396</v>
      </c>
      <c r="AN646" s="14">
        <v>0.295920134091748</v>
      </c>
      <c r="AO646" s="14"/>
      <c r="AP646" s="14">
        <v>0.30109722516651499</v>
      </c>
      <c r="AQ646" s="14">
        <v>0.35187513404439003</v>
      </c>
      <c r="AR646" s="14">
        <v>0.350753314236254</v>
      </c>
      <c r="AS646" s="14"/>
      <c r="AT646" s="14" t="s">
        <v>247</v>
      </c>
      <c r="AU646" s="14">
        <v>0.240192476472389</v>
      </c>
      <c r="AV646" s="14">
        <v>0.36011864058264798</v>
      </c>
      <c r="AW646" s="14">
        <v>0.35120651880244103</v>
      </c>
      <c r="AX646" s="14">
        <v>0.54988291000202305</v>
      </c>
      <c r="AY646" s="14"/>
      <c r="AZ646" s="14">
        <v>0.44808531097390197</v>
      </c>
      <c r="BA646" s="14">
        <v>0.26712883185830599</v>
      </c>
      <c r="BB646" s="14">
        <v>0.28498172437525998</v>
      </c>
      <c r="BC646" s="14">
        <v>0.24331818636302299</v>
      </c>
      <c r="BD646" s="14">
        <v>0.29742980815987602</v>
      </c>
      <c r="BE646" s="14">
        <v>0.32386419883916401</v>
      </c>
    </row>
    <row r="647" spans="2:57" x14ac:dyDescent="0.25">
      <c r="B647" t="s">
        <v>252</v>
      </c>
      <c r="C647" s="14">
        <v>0.37737865853494801</v>
      </c>
      <c r="D647" s="14">
        <v>0.38116725283488601</v>
      </c>
      <c r="E647" s="14">
        <v>0.37130371881576202</v>
      </c>
      <c r="F647" s="14"/>
      <c r="G647" s="14">
        <v>0.40188016177435398</v>
      </c>
      <c r="H647" s="14">
        <v>0.335694869206355</v>
      </c>
      <c r="I647" s="14">
        <v>0.37884632615353298</v>
      </c>
      <c r="J647" s="14">
        <v>0.47150993285541898</v>
      </c>
      <c r="K647" s="14">
        <v>0.40118706712964303</v>
      </c>
      <c r="L647" s="14">
        <v>0.30036763046249199</v>
      </c>
      <c r="M647" s="14"/>
      <c r="N647" s="14">
        <v>0.34470090836089301</v>
      </c>
      <c r="O647" s="14">
        <v>0.39376653956091701</v>
      </c>
      <c r="P647" s="14">
        <v>0.40467905250589298</v>
      </c>
      <c r="Q647" s="14">
        <v>0.38555553959463901</v>
      </c>
      <c r="R647" s="14"/>
      <c r="S647" s="14">
        <v>0.38086404930796403</v>
      </c>
      <c r="T647" s="14">
        <v>0.38240414566673497</v>
      </c>
      <c r="U647" s="14">
        <v>0.39503017064404</v>
      </c>
      <c r="V647" s="14">
        <v>0.18013127671263501</v>
      </c>
      <c r="W647" s="14">
        <v>0.409520140985003</v>
      </c>
      <c r="X647" s="14">
        <v>0.30535879746144601</v>
      </c>
      <c r="Y647" s="14">
        <v>0.27972772700241699</v>
      </c>
      <c r="Z647" s="14">
        <v>0.40437095157665898</v>
      </c>
      <c r="AA647" s="14">
        <v>0.42203364309567998</v>
      </c>
      <c r="AB647" s="14">
        <v>0.49712315310099098</v>
      </c>
      <c r="AC647" s="14">
        <v>0.370658025287467</v>
      </c>
      <c r="AD647" s="14">
        <v>0.37667170160823599</v>
      </c>
      <c r="AE647" s="14"/>
      <c r="AF647" s="14">
        <v>0.377891772634807</v>
      </c>
      <c r="AG647" s="14">
        <v>0.37607858096543201</v>
      </c>
      <c r="AH647" s="14">
        <v>0.40034057125252798</v>
      </c>
      <c r="AI647" s="14"/>
      <c r="AJ647" s="14">
        <v>0.41557075873592902</v>
      </c>
      <c r="AK647" s="14">
        <v>0.35784368533713601</v>
      </c>
      <c r="AL647" s="14">
        <v>0.34421880102992902</v>
      </c>
      <c r="AM647" s="14">
        <v>0.30692290935230598</v>
      </c>
      <c r="AN647" s="14">
        <v>0.44793398229653397</v>
      </c>
      <c r="AO647" s="14"/>
      <c r="AP647" s="14">
        <v>0.42440604586124298</v>
      </c>
      <c r="AQ647" s="14">
        <v>0.35704066886506802</v>
      </c>
      <c r="AR647" s="14">
        <v>0.29800646751037801</v>
      </c>
      <c r="AS647" s="14"/>
      <c r="AT647" s="14" t="s">
        <v>247</v>
      </c>
      <c r="AU647" s="14">
        <v>0.34818971291795398</v>
      </c>
      <c r="AV647" s="14">
        <v>0.39734093068845699</v>
      </c>
      <c r="AW647" s="14">
        <v>0.32613383918730998</v>
      </c>
      <c r="AX647" s="14">
        <v>0.276975247752764</v>
      </c>
      <c r="AY647" s="14"/>
      <c r="AZ647" s="14">
        <v>0.33030082379952402</v>
      </c>
      <c r="BA647" s="14">
        <v>0.45253273837529601</v>
      </c>
      <c r="BB647" s="14">
        <v>0.385365917195718</v>
      </c>
      <c r="BC647" s="14">
        <v>0.35066050013510103</v>
      </c>
      <c r="BD647" s="14">
        <v>0.35655864491245998</v>
      </c>
      <c r="BE647" s="14">
        <v>0.257379170215706</v>
      </c>
    </row>
    <row r="648" spans="2:57" x14ac:dyDescent="0.25">
      <c r="B648" t="s">
        <v>253</v>
      </c>
      <c r="C648" s="14">
        <v>0.18531023393398299</v>
      </c>
      <c r="D648" s="14">
        <v>0.244827160909564</v>
      </c>
      <c r="E648" s="14">
        <v>0.14382571979217901</v>
      </c>
      <c r="F648" s="14"/>
      <c r="G648" s="14">
        <v>0.13469977253231999</v>
      </c>
      <c r="H648" s="14">
        <v>0.15269358696586099</v>
      </c>
      <c r="I648" s="14">
        <v>0.178304094678057</v>
      </c>
      <c r="J648" s="14">
        <v>0.20046069281133799</v>
      </c>
      <c r="K648" s="14">
        <v>0.29956564418145898</v>
      </c>
      <c r="L648" s="14">
        <v>0.175052896528331</v>
      </c>
      <c r="M648" s="14"/>
      <c r="N648" s="14">
        <v>0.193830615056543</v>
      </c>
      <c r="O648" s="14">
        <v>0.20115674302935099</v>
      </c>
      <c r="P648" s="14">
        <v>0.14874839787720101</v>
      </c>
      <c r="Q648" s="14">
        <v>0.190640487988228</v>
      </c>
      <c r="R648" s="14"/>
      <c r="S648" s="14">
        <v>0.15146342414332201</v>
      </c>
      <c r="T648" s="14">
        <v>0.10606417762240999</v>
      </c>
      <c r="U648" s="14">
        <v>0.24488948720633699</v>
      </c>
      <c r="V648" s="14">
        <v>0.259586908357063</v>
      </c>
      <c r="W648" s="14">
        <v>0.18032335969803201</v>
      </c>
      <c r="X648" s="14">
        <v>0.26213429370327701</v>
      </c>
      <c r="Y648" s="14">
        <v>0.116081091622992</v>
      </c>
      <c r="Z648" s="14">
        <v>0.119346957113154</v>
      </c>
      <c r="AA648" s="14">
        <v>0.169413246060307</v>
      </c>
      <c r="AB648" s="14">
        <v>0.21065275723278501</v>
      </c>
      <c r="AC648" s="14">
        <v>0.219028149373627</v>
      </c>
      <c r="AD648" s="14">
        <v>0.380354402742901</v>
      </c>
      <c r="AE648" s="14"/>
      <c r="AF648" s="14">
        <v>0.14055741904081401</v>
      </c>
      <c r="AG648" s="14">
        <v>0.215844346953799</v>
      </c>
      <c r="AH648" s="14">
        <v>0.16434982048781099</v>
      </c>
      <c r="AI648" s="14"/>
      <c r="AJ648" s="14">
        <v>0.18321938660840101</v>
      </c>
      <c r="AK648" s="14">
        <v>0.19851310588240301</v>
      </c>
      <c r="AL648" s="14">
        <v>0.16771139365401999</v>
      </c>
      <c r="AM648" s="14">
        <v>0</v>
      </c>
      <c r="AN648" s="14">
        <v>0.13428724530715</v>
      </c>
      <c r="AO648" s="14"/>
      <c r="AP648" s="14">
        <v>0.15296383870618499</v>
      </c>
      <c r="AQ648" s="14">
        <v>0.19974925619105399</v>
      </c>
      <c r="AR648" s="14">
        <v>0.188683149638006</v>
      </c>
      <c r="AS648" s="14"/>
      <c r="AT648" s="14" t="s">
        <v>247</v>
      </c>
      <c r="AU648" s="14">
        <v>0.25772458802346199</v>
      </c>
      <c r="AV648" s="14">
        <v>0.14677301770453399</v>
      </c>
      <c r="AW648" s="14">
        <v>0.20488959526525899</v>
      </c>
      <c r="AX648" s="14">
        <v>9.0178102110362104E-2</v>
      </c>
      <c r="AY648" s="14"/>
      <c r="AZ648" s="14">
        <v>0.11308063289897299</v>
      </c>
      <c r="BA648" s="14">
        <v>0.15418803204779299</v>
      </c>
      <c r="BB648" s="14">
        <v>0.237418049867197</v>
      </c>
      <c r="BC648" s="14">
        <v>0.27832050852553097</v>
      </c>
      <c r="BD648" s="14">
        <v>0.233945145553623</v>
      </c>
      <c r="BE648" s="14">
        <v>0.26278116232318699</v>
      </c>
    </row>
    <row r="649" spans="2:57" x14ac:dyDescent="0.25">
      <c r="B649" t="s">
        <v>254</v>
      </c>
      <c r="C649" s="14">
        <v>5.9568364190773999E-2</v>
      </c>
      <c r="D649" s="14">
        <v>4.4716584952212E-2</v>
      </c>
      <c r="E649" s="14">
        <v>7.0235871344234799E-2</v>
      </c>
      <c r="F649" s="14"/>
      <c r="G649" s="14">
        <v>2.0262980648700201E-2</v>
      </c>
      <c r="H649" s="14">
        <v>3.35283947012123E-2</v>
      </c>
      <c r="I649" s="14">
        <v>9.48977527666479E-2</v>
      </c>
      <c r="J649" s="14">
        <v>6.18269732570597E-2</v>
      </c>
      <c r="K649" s="14">
        <v>6.6099832125087701E-2</v>
      </c>
      <c r="L649" s="14">
        <v>7.5733037638690701E-2</v>
      </c>
      <c r="M649" s="14"/>
      <c r="N649" s="14">
        <v>4.1028957813606597E-2</v>
      </c>
      <c r="O649" s="14">
        <v>6.2911121628249994E-2</v>
      </c>
      <c r="P649" s="14">
        <v>5.3797336107863802E-2</v>
      </c>
      <c r="Q649" s="14">
        <v>0.100759791950756</v>
      </c>
      <c r="R649" s="14"/>
      <c r="S649" s="14">
        <v>4.4625640858125599E-2</v>
      </c>
      <c r="T649" s="14">
        <v>8.8313705152178998E-2</v>
      </c>
      <c r="U649" s="14">
        <v>0.14082517270584299</v>
      </c>
      <c r="V649" s="14">
        <v>9.8118274979048695E-2</v>
      </c>
      <c r="W649" s="14">
        <v>0.112655984570113</v>
      </c>
      <c r="X649" s="14">
        <v>9.3505096233872195E-2</v>
      </c>
      <c r="Y649" s="14">
        <v>5.9166540269090899E-2</v>
      </c>
      <c r="Z649" s="14">
        <v>4.5586647039205397E-2</v>
      </c>
      <c r="AA649" s="14">
        <v>4.8000511678866799E-2</v>
      </c>
      <c r="AB649" s="14">
        <v>0</v>
      </c>
      <c r="AC649" s="14">
        <v>0</v>
      </c>
      <c r="AD649" s="14">
        <v>0</v>
      </c>
      <c r="AE649" s="14"/>
      <c r="AF649" s="14">
        <v>0.12568262037914699</v>
      </c>
      <c r="AG649" s="14">
        <v>4.25052022963315E-2</v>
      </c>
      <c r="AH649" s="14">
        <v>2.08695975207807E-2</v>
      </c>
      <c r="AI649" s="14"/>
      <c r="AJ649" s="14">
        <v>5.7350715725971099E-2</v>
      </c>
      <c r="AK649" s="14">
        <v>6.03816311613471E-2</v>
      </c>
      <c r="AL649" s="14">
        <v>6.24273865493917E-2</v>
      </c>
      <c r="AM649" s="14">
        <v>0</v>
      </c>
      <c r="AN649" s="14">
        <v>5.8210283648878099E-2</v>
      </c>
      <c r="AO649" s="14"/>
      <c r="AP649" s="14">
        <v>4.6808665522883597E-2</v>
      </c>
      <c r="AQ649" s="14">
        <v>4.9337705889001097E-2</v>
      </c>
      <c r="AR649" s="14">
        <v>0.12091065733903</v>
      </c>
      <c r="AS649" s="14"/>
      <c r="AT649" s="14" t="s">
        <v>247</v>
      </c>
      <c r="AU649" s="14">
        <v>8.1986236112976493E-2</v>
      </c>
      <c r="AV649" s="14">
        <v>4.9773435140089702E-2</v>
      </c>
      <c r="AW649" s="14">
        <v>3.7586887871615397E-2</v>
      </c>
      <c r="AX649" s="14">
        <v>8.2963740134851305E-2</v>
      </c>
      <c r="AY649" s="14"/>
      <c r="AZ649" s="14">
        <v>3.7077382067636402E-2</v>
      </c>
      <c r="BA649" s="14">
        <v>6.7107439134338906E-2</v>
      </c>
      <c r="BB649" s="14">
        <v>7.6073674064306804E-2</v>
      </c>
      <c r="BC649" s="14">
        <v>6.15316799863714E-2</v>
      </c>
      <c r="BD649" s="14">
        <v>5.68522341795294E-2</v>
      </c>
      <c r="BE649" s="14">
        <v>8.4367679497823006E-2</v>
      </c>
    </row>
    <row r="650" spans="2:57" x14ac:dyDescent="0.25">
      <c r="B650" t="s">
        <v>87</v>
      </c>
      <c r="C650" s="14">
        <v>5.85828098599269E-2</v>
      </c>
      <c r="D650" s="14">
        <v>3.3664521370623098E-2</v>
      </c>
      <c r="E650" s="14">
        <v>7.60095448426618E-2</v>
      </c>
      <c r="F650" s="14"/>
      <c r="G650" s="14">
        <v>1.57956426477164E-2</v>
      </c>
      <c r="H650" s="14">
        <v>5.7784441032125301E-2</v>
      </c>
      <c r="I650" s="14">
        <v>2.6537848209313701E-2</v>
      </c>
      <c r="J650" s="14">
        <v>3.7153082582061299E-2</v>
      </c>
      <c r="K650" s="14">
        <v>5.5051780531592202E-2</v>
      </c>
      <c r="L650" s="14">
        <v>0.140883990630674</v>
      </c>
      <c r="M650" s="14"/>
      <c r="N650" s="14">
        <v>6.4572942420063395E-2</v>
      </c>
      <c r="O650" s="14">
        <v>8.2088956052207396E-2</v>
      </c>
      <c r="P650" s="14">
        <v>2.3707005254581401E-2</v>
      </c>
      <c r="Q650" s="14">
        <v>5.5375712912009697E-2</v>
      </c>
      <c r="R650" s="14"/>
      <c r="S650" s="14">
        <v>9.0719473822962901E-2</v>
      </c>
      <c r="T650" s="14">
        <v>3.2424537434523198E-2</v>
      </c>
      <c r="U650" s="14">
        <v>0</v>
      </c>
      <c r="V650" s="14">
        <v>5.9717896792258099E-2</v>
      </c>
      <c r="W650" s="14">
        <v>5.18178968796578E-2</v>
      </c>
      <c r="X650" s="14">
        <v>2.8114328780166901E-2</v>
      </c>
      <c r="Y650" s="14">
        <v>0.126618786870828</v>
      </c>
      <c r="Z650" s="14">
        <v>9.6701030555824102E-2</v>
      </c>
      <c r="AA650" s="14">
        <v>5.9788850916347301E-2</v>
      </c>
      <c r="AB650" s="14">
        <v>3.5459893288534799E-2</v>
      </c>
      <c r="AC650" s="14">
        <v>7.0767993431155404E-2</v>
      </c>
      <c r="AD650" s="14">
        <v>6.1825706077865E-2</v>
      </c>
      <c r="AE650" s="14"/>
      <c r="AF650" s="14">
        <v>6.3292020312827504E-2</v>
      </c>
      <c r="AG650" s="14">
        <v>6.2266976878327003E-2</v>
      </c>
      <c r="AH650" s="14">
        <v>6.9828191240304996E-2</v>
      </c>
      <c r="AI650" s="14"/>
      <c r="AJ650" s="14">
        <v>7.1686025900879705E-2</v>
      </c>
      <c r="AK650" s="14">
        <v>3.1221562755607401E-2</v>
      </c>
      <c r="AL650" s="14">
        <v>6.6571979318517494E-2</v>
      </c>
      <c r="AM650" s="14">
        <v>0</v>
      </c>
      <c r="AN650" s="14">
        <v>6.3648354655690298E-2</v>
      </c>
      <c r="AO650" s="14"/>
      <c r="AP650" s="14">
        <v>7.4724224743173501E-2</v>
      </c>
      <c r="AQ650" s="14">
        <v>4.1997235010486897E-2</v>
      </c>
      <c r="AR650" s="14">
        <v>4.1646411276333402E-2</v>
      </c>
      <c r="AS650" s="14"/>
      <c r="AT650" s="14" t="s">
        <v>247</v>
      </c>
      <c r="AU650" s="14">
        <v>7.1906986473218207E-2</v>
      </c>
      <c r="AV650" s="14">
        <v>4.5993975884271003E-2</v>
      </c>
      <c r="AW650" s="14">
        <v>8.0183158873375807E-2</v>
      </c>
      <c r="AX650" s="14">
        <v>0</v>
      </c>
      <c r="AY650" s="14"/>
      <c r="AZ650" s="14">
        <v>7.1455850259964898E-2</v>
      </c>
      <c r="BA650" s="14">
        <v>5.9042958584266302E-2</v>
      </c>
      <c r="BB650" s="14">
        <v>1.6160634497518499E-2</v>
      </c>
      <c r="BC650" s="14">
        <v>6.6169124989973599E-2</v>
      </c>
      <c r="BD650" s="14">
        <v>5.5214167194511402E-2</v>
      </c>
      <c r="BE650" s="14">
        <v>7.1607789124120705E-2</v>
      </c>
    </row>
    <row r="651" spans="2:57" x14ac:dyDescent="0.25"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</row>
    <row r="652" spans="2:57" x14ac:dyDescent="0.25">
      <c r="B652" s="6" t="s">
        <v>259</v>
      </c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</row>
    <row r="653" spans="2:57" x14ac:dyDescent="0.25">
      <c r="B653" s="24" t="s">
        <v>211</v>
      </c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</row>
    <row r="654" spans="2:57" x14ac:dyDescent="0.25">
      <c r="B654" t="s">
        <v>251</v>
      </c>
      <c r="C654" s="14">
        <v>0.30075735983852497</v>
      </c>
      <c r="D654" s="14">
        <v>0.29000244262741398</v>
      </c>
      <c r="E654" s="14">
        <v>0.31027786771534499</v>
      </c>
      <c r="F654" s="14"/>
      <c r="G654" s="14">
        <v>0.311852810862005</v>
      </c>
      <c r="H654" s="14">
        <v>0.35971201811482201</v>
      </c>
      <c r="I654" s="14">
        <v>0.180779481770276</v>
      </c>
      <c r="J654" s="14">
        <v>0.34749935902012602</v>
      </c>
      <c r="K654" s="14">
        <v>0.43872690784190699</v>
      </c>
      <c r="L654" s="14">
        <v>0.13584035304210601</v>
      </c>
      <c r="M654" s="14"/>
      <c r="N654" s="14">
        <v>0.51932648019268501</v>
      </c>
      <c r="O654" s="14">
        <v>0.23477137564029599</v>
      </c>
      <c r="P654" s="14">
        <v>0.26992038931795898</v>
      </c>
      <c r="Q654" s="14">
        <v>9.7240024416302001E-2</v>
      </c>
      <c r="R654" s="14"/>
      <c r="S654" s="14">
        <v>0.32412792824696002</v>
      </c>
      <c r="T654" s="14">
        <v>0.32944928023326903</v>
      </c>
      <c r="U654" s="14">
        <v>0.60827536469687105</v>
      </c>
      <c r="V654" s="14">
        <v>0.19264693815606501</v>
      </c>
      <c r="W654" s="14">
        <v>0.21549837668264599</v>
      </c>
      <c r="X654" s="14">
        <v>0.224203263052345</v>
      </c>
      <c r="Y654" s="14">
        <v>0.24635657695334701</v>
      </c>
      <c r="Z654" s="14">
        <v>0.19222476420940901</v>
      </c>
      <c r="AA654" s="14">
        <v>0.15617657580254701</v>
      </c>
      <c r="AB654" s="14">
        <v>0.649301772072852</v>
      </c>
      <c r="AC654" s="14">
        <v>0</v>
      </c>
      <c r="AD654" s="14">
        <v>0</v>
      </c>
      <c r="AE654" s="14"/>
      <c r="AF654" s="14">
        <v>0.21510824658549099</v>
      </c>
      <c r="AG654" s="14">
        <v>0.28135800596280303</v>
      </c>
      <c r="AH654" s="14">
        <v>0.53715648895380896</v>
      </c>
      <c r="AI654" s="14"/>
      <c r="AJ654" s="14">
        <v>0.23300892618243399</v>
      </c>
      <c r="AK654" s="14">
        <v>0.34501239416255203</v>
      </c>
      <c r="AL654" s="14">
        <v>0.58495899631327897</v>
      </c>
      <c r="AM654" s="14" t="s">
        <v>247</v>
      </c>
      <c r="AN654" s="14">
        <v>0.392121532829319</v>
      </c>
      <c r="AO654" s="14"/>
      <c r="AP654" s="14">
        <v>0.21479046268495</v>
      </c>
      <c r="AQ654" s="14">
        <v>0.31494406596083302</v>
      </c>
      <c r="AR654" s="14">
        <v>0.50809966340578505</v>
      </c>
      <c r="AS654" s="14"/>
      <c r="AT654" s="14" t="s">
        <v>247</v>
      </c>
      <c r="AU654" s="14">
        <v>0.225573129915212</v>
      </c>
      <c r="AV654" s="14">
        <v>0.28338814133971302</v>
      </c>
      <c r="AW654" s="14">
        <v>0.46067602245711098</v>
      </c>
      <c r="AX654" s="14">
        <v>0</v>
      </c>
      <c r="AY654" s="14"/>
      <c r="AZ654" s="14">
        <v>0.38869952032583999</v>
      </c>
      <c r="BA654" s="14">
        <v>0.24510228950333701</v>
      </c>
      <c r="BB654" s="14">
        <v>0.277482169112929</v>
      </c>
      <c r="BC654" s="14">
        <v>0.116019162247384</v>
      </c>
      <c r="BD654" s="14">
        <v>0.43687800865549697</v>
      </c>
      <c r="BE654" s="14">
        <v>0.29336295980121402</v>
      </c>
    </row>
    <row r="655" spans="2:57" x14ac:dyDescent="0.25">
      <c r="B655" t="s">
        <v>252</v>
      </c>
      <c r="C655" s="14">
        <v>0.49239901047953499</v>
      </c>
      <c r="D655" s="14">
        <v>0.50858169600647696</v>
      </c>
      <c r="E655" s="14">
        <v>0.47737685611085701</v>
      </c>
      <c r="F655" s="14"/>
      <c r="G655" s="14">
        <v>0.44065484596106902</v>
      </c>
      <c r="H655" s="14">
        <v>0.40946076918536001</v>
      </c>
      <c r="I655" s="14">
        <v>0.61623334878594904</v>
      </c>
      <c r="J655" s="14">
        <v>0.50962033319973998</v>
      </c>
      <c r="K655" s="14">
        <v>0.41193989396066599</v>
      </c>
      <c r="L655" s="14">
        <v>0.74260391412242299</v>
      </c>
      <c r="M655" s="14"/>
      <c r="N655" s="14">
        <v>0.38529243557228898</v>
      </c>
      <c r="O655" s="14">
        <v>0.50222082003684099</v>
      </c>
      <c r="P655" s="14">
        <v>0.50724478010715801</v>
      </c>
      <c r="Q655" s="14">
        <v>0.66340660656917205</v>
      </c>
      <c r="R655" s="14"/>
      <c r="S655" s="14">
        <v>0.40318528565921802</v>
      </c>
      <c r="T655" s="14">
        <v>0.43643253215322197</v>
      </c>
      <c r="U655" s="14">
        <v>0.39172463530312901</v>
      </c>
      <c r="V655" s="14">
        <v>0.59266666605482898</v>
      </c>
      <c r="W655" s="14">
        <v>0.5934973472117</v>
      </c>
      <c r="X655" s="14">
        <v>0.42775290088651302</v>
      </c>
      <c r="Y655" s="14">
        <v>0.75364342304665299</v>
      </c>
      <c r="Z655" s="14">
        <v>0.57350785066794896</v>
      </c>
      <c r="AA655" s="14">
        <v>0.68315663100936797</v>
      </c>
      <c r="AB655" s="14">
        <v>0.25817352862145898</v>
      </c>
      <c r="AC655" s="14">
        <v>0.46507649372439802</v>
      </c>
      <c r="AD655" s="14">
        <v>1</v>
      </c>
      <c r="AE655" s="14"/>
      <c r="AF655" s="14">
        <v>0.66407682072692698</v>
      </c>
      <c r="AG655" s="14">
        <v>0.48813496965049602</v>
      </c>
      <c r="AH655" s="14">
        <v>0.38622487218509399</v>
      </c>
      <c r="AI655" s="14"/>
      <c r="AJ655" s="14">
        <v>0.58693542611213601</v>
      </c>
      <c r="AK655" s="14">
        <v>0.51441687942638903</v>
      </c>
      <c r="AL655" s="14">
        <v>0.305606023049665</v>
      </c>
      <c r="AM655" s="14" t="s">
        <v>247</v>
      </c>
      <c r="AN655" s="14">
        <v>0.46686475760060903</v>
      </c>
      <c r="AO655" s="14"/>
      <c r="AP655" s="14">
        <v>0.56764671066582195</v>
      </c>
      <c r="AQ655" s="14">
        <v>0.46491160612587401</v>
      </c>
      <c r="AR655" s="14">
        <v>0.41296498048753499</v>
      </c>
      <c r="AS655" s="14"/>
      <c r="AT655" s="14" t="s">
        <v>247</v>
      </c>
      <c r="AU655" s="14">
        <v>0.49863265898675802</v>
      </c>
      <c r="AV655" s="14">
        <v>0.60809184792644499</v>
      </c>
      <c r="AW655" s="14">
        <v>0.36291178186067002</v>
      </c>
      <c r="AX655" s="14">
        <v>1</v>
      </c>
      <c r="AY655" s="14"/>
      <c r="AZ655" s="14">
        <v>0.37228648829176703</v>
      </c>
      <c r="BA655" s="14">
        <v>0.62226941296111504</v>
      </c>
      <c r="BB655" s="14">
        <v>0.64459953352328803</v>
      </c>
      <c r="BC655" s="14">
        <v>0.59432893477305904</v>
      </c>
      <c r="BD655" s="14">
        <v>0.43481529758174398</v>
      </c>
      <c r="BE655" s="14">
        <v>0.22638733573353101</v>
      </c>
    </row>
    <row r="656" spans="2:57" x14ac:dyDescent="0.25">
      <c r="B656" t="s">
        <v>253</v>
      </c>
      <c r="C656" s="14">
        <v>9.9218579680856303E-2</v>
      </c>
      <c r="D656" s="14">
        <v>6.2750773669874804E-2</v>
      </c>
      <c r="E656" s="14">
        <v>0.119849045235148</v>
      </c>
      <c r="F656" s="14"/>
      <c r="G656" s="14">
        <v>0.12179956108293601</v>
      </c>
      <c r="H656" s="14">
        <v>0.14613480694671699</v>
      </c>
      <c r="I656" s="14">
        <v>7.3405001269790507E-2</v>
      </c>
      <c r="J656" s="14">
        <v>7.0564160010049795E-2</v>
      </c>
      <c r="K656" s="14">
        <v>0</v>
      </c>
      <c r="L656" s="14">
        <v>0</v>
      </c>
      <c r="M656" s="14"/>
      <c r="N656" s="14">
        <v>6.2574022163448997E-2</v>
      </c>
      <c r="O656" s="14">
        <v>0.10888709182464799</v>
      </c>
      <c r="P656" s="14">
        <v>5.0367315852923401E-2</v>
      </c>
      <c r="Q656" s="14">
        <v>0.239353369014526</v>
      </c>
      <c r="R656" s="14"/>
      <c r="S656" s="14">
        <v>0.12573305212966601</v>
      </c>
      <c r="T656" s="14">
        <v>0.15607879174233899</v>
      </c>
      <c r="U656" s="14">
        <v>0</v>
      </c>
      <c r="V656" s="14">
        <v>0.214686395789107</v>
      </c>
      <c r="W656" s="14">
        <v>9.6940595080940203E-2</v>
      </c>
      <c r="X656" s="14">
        <v>0.140717259838533</v>
      </c>
      <c r="Y656" s="14">
        <v>0</v>
      </c>
      <c r="Z656" s="14">
        <v>0</v>
      </c>
      <c r="AA656" s="14">
        <v>7.6937432042380099E-2</v>
      </c>
      <c r="AB656" s="14">
        <v>0</v>
      </c>
      <c r="AC656" s="14">
        <v>0.53492350627560203</v>
      </c>
      <c r="AD656" s="14">
        <v>0</v>
      </c>
      <c r="AE656" s="14"/>
      <c r="AF656" s="14">
        <v>3.8450361798337301E-2</v>
      </c>
      <c r="AG656" s="14">
        <v>0.118796719848694</v>
      </c>
      <c r="AH656" s="14">
        <v>0</v>
      </c>
      <c r="AI656" s="14"/>
      <c r="AJ656" s="14">
        <v>0.10682402366409199</v>
      </c>
      <c r="AK656" s="14">
        <v>7.1412967170740096E-2</v>
      </c>
      <c r="AL656" s="14">
        <v>0</v>
      </c>
      <c r="AM656" s="14" t="s">
        <v>247</v>
      </c>
      <c r="AN656" s="14">
        <v>6.3927700774578503E-2</v>
      </c>
      <c r="AO656" s="14"/>
      <c r="AP656" s="14">
        <v>4.6264840385612703E-2</v>
      </c>
      <c r="AQ656" s="14">
        <v>0.122062674962662</v>
      </c>
      <c r="AR656" s="14">
        <v>7.8935356106679899E-2</v>
      </c>
      <c r="AS656" s="14"/>
      <c r="AT656" s="14" t="s">
        <v>247</v>
      </c>
      <c r="AU656" s="14">
        <v>0.119975255702088</v>
      </c>
      <c r="AV656" s="14">
        <v>6.1909553927434802E-2</v>
      </c>
      <c r="AW656" s="14">
        <v>7.39758374063436E-2</v>
      </c>
      <c r="AX656" s="14">
        <v>0</v>
      </c>
      <c r="AY656" s="14"/>
      <c r="AZ656" s="14">
        <v>0.101482529176206</v>
      </c>
      <c r="BA656" s="14">
        <v>9.85081327306883E-2</v>
      </c>
      <c r="BB656" s="14">
        <v>7.7918297363783001E-2</v>
      </c>
      <c r="BC656" s="14">
        <v>6.5036025927709101E-2</v>
      </c>
      <c r="BD656" s="14">
        <v>0.12830669376275999</v>
      </c>
      <c r="BE656" s="14">
        <v>0.22798983767806599</v>
      </c>
    </row>
    <row r="657" spans="2:57" x14ac:dyDescent="0.25">
      <c r="B657" t="s">
        <v>254</v>
      </c>
      <c r="C657" s="14">
        <v>3.5304816838982102E-2</v>
      </c>
      <c r="D657" s="14">
        <v>5.3789121036380901E-2</v>
      </c>
      <c r="E657" s="14">
        <v>2.59312888664915E-2</v>
      </c>
      <c r="F657" s="14"/>
      <c r="G657" s="14">
        <v>8.5097549709214099E-2</v>
      </c>
      <c r="H657" s="14">
        <v>2.5139014870250002E-2</v>
      </c>
      <c r="I657" s="14">
        <v>0</v>
      </c>
      <c r="J657" s="14">
        <v>0</v>
      </c>
      <c r="K657" s="14">
        <v>0</v>
      </c>
      <c r="L657" s="14">
        <v>0.121555732835471</v>
      </c>
      <c r="M657" s="14"/>
      <c r="N657" s="14">
        <v>0</v>
      </c>
      <c r="O657" s="14">
        <v>6.3968969848146595E-2</v>
      </c>
      <c r="P657" s="14">
        <v>4.6437400200722602E-2</v>
      </c>
      <c r="Q657" s="14">
        <v>0</v>
      </c>
      <c r="R657" s="14"/>
      <c r="S657" s="14">
        <v>0</v>
      </c>
      <c r="T657" s="14">
        <v>0</v>
      </c>
      <c r="U657" s="14">
        <v>0</v>
      </c>
      <c r="V657" s="14">
        <v>0</v>
      </c>
      <c r="W657" s="14">
        <v>9.4063681024714102E-2</v>
      </c>
      <c r="X657" s="14">
        <v>0.207326576222609</v>
      </c>
      <c r="Y657" s="14">
        <v>0</v>
      </c>
      <c r="Z657" s="14">
        <v>0</v>
      </c>
      <c r="AA657" s="14">
        <v>0</v>
      </c>
      <c r="AB657" s="14">
        <v>0</v>
      </c>
      <c r="AC657" s="14">
        <v>0</v>
      </c>
      <c r="AD657" s="14">
        <v>0</v>
      </c>
      <c r="AE657" s="14"/>
      <c r="AF657" s="14">
        <v>8.2364570889244704E-2</v>
      </c>
      <c r="AG657" s="14">
        <v>0</v>
      </c>
      <c r="AH657" s="14">
        <v>0</v>
      </c>
      <c r="AI657" s="14"/>
      <c r="AJ657" s="14">
        <v>3.2643854782188002E-2</v>
      </c>
      <c r="AK657" s="14">
        <v>0</v>
      </c>
      <c r="AL657" s="14">
        <v>0</v>
      </c>
      <c r="AM657" s="14" t="s">
        <v>247</v>
      </c>
      <c r="AN657" s="14">
        <v>0</v>
      </c>
      <c r="AO657" s="14"/>
      <c r="AP657" s="14">
        <v>4.8038053181525403E-2</v>
      </c>
      <c r="AQ657" s="14">
        <v>2.3206192845505999E-2</v>
      </c>
      <c r="AR657" s="14">
        <v>0</v>
      </c>
      <c r="AS657" s="14"/>
      <c r="AT657" s="14" t="s">
        <v>247</v>
      </c>
      <c r="AU657" s="14">
        <v>7.8543700685173398E-2</v>
      </c>
      <c r="AV657" s="14">
        <v>2.1954385481296398E-2</v>
      </c>
      <c r="AW657" s="14">
        <v>0</v>
      </c>
      <c r="AX657" s="14">
        <v>0</v>
      </c>
      <c r="AY657" s="14"/>
      <c r="AZ657" s="14">
        <v>0</v>
      </c>
      <c r="BA657" s="14">
        <v>3.4120164804860201E-2</v>
      </c>
      <c r="BB657" s="14">
        <v>0</v>
      </c>
      <c r="BC657" s="14">
        <v>0.17563363345105901</v>
      </c>
      <c r="BD657" s="14">
        <v>0</v>
      </c>
      <c r="BE657" s="14">
        <v>0</v>
      </c>
    </row>
    <row r="658" spans="2:57" x14ac:dyDescent="0.25">
      <c r="B658" t="s">
        <v>87</v>
      </c>
      <c r="C658" s="14">
        <v>7.2320233162102204E-2</v>
      </c>
      <c r="D658" s="14">
        <v>8.48759666598531E-2</v>
      </c>
      <c r="E658" s="14">
        <v>6.6564942072158295E-2</v>
      </c>
      <c r="F658" s="14"/>
      <c r="G658" s="14">
        <v>4.0595232384775498E-2</v>
      </c>
      <c r="H658" s="14">
        <v>5.9553390882850298E-2</v>
      </c>
      <c r="I658" s="14">
        <v>0.12958216817398499</v>
      </c>
      <c r="J658" s="14">
        <v>7.2316147770084702E-2</v>
      </c>
      <c r="K658" s="14">
        <v>0.14933319819742699</v>
      </c>
      <c r="L658" s="14">
        <v>0</v>
      </c>
      <c r="M658" s="14"/>
      <c r="N658" s="14">
        <v>3.28070620715772E-2</v>
      </c>
      <c r="O658" s="14">
        <v>9.0151742650068603E-2</v>
      </c>
      <c r="P658" s="14">
        <v>0.126030114521238</v>
      </c>
      <c r="Q658" s="14">
        <v>0</v>
      </c>
      <c r="R658" s="14"/>
      <c r="S658" s="14">
        <v>0.14695373396415601</v>
      </c>
      <c r="T658" s="14">
        <v>7.8039395871169495E-2</v>
      </c>
      <c r="U658" s="14">
        <v>0</v>
      </c>
      <c r="V658" s="14">
        <v>0</v>
      </c>
      <c r="W658" s="14">
        <v>0</v>
      </c>
      <c r="X658" s="14">
        <v>0</v>
      </c>
      <c r="Y658" s="14">
        <v>0</v>
      </c>
      <c r="Z658" s="14">
        <v>0.234267385122642</v>
      </c>
      <c r="AA658" s="14">
        <v>8.3729361145704298E-2</v>
      </c>
      <c r="AB658" s="14">
        <v>9.2524699305689295E-2</v>
      </c>
      <c r="AC658" s="14">
        <v>0</v>
      </c>
      <c r="AD658" s="14">
        <v>0</v>
      </c>
      <c r="AE658" s="14"/>
      <c r="AF658" s="14">
        <v>0</v>
      </c>
      <c r="AG658" s="14">
        <v>0.111710304538007</v>
      </c>
      <c r="AH658" s="14">
        <v>7.6618638861097099E-2</v>
      </c>
      <c r="AI658" s="14"/>
      <c r="AJ658" s="14">
        <v>4.0587769259150398E-2</v>
      </c>
      <c r="AK658" s="14">
        <v>6.9157759240318903E-2</v>
      </c>
      <c r="AL658" s="14">
        <v>0.10943498063705701</v>
      </c>
      <c r="AM658" s="14" t="s">
        <v>247</v>
      </c>
      <c r="AN658" s="14">
        <v>7.7086008795494099E-2</v>
      </c>
      <c r="AO658" s="14"/>
      <c r="AP658" s="14">
        <v>0.12325993308209</v>
      </c>
      <c r="AQ658" s="14">
        <v>7.4875460105125205E-2</v>
      </c>
      <c r="AR658" s="14">
        <v>0</v>
      </c>
      <c r="AS658" s="14"/>
      <c r="AT658" s="14" t="s">
        <v>247</v>
      </c>
      <c r="AU658" s="14">
        <v>7.7275254710768501E-2</v>
      </c>
      <c r="AV658" s="14">
        <v>2.4656071325110801E-2</v>
      </c>
      <c r="AW658" s="14">
        <v>0.10243635827587499</v>
      </c>
      <c r="AX658" s="14">
        <v>0</v>
      </c>
      <c r="AY658" s="14"/>
      <c r="AZ658" s="14">
        <v>0.13753146220618701</v>
      </c>
      <c r="BA658" s="14">
        <v>0</v>
      </c>
      <c r="BB658" s="14">
        <v>0</v>
      </c>
      <c r="BC658" s="14">
        <v>4.8982243600789802E-2</v>
      </c>
      <c r="BD658" s="14">
        <v>0</v>
      </c>
      <c r="BE658" s="14">
        <v>0.25225986678718898</v>
      </c>
    </row>
    <row r="659" spans="2:57" x14ac:dyDescent="0.25"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</row>
    <row r="660" spans="2:57" x14ac:dyDescent="0.25">
      <c r="B660" s="6" t="s">
        <v>260</v>
      </c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</row>
    <row r="661" spans="2:57" x14ac:dyDescent="0.25">
      <c r="B661" s="24" t="s">
        <v>211</v>
      </c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</row>
    <row r="662" spans="2:57" x14ac:dyDescent="0.25">
      <c r="B662" t="s">
        <v>251</v>
      </c>
      <c r="C662" s="14">
        <v>0.28969250188725598</v>
      </c>
      <c r="D662" s="14">
        <v>0.30590688765379398</v>
      </c>
      <c r="E662" s="14">
        <v>0.25006664289472902</v>
      </c>
      <c r="F662" s="14"/>
      <c r="G662" s="14">
        <v>0.45759801979831599</v>
      </c>
      <c r="H662" s="14">
        <v>0.37257782322133798</v>
      </c>
      <c r="I662" s="14">
        <v>0.245405253602197</v>
      </c>
      <c r="J662" s="14">
        <v>0.215638872218404</v>
      </c>
      <c r="K662" s="14">
        <v>0.17710624396351199</v>
      </c>
      <c r="L662" s="14">
        <v>0.17171638378068399</v>
      </c>
      <c r="M662" s="14"/>
      <c r="N662" s="14">
        <v>0.36945310134411702</v>
      </c>
      <c r="O662" s="14">
        <v>0.238280679148097</v>
      </c>
      <c r="P662" s="14">
        <v>0.25528293444393702</v>
      </c>
      <c r="Q662" s="14">
        <v>0.152208698739496</v>
      </c>
      <c r="R662" s="14"/>
      <c r="S662" s="14">
        <v>0.41865707002633301</v>
      </c>
      <c r="T662" s="14">
        <v>0.37232805878464198</v>
      </c>
      <c r="U662" s="14">
        <v>0.24476230622841899</v>
      </c>
      <c r="V662" s="14">
        <v>0.47625667565770302</v>
      </c>
      <c r="W662" s="14">
        <v>0.31851274130606899</v>
      </c>
      <c r="X662" s="14">
        <v>0.33597702055830703</v>
      </c>
      <c r="Y662" s="14">
        <v>0.114210823777275</v>
      </c>
      <c r="Z662" s="14">
        <v>0</v>
      </c>
      <c r="AA662" s="14">
        <v>0.212379095638072</v>
      </c>
      <c r="AB662" s="14">
        <v>0.186026123326092</v>
      </c>
      <c r="AC662" s="14">
        <v>0.34908582320342801</v>
      </c>
      <c r="AD662" s="14">
        <v>0.14709774749876001</v>
      </c>
      <c r="AE662" s="14"/>
      <c r="AF662" s="14">
        <v>0.27482587119963497</v>
      </c>
      <c r="AG662" s="14">
        <v>0.31596856740458001</v>
      </c>
      <c r="AH662" s="14">
        <v>0.12654494644181799</v>
      </c>
      <c r="AI662" s="14"/>
      <c r="AJ662" s="14">
        <v>0.25012973457993098</v>
      </c>
      <c r="AK662" s="14">
        <v>0.36568939594545302</v>
      </c>
      <c r="AL662" s="14">
        <v>0.25791654904311601</v>
      </c>
      <c r="AM662" s="14">
        <v>0</v>
      </c>
      <c r="AN662" s="14">
        <v>0.25778188967904597</v>
      </c>
      <c r="AO662" s="14"/>
      <c r="AP662" s="14">
        <v>0.220558923967906</v>
      </c>
      <c r="AQ662" s="14">
        <v>0.38602959988305102</v>
      </c>
      <c r="AR662" s="14">
        <v>0.25138743688939902</v>
      </c>
      <c r="AS662" s="14"/>
      <c r="AT662" s="14" t="s">
        <v>247</v>
      </c>
      <c r="AU662" s="14">
        <v>0.152073785132911</v>
      </c>
      <c r="AV662" s="14">
        <v>0.32725999466358202</v>
      </c>
      <c r="AW662" s="14">
        <v>0.33844870922629799</v>
      </c>
      <c r="AX662" s="14">
        <v>0.32625618151373698</v>
      </c>
      <c r="AY662" s="14"/>
      <c r="AZ662" s="14">
        <v>0.35765261387852898</v>
      </c>
      <c r="BA662" s="14">
        <v>0.23844973893470101</v>
      </c>
      <c r="BB662" s="14">
        <v>0.35714851983153301</v>
      </c>
      <c r="BC662" s="14">
        <v>0.184904827639082</v>
      </c>
      <c r="BD662" s="14">
        <v>0.19908546683328801</v>
      </c>
      <c r="BE662" s="14">
        <v>0.30882469125652601</v>
      </c>
    </row>
    <row r="663" spans="2:57" x14ac:dyDescent="0.25">
      <c r="B663" t="s">
        <v>252</v>
      </c>
      <c r="C663" s="14">
        <v>0.36167574432314697</v>
      </c>
      <c r="D663" s="14">
        <v>0.347253592053204</v>
      </c>
      <c r="E663" s="14">
        <v>0.406762564777086</v>
      </c>
      <c r="F663" s="14"/>
      <c r="G663" s="14">
        <v>0.27018471906013902</v>
      </c>
      <c r="H663" s="14">
        <v>0.35724162520807301</v>
      </c>
      <c r="I663" s="14">
        <v>0.39955285608626501</v>
      </c>
      <c r="J663" s="14">
        <v>0.409800677915235</v>
      </c>
      <c r="K663" s="14">
        <v>0.29244475717292201</v>
      </c>
      <c r="L663" s="14">
        <v>0.41972205356516601</v>
      </c>
      <c r="M663" s="14"/>
      <c r="N663" s="14">
        <v>0.35583076448680001</v>
      </c>
      <c r="O663" s="14">
        <v>0.38649613489516299</v>
      </c>
      <c r="P663" s="14">
        <v>0.44496980673623898</v>
      </c>
      <c r="Q663" s="14">
        <v>0.21524193489919699</v>
      </c>
      <c r="R663" s="14"/>
      <c r="S663" s="14">
        <v>0.26253401341747301</v>
      </c>
      <c r="T663" s="14">
        <v>0.21255911966493601</v>
      </c>
      <c r="U663" s="14">
        <v>0.43292298176285499</v>
      </c>
      <c r="V663" s="14">
        <v>0.30616243743610699</v>
      </c>
      <c r="W663" s="14">
        <v>0.54573305407578798</v>
      </c>
      <c r="X663" s="14">
        <v>0.34008861753099601</v>
      </c>
      <c r="Y663" s="14">
        <v>0.39295736126800701</v>
      </c>
      <c r="Z663" s="14">
        <v>0.783244548922305</v>
      </c>
      <c r="AA663" s="14">
        <v>0.37984921175744901</v>
      </c>
      <c r="AB663" s="14">
        <v>0.39436552978859601</v>
      </c>
      <c r="AC663" s="14">
        <v>0.50040088376946201</v>
      </c>
      <c r="AD663" s="14">
        <v>0.53187183647135405</v>
      </c>
      <c r="AE663" s="14"/>
      <c r="AF663" s="14">
        <v>0.37864478521042599</v>
      </c>
      <c r="AG663" s="14">
        <v>0.34967618058760302</v>
      </c>
      <c r="AH663" s="14">
        <v>0.367487059425119</v>
      </c>
      <c r="AI663" s="14"/>
      <c r="AJ663" s="14">
        <v>0.37985297166112603</v>
      </c>
      <c r="AK663" s="14">
        <v>0.30125618877483001</v>
      </c>
      <c r="AL663" s="14">
        <v>0.42593810355155298</v>
      </c>
      <c r="AM663" s="14">
        <v>0.467896446254146</v>
      </c>
      <c r="AN663" s="14">
        <v>0.33220773968234502</v>
      </c>
      <c r="AO663" s="14"/>
      <c r="AP663" s="14">
        <v>0.33859408708528599</v>
      </c>
      <c r="AQ663" s="14">
        <v>0.31506544632758698</v>
      </c>
      <c r="AR663" s="14">
        <v>0.28438474083881898</v>
      </c>
      <c r="AS663" s="14"/>
      <c r="AT663" s="14" t="s">
        <v>247</v>
      </c>
      <c r="AU663" s="14">
        <v>0.35094602300473898</v>
      </c>
      <c r="AV663" s="14">
        <v>0.35087350632865899</v>
      </c>
      <c r="AW663" s="14">
        <v>0.38152880145156098</v>
      </c>
      <c r="AX663" s="14">
        <v>0.24577045248023699</v>
      </c>
      <c r="AY663" s="14"/>
      <c r="AZ663" s="14">
        <v>0.40265035620753997</v>
      </c>
      <c r="BA663" s="14">
        <v>0.391769247631432</v>
      </c>
      <c r="BB663" s="14">
        <v>0.33840352734736101</v>
      </c>
      <c r="BC663" s="14">
        <v>0.26919005143319702</v>
      </c>
      <c r="BD663" s="14">
        <v>0.27740818030758702</v>
      </c>
      <c r="BE663" s="14">
        <v>0.31678587980603301</v>
      </c>
    </row>
    <row r="664" spans="2:57" x14ac:dyDescent="0.25">
      <c r="B664" t="s">
        <v>253</v>
      </c>
      <c r="C664" s="14">
        <v>0.19441077351472</v>
      </c>
      <c r="D664" s="14">
        <v>0.19335008734108999</v>
      </c>
      <c r="E664" s="14">
        <v>0.200393099177235</v>
      </c>
      <c r="F664" s="14"/>
      <c r="G664" s="14">
        <v>0.118714395586018</v>
      </c>
      <c r="H664" s="14">
        <v>0.20995164102936101</v>
      </c>
      <c r="I664" s="14">
        <v>0.143889967587226</v>
      </c>
      <c r="J664" s="14">
        <v>0.17524998294809199</v>
      </c>
      <c r="K664" s="14">
        <v>0.378798019415717</v>
      </c>
      <c r="L664" s="14">
        <v>0.21490124962763699</v>
      </c>
      <c r="M664" s="14"/>
      <c r="N664" s="14">
        <v>0.153280792683648</v>
      </c>
      <c r="O664" s="14">
        <v>0.25824401785683099</v>
      </c>
      <c r="P664" s="14">
        <v>0.139682429816609</v>
      </c>
      <c r="Q664" s="14">
        <v>0.28923392204519299</v>
      </c>
      <c r="R664" s="14"/>
      <c r="S664" s="14">
        <v>0.155723301317128</v>
      </c>
      <c r="T664" s="14">
        <v>0.26725774294002602</v>
      </c>
      <c r="U664" s="14">
        <v>0.156086990723348</v>
      </c>
      <c r="V664" s="14">
        <v>0.21758088690618901</v>
      </c>
      <c r="W664" s="14">
        <v>0</v>
      </c>
      <c r="X664" s="14">
        <v>0.14276387354109801</v>
      </c>
      <c r="Y664" s="14">
        <v>0.23533850493081701</v>
      </c>
      <c r="Z664" s="14">
        <v>0</v>
      </c>
      <c r="AA664" s="14">
        <v>0.24091226691512899</v>
      </c>
      <c r="AB664" s="14">
        <v>0.26838414242514702</v>
      </c>
      <c r="AC664" s="14">
        <v>0.15051329302711</v>
      </c>
      <c r="AD664" s="14">
        <v>0.14569203690350299</v>
      </c>
      <c r="AE664" s="14"/>
      <c r="AF664" s="14">
        <v>0.25208208145166799</v>
      </c>
      <c r="AG664" s="14">
        <v>0.17241551720888601</v>
      </c>
      <c r="AH664" s="14">
        <v>0.246482199220461</v>
      </c>
      <c r="AI664" s="14"/>
      <c r="AJ664" s="14">
        <v>0.22969125365356899</v>
      </c>
      <c r="AK664" s="14">
        <v>0.19890466855969</v>
      </c>
      <c r="AL664" s="14">
        <v>0.14642492270482199</v>
      </c>
      <c r="AM664" s="14">
        <v>0.53210355374585405</v>
      </c>
      <c r="AN664" s="14">
        <v>0.17360018564356799</v>
      </c>
      <c r="AO664" s="14"/>
      <c r="AP664" s="14">
        <v>0.26102137657526697</v>
      </c>
      <c r="AQ664" s="14">
        <v>0.15590497408349799</v>
      </c>
      <c r="AR664" s="14">
        <v>0.22127870022368101</v>
      </c>
      <c r="AS664" s="14"/>
      <c r="AT664" s="14" t="s">
        <v>247</v>
      </c>
      <c r="AU664" s="14">
        <v>0.22502683821387601</v>
      </c>
      <c r="AV664" s="14">
        <v>0.20547412133821699</v>
      </c>
      <c r="AW664" s="14">
        <v>0.18229879777624799</v>
      </c>
      <c r="AX664" s="14">
        <v>9.4632599534062098E-2</v>
      </c>
      <c r="AY664" s="14"/>
      <c r="AZ664" s="14">
        <v>0.160760549691226</v>
      </c>
      <c r="BA664" s="14">
        <v>0.147213428927818</v>
      </c>
      <c r="BB664" s="14">
        <v>9.2130011967591199E-2</v>
      </c>
      <c r="BC664" s="14">
        <v>0.40630954614161102</v>
      </c>
      <c r="BD664" s="14">
        <v>0.41570353189723303</v>
      </c>
      <c r="BE664" s="14">
        <v>7.0872585668659199E-2</v>
      </c>
    </row>
    <row r="665" spans="2:57" x14ac:dyDescent="0.25">
      <c r="B665" t="s">
        <v>254</v>
      </c>
      <c r="C665" s="14">
        <v>8.9921309973031702E-2</v>
      </c>
      <c r="D665" s="14">
        <v>9.6095944703719696E-2</v>
      </c>
      <c r="E665" s="14">
        <v>5.8617989481527501E-2</v>
      </c>
      <c r="F665" s="14"/>
      <c r="G665" s="14">
        <v>0.153502865555528</v>
      </c>
      <c r="H665" s="14">
        <v>4.2572459327782801E-2</v>
      </c>
      <c r="I665" s="14">
        <v>0.13889796065771701</v>
      </c>
      <c r="J665" s="14">
        <v>8.6191307147215193E-2</v>
      </c>
      <c r="K665" s="14">
        <v>3.40670230402004E-2</v>
      </c>
      <c r="L665" s="14">
        <v>7.7299136461669193E-2</v>
      </c>
      <c r="M665" s="14"/>
      <c r="N665" s="14">
        <v>4.9094471840502203E-2</v>
      </c>
      <c r="O665" s="14">
        <v>5.0074450728107102E-2</v>
      </c>
      <c r="P665" s="14">
        <v>0.119144285012748</v>
      </c>
      <c r="Q665" s="14">
        <v>0.27563200195899101</v>
      </c>
      <c r="R665" s="14"/>
      <c r="S665" s="14">
        <v>9.8680271508543499E-2</v>
      </c>
      <c r="T665" s="14">
        <v>5.5252369935259303E-2</v>
      </c>
      <c r="U665" s="14">
        <v>0.111382232906604</v>
      </c>
      <c r="V665" s="14">
        <v>0</v>
      </c>
      <c r="W665" s="14">
        <v>7.7182123562928501E-2</v>
      </c>
      <c r="X665" s="14">
        <v>4.0632480071636702E-2</v>
      </c>
      <c r="Y665" s="14">
        <v>0.11093418643037201</v>
      </c>
      <c r="Z665" s="14">
        <v>0.216755451077695</v>
      </c>
      <c r="AA665" s="14">
        <v>0.131557222432098</v>
      </c>
      <c r="AB665" s="14">
        <v>0.106896045269534</v>
      </c>
      <c r="AC665" s="14">
        <v>0</v>
      </c>
      <c r="AD665" s="14">
        <v>0.175338379126383</v>
      </c>
      <c r="AE665" s="14"/>
      <c r="AF665" s="14">
        <v>2.9563545901752301E-2</v>
      </c>
      <c r="AG665" s="14">
        <v>8.0293233943769304E-2</v>
      </c>
      <c r="AH665" s="14">
        <v>0.192882219115976</v>
      </c>
      <c r="AI665" s="14"/>
      <c r="AJ665" s="14">
        <v>6.8042099496496505E-2</v>
      </c>
      <c r="AK665" s="14">
        <v>8.5046264312001602E-2</v>
      </c>
      <c r="AL665" s="14">
        <v>8.2796624559298496E-2</v>
      </c>
      <c r="AM665" s="14">
        <v>0</v>
      </c>
      <c r="AN665" s="14">
        <v>0.15056955067713201</v>
      </c>
      <c r="AO665" s="14"/>
      <c r="AP665" s="14">
        <v>0.119260150001885</v>
      </c>
      <c r="AQ665" s="14">
        <v>8.1256349996555205E-2</v>
      </c>
      <c r="AR665" s="14">
        <v>0.17137181844666499</v>
      </c>
      <c r="AS665" s="14"/>
      <c r="AT665" s="14" t="s">
        <v>247</v>
      </c>
      <c r="AU665" s="14">
        <v>0.20983897862544101</v>
      </c>
      <c r="AV665" s="14">
        <v>6.1752348565164199E-2</v>
      </c>
      <c r="AW665" s="14">
        <v>5.8917863976316202E-2</v>
      </c>
      <c r="AX665" s="14">
        <v>0.11881525705608099</v>
      </c>
      <c r="AY665" s="14"/>
      <c r="AZ665" s="14">
        <v>2.30031288911897E-2</v>
      </c>
      <c r="BA665" s="14">
        <v>0.16554987741056601</v>
      </c>
      <c r="BB665" s="14">
        <v>0.18328300067303399</v>
      </c>
      <c r="BC665" s="14">
        <v>2.77018400068011E-2</v>
      </c>
      <c r="BD665" s="14">
        <v>5.4979975545908902E-2</v>
      </c>
      <c r="BE665" s="14">
        <v>0.163264141067507</v>
      </c>
    </row>
    <row r="666" spans="2:57" x14ac:dyDescent="0.25">
      <c r="B666" t="s">
        <v>87</v>
      </c>
      <c r="C666" s="14">
        <v>6.4299670301845496E-2</v>
      </c>
      <c r="D666" s="14">
        <v>5.7393488248193E-2</v>
      </c>
      <c r="E666" s="14">
        <v>8.4159703669422797E-2</v>
      </c>
      <c r="F666" s="14"/>
      <c r="G666" s="14">
        <v>0</v>
      </c>
      <c r="H666" s="14">
        <v>1.76564512134453E-2</v>
      </c>
      <c r="I666" s="14">
        <v>7.2253962066595706E-2</v>
      </c>
      <c r="J666" s="14">
        <v>0.113119159771054</v>
      </c>
      <c r="K666" s="14">
        <v>0.117583956407648</v>
      </c>
      <c r="L666" s="14">
        <v>0.116361176564844</v>
      </c>
      <c r="M666" s="14"/>
      <c r="N666" s="14">
        <v>7.2340869644932096E-2</v>
      </c>
      <c r="O666" s="14">
        <v>6.6904717371802203E-2</v>
      </c>
      <c r="P666" s="14">
        <v>4.0920543990467198E-2</v>
      </c>
      <c r="Q666" s="14">
        <v>6.7683442357123105E-2</v>
      </c>
      <c r="R666" s="14"/>
      <c r="S666" s="14">
        <v>6.4405343730521702E-2</v>
      </c>
      <c r="T666" s="14">
        <v>9.2602708675136494E-2</v>
      </c>
      <c r="U666" s="14">
        <v>5.4845488378773802E-2</v>
      </c>
      <c r="V666" s="14">
        <v>0</v>
      </c>
      <c r="W666" s="14">
        <v>5.8572081055213499E-2</v>
      </c>
      <c r="X666" s="14">
        <v>0.14053800829796301</v>
      </c>
      <c r="Y666" s="14">
        <v>0.14655912359352899</v>
      </c>
      <c r="Z666" s="14">
        <v>0</v>
      </c>
      <c r="AA666" s="14">
        <v>3.5302203257252598E-2</v>
      </c>
      <c r="AB666" s="14">
        <v>4.4328159190630601E-2</v>
      </c>
      <c r="AC666" s="14">
        <v>0</v>
      </c>
      <c r="AD666" s="14">
        <v>0</v>
      </c>
      <c r="AE666" s="14"/>
      <c r="AF666" s="14">
        <v>6.4883716236518493E-2</v>
      </c>
      <c r="AG666" s="14">
        <v>8.1646500855161605E-2</v>
      </c>
      <c r="AH666" s="14">
        <v>6.6603575796625999E-2</v>
      </c>
      <c r="AI666" s="14"/>
      <c r="AJ666" s="14">
        <v>7.2283940608878106E-2</v>
      </c>
      <c r="AK666" s="14">
        <v>4.9103482408024701E-2</v>
      </c>
      <c r="AL666" s="14">
        <v>8.6923800141210095E-2</v>
      </c>
      <c r="AM666" s="14">
        <v>0</v>
      </c>
      <c r="AN666" s="14">
        <v>8.5840634317908504E-2</v>
      </c>
      <c r="AO666" s="14"/>
      <c r="AP666" s="14">
        <v>6.0565462369655397E-2</v>
      </c>
      <c r="AQ666" s="14">
        <v>6.1743629709308703E-2</v>
      </c>
      <c r="AR666" s="14">
        <v>7.1577303601435299E-2</v>
      </c>
      <c r="AS666" s="14"/>
      <c r="AT666" s="14" t="s">
        <v>247</v>
      </c>
      <c r="AU666" s="14">
        <v>6.2114375023031999E-2</v>
      </c>
      <c r="AV666" s="14">
        <v>5.4640029104377798E-2</v>
      </c>
      <c r="AW666" s="14">
        <v>3.8805827569576803E-2</v>
      </c>
      <c r="AX666" s="14">
        <v>0.214525509415883</v>
      </c>
      <c r="AY666" s="14"/>
      <c r="AZ666" s="14">
        <v>5.5933351331515002E-2</v>
      </c>
      <c r="BA666" s="14">
        <v>5.70177070954829E-2</v>
      </c>
      <c r="BB666" s="14">
        <v>2.9034940180481701E-2</v>
      </c>
      <c r="BC666" s="14">
        <v>0.111893734779309</v>
      </c>
      <c r="BD666" s="14">
        <v>5.2822845415982797E-2</v>
      </c>
      <c r="BE666" s="14">
        <v>0.140252702201275</v>
      </c>
    </row>
    <row r="667" spans="2:57" x14ac:dyDescent="0.25"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</row>
    <row r="668" spans="2:57" x14ac:dyDescent="0.25">
      <c r="B668" s="6" t="s">
        <v>261</v>
      </c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</row>
    <row r="669" spans="2:57" x14ac:dyDescent="0.25">
      <c r="B669" s="24" t="s">
        <v>211</v>
      </c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</row>
    <row r="670" spans="2:57" x14ac:dyDescent="0.25">
      <c r="B670" t="s">
        <v>251</v>
      </c>
      <c r="C670" s="14">
        <v>0.293167196363737</v>
      </c>
      <c r="D670" s="14">
        <v>0.27242249330859802</v>
      </c>
      <c r="E670" s="14">
        <v>0.31213691340454502</v>
      </c>
      <c r="F670" s="14"/>
      <c r="G670" s="14">
        <v>0.46959417920318702</v>
      </c>
      <c r="H670" s="14">
        <v>0.35716307156121202</v>
      </c>
      <c r="I670" s="14">
        <v>0.210007400812697</v>
      </c>
      <c r="J670" s="14">
        <v>0.202256242085121</v>
      </c>
      <c r="K670" s="14">
        <v>0.14445671109612301</v>
      </c>
      <c r="L670" s="14">
        <v>0.20061691305375201</v>
      </c>
      <c r="M670" s="14"/>
      <c r="N670" s="14">
        <v>0.32469346268596699</v>
      </c>
      <c r="O670" s="14">
        <v>0.35315961637044402</v>
      </c>
      <c r="P670" s="14">
        <v>0.25300065642387098</v>
      </c>
      <c r="Q670" s="14">
        <v>0.17529623281130699</v>
      </c>
      <c r="R670" s="14"/>
      <c r="S670" s="14">
        <v>0.35865444586348599</v>
      </c>
      <c r="T670" s="14">
        <v>0.46269792009537902</v>
      </c>
      <c r="U670" s="14">
        <v>0.24281638975790601</v>
      </c>
      <c r="V670" s="14">
        <v>0.193153093910019</v>
      </c>
      <c r="W670" s="14">
        <v>0.220535500656249</v>
      </c>
      <c r="X670" s="14">
        <v>0.19562428739364299</v>
      </c>
      <c r="Y670" s="14">
        <v>0.214410762381049</v>
      </c>
      <c r="Z670" s="14">
        <v>0.26517340661340399</v>
      </c>
      <c r="AA670" s="14">
        <v>0.22468022420589601</v>
      </c>
      <c r="AB670" s="14">
        <v>0.28083312162637403</v>
      </c>
      <c r="AC670" s="14">
        <v>0.38341756119273002</v>
      </c>
      <c r="AD670" s="14">
        <v>0.32325924347426599</v>
      </c>
      <c r="AE670" s="14"/>
      <c r="AF670" s="14">
        <v>0.28507051518271997</v>
      </c>
      <c r="AG670" s="14">
        <v>0.24967139705142399</v>
      </c>
      <c r="AH670" s="14">
        <v>0.21098040495676301</v>
      </c>
      <c r="AI670" s="14"/>
      <c r="AJ670" s="14">
        <v>0.32577826847479902</v>
      </c>
      <c r="AK670" s="14">
        <v>0.25634770635395698</v>
      </c>
      <c r="AL670" s="14">
        <v>0.282487326914101</v>
      </c>
      <c r="AM670" s="14">
        <v>1</v>
      </c>
      <c r="AN670" s="14">
        <v>0.22924462644056001</v>
      </c>
      <c r="AO670" s="14"/>
      <c r="AP670" s="14">
        <v>0.25393746928928301</v>
      </c>
      <c r="AQ670" s="14">
        <v>0.29095039138241102</v>
      </c>
      <c r="AR670" s="14">
        <v>0.353237672542287</v>
      </c>
      <c r="AS670" s="14"/>
      <c r="AT670" s="14" t="s">
        <v>247</v>
      </c>
      <c r="AU670" s="14">
        <v>0.21740218186733401</v>
      </c>
      <c r="AV670" s="14">
        <v>0.31346258765684898</v>
      </c>
      <c r="AW670" s="14">
        <v>0.36817603720241099</v>
      </c>
      <c r="AX670" s="14">
        <v>0.26385977445783598</v>
      </c>
      <c r="AY670" s="14"/>
      <c r="AZ670" s="14">
        <v>0.34778500754235497</v>
      </c>
      <c r="BA670" s="14">
        <v>0.24212712159807001</v>
      </c>
      <c r="BB670" s="14">
        <v>0.37995772685368301</v>
      </c>
      <c r="BC670" s="14">
        <v>0.32789452819538001</v>
      </c>
      <c r="BD670" s="14">
        <v>0.12741474815448001</v>
      </c>
      <c r="BE670" s="14">
        <v>0.199883312425683</v>
      </c>
    </row>
    <row r="671" spans="2:57" x14ac:dyDescent="0.25">
      <c r="B671" t="s">
        <v>252</v>
      </c>
      <c r="C671" s="14">
        <v>0.38505761603859601</v>
      </c>
      <c r="D671" s="14">
        <v>0.387542544979248</v>
      </c>
      <c r="E671" s="14">
        <v>0.38278530590981802</v>
      </c>
      <c r="F671" s="14"/>
      <c r="G671" s="14">
        <v>0.38576844394089899</v>
      </c>
      <c r="H671" s="14">
        <v>0.34770990720181499</v>
      </c>
      <c r="I671" s="14">
        <v>0.44087378648770897</v>
      </c>
      <c r="J671" s="14">
        <v>0.41372618577625597</v>
      </c>
      <c r="K671" s="14">
        <v>0.444037355679961</v>
      </c>
      <c r="L671" s="14">
        <v>0.27649116050220801</v>
      </c>
      <c r="M671" s="14"/>
      <c r="N671" s="14">
        <v>0.38679462435287498</v>
      </c>
      <c r="O671" s="14">
        <v>0.29535936910503202</v>
      </c>
      <c r="P671" s="14">
        <v>0.50479147541692504</v>
      </c>
      <c r="Q671" s="14">
        <v>0.31536887121902002</v>
      </c>
      <c r="R671" s="14"/>
      <c r="S671" s="14">
        <v>0.45769018243382797</v>
      </c>
      <c r="T671" s="14">
        <v>0.25715651992696698</v>
      </c>
      <c r="U671" s="14">
        <v>0.53775161879587097</v>
      </c>
      <c r="V671" s="14">
        <v>0.42190912705946398</v>
      </c>
      <c r="W671" s="14">
        <v>0.41577771396964702</v>
      </c>
      <c r="X671" s="14">
        <v>0.42791573397364202</v>
      </c>
      <c r="Y671" s="14">
        <v>0.43825532446287202</v>
      </c>
      <c r="Z671" s="14">
        <v>0.29322101620302199</v>
      </c>
      <c r="AA671" s="14">
        <v>0.30649743946473701</v>
      </c>
      <c r="AB671" s="14">
        <v>0.48360600827002798</v>
      </c>
      <c r="AC671" s="14">
        <v>0</v>
      </c>
      <c r="AD671" s="14">
        <v>0.321623308008265</v>
      </c>
      <c r="AE671" s="14"/>
      <c r="AF671" s="14">
        <v>0.35544629511098802</v>
      </c>
      <c r="AG671" s="14">
        <v>0.409917951288505</v>
      </c>
      <c r="AH671" s="14">
        <v>0.44149997545211001</v>
      </c>
      <c r="AI671" s="14"/>
      <c r="AJ671" s="14">
        <v>0.34192930879163103</v>
      </c>
      <c r="AK671" s="14">
        <v>0.39858781883488997</v>
      </c>
      <c r="AL671" s="14">
        <v>0.35803725051034002</v>
      </c>
      <c r="AM671" s="14">
        <v>0</v>
      </c>
      <c r="AN671" s="14">
        <v>0.39880031366892899</v>
      </c>
      <c r="AO671" s="14"/>
      <c r="AP671" s="14">
        <v>0.41925919965099201</v>
      </c>
      <c r="AQ671" s="14">
        <v>0.40577496125768098</v>
      </c>
      <c r="AR671" s="14">
        <v>0.26297293310542502</v>
      </c>
      <c r="AS671" s="14"/>
      <c r="AT671" s="14" t="s">
        <v>247</v>
      </c>
      <c r="AU671" s="14">
        <v>0.338317894678757</v>
      </c>
      <c r="AV671" s="14">
        <v>0.369121109691051</v>
      </c>
      <c r="AW671" s="14">
        <v>0.412946561757217</v>
      </c>
      <c r="AX671" s="14">
        <v>0.25315213252567598</v>
      </c>
      <c r="AY671" s="14"/>
      <c r="AZ671" s="14">
        <v>0.36896296826665897</v>
      </c>
      <c r="BA671" s="14">
        <v>0.47855124861056603</v>
      </c>
      <c r="BB671" s="14">
        <v>0.342760547733301</v>
      </c>
      <c r="BC671" s="14">
        <v>0.30423858696119799</v>
      </c>
      <c r="BD671" s="14">
        <v>0.32691094254146102</v>
      </c>
      <c r="BE671" s="14">
        <v>0.39477236695899498</v>
      </c>
    </row>
    <row r="672" spans="2:57" x14ac:dyDescent="0.25">
      <c r="B672" t="s">
        <v>253</v>
      </c>
      <c r="C672" s="14">
        <v>0.17571978269765101</v>
      </c>
      <c r="D672" s="14">
        <v>0.20784012315818101</v>
      </c>
      <c r="E672" s="14">
        <v>0.14634776574609001</v>
      </c>
      <c r="F672" s="14"/>
      <c r="G672" s="14">
        <v>0.107962493141097</v>
      </c>
      <c r="H672" s="14">
        <v>0.187311500348702</v>
      </c>
      <c r="I672" s="14">
        <v>0.18176348681604099</v>
      </c>
      <c r="J672" s="14">
        <v>0.200090148649503</v>
      </c>
      <c r="K672" s="14">
        <v>0.25671102800079199</v>
      </c>
      <c r="L672" s="14">
        <v>0.17581061318746599</v>
      </c>
      <c r="M672" s="14"/>
      <c r="N672" s="14">
        <v>0.14738859998284301</v>
      </c>
      <c r="O672" s="14">
        <v>0.16875867508533501</v>
      </c>
      <c r="P672" s="14">
        <v>0.12265920814169599</v>
      </c>
      <c r="Q672" s="14">
        <v>0.38106313227229899</v>
      </c>
      <c r="R672" s="14"/>
      <c r="S672" s="14">
        <v>4.00662546752108E-2</v>
      </c>
      <c r="T672" s="14">
        <v>0.197401912786143</v>
      </c>
      <c r="U672" s="14">
        <v>0.14759541046970601</v>
      </c>
      <c r="V672" s="14">
        <v>0.24997000477079101</v>
      </c>
      <c r="W672" s="14">
        <v>6.7279455408669003E-2</v>
      </c>
      <c r="X672" s="14">
        <v>0.22421061240246801</v>
      </c>
      <c r="Y672" s="14">
        <v>0.12039551930578</v>
      </c>
      <c r="Z672" s="14">
        <v>0.23350383909455999</v>
      </c>
      <c r="AA672" s="14">
        <v>0.31178933316323398</v>
      </c>
      <c r="AB672" s="14">
        <v>0.13661694396382101</v>
      </c>
      <c r="AC672" s="14">
        <v>0.52132556162431798</v>
      </c>
      <c r="AD672" s="14">
        <v>0.112865477820079</v>
      </c>
      <c r="AE672" s="14"/>
      <c r="AF672" s="14">
        <v>0.16375920859884999</v>
      </c>
      <c r="AG672" s="14">
        <v>0.19339061717130099</v>
      </c>
      <c r="AH672" s="14">
        <v>0.194483550182392</v>
      </c>
      <c r="AI672" s="14"/>
      <c r="AJ672" s="14">
        <v>0.193404472897166</v>
      </c>
      <c r="AK672" s="14">
        <v>0.220938467346465</v>
      </c>
      <c r="AL672" s="14">
        <v>0.13102556853198</v>
      </c>
      <c r="AM672" s="14">
        <v>0</v>
      </c>
      <c r="AN672" s="14">
        <v>0.15660882307019799</v>
      </c>
      <c r="AO672" s="14"/>
      <c r="AP672" s="14">
        <v>0.24332375470235801</v>
      </c>
      <c r="AQ672" s="14">
        <v>0.19330121248187901</v>
      </c>
      <c r="AR672" s="14">
        <v>8.9018758415138302E-2</v>
      </c>
      <c r="AS672" s="14"/>
      <c r="AT672" s="14" t="s">
        <v>247</v>
      </c>
      <c r="AU672" s="14">
        <v>0.25430710919882898</v>
      </c>
      <c r="AV672" s="14">
        <v>0.18894420827705199</v>
      </c>
      <c r="AW672" s="14">
        <v>9.8414027731502096E-2</v>
      </c>
      <c r="AX672" s="14">
        <v>0.24793686831476799</v>
      </c>
      <c r="AY672" s="14"/>
      <c r="AZ672" s="14">
        <v>0.15286281682231101</v>
      </c>
      <c r="BA672" s="14">
        <v>0.14449020305521099</v>
      </c>
      <c r="BB672" s="14">
        <v>0.24472873261874101</v>
      </c>
      <c r="BC672" s="14">
        <v>0.15914668551026001</v>
      </c>
      <c r="BD672" s="14">
        <v>0.36971146729580801</v>
      </c>
      <c r="BE672" s="14">
        <v>7.09844262159922E-2</v>
      </c>
    </row>
    <row r="673" spans="2:57" x14ac:dyDescent="0.25">
      <c r="B673" t="s">
        <v>254</v>
      </c>
      <c r="C673" s="14">
        <v>9.2180666714277104E-2</v>
      </c>
      <c r="D673" s="14">
        <v>8.1934329267643505E-2</v>
      </c>
      <c r="E673" s="14">
        <v>0.101550293338994</v>
      </c>
      <c r="F673" s="14"/>
      <c r="G673" s="14">
        <v>3.6674883714817003E-2</v>
      </c>
      <c r="H673" s="14">
        <v>8.9666329211708196E-2</v>
      </c>
      <c r="I673" s="14">
        <v>0.13079759004577299</v>
      </c>
      <c r="J673" s="14">
        <v>0.10011080081267</v>
      </c>
      <c r="K673" s="14">
        <v>0</v>
      </c>
      <c r="L673" s="14">
        <v>0.17421651061096399</v>
      </c>
      <c r="M673" s="14"/>
      <c r="N673" s="14">
        <v>6.6987382601580298E-2</v>
      </c>
      <c r="O673" s="14">
        <v>0.122984244165843</v>
      </c>
      <c r="P673" s="14">
        <v>0.119548660017508</v>
      </c>
      <c r="Q673" s="14">
        <v>6.3756881029070997E-2</v>
      </c>
      <c r="R673" s="14"/>
      <c r="S673" s="14">
        <v>1.9389783083569902E-2</v>
      </c>
      <c r="T673" s="14">
        <v>5.59565663363841E-2</v>
      </c>
      <c r="U673" s="14">
        <v>7.1836580976516906E-2</v>
      </c>
      <c r="V673" s="14">
        <v>0.134967774259726</v>
      </c>
      <c r="W673" s="14">
        <v>0.29640732996543601</v>
      </c>
      <c r="X673" s="14">
        <v>0.11635406305264</v>
      </c>
      <c r="Y673" s="14">
        <v>6.24211501114749E-2</v>
      </c>
      <c r="Z673" s="14">
        <v>0.208101738089014</v>
      </c>
      <c r="AA673" s="14">
        <v>0.157033003166133</v>
      </c>
      <c r="AB673" s="14">
        <v>3.19880214806091E-2</v>
      </c>
      <c r="AC673" s="14">
        <v>0</v>
      </c>
      <c r="AD673" s="14">
        <v>0.24225197069738899</v>
      </c>
      <c r="AE673" s="14"/>
      <c r="AF673" s="14">
        <v>0.11479646574810801</v>
      </c>
      <c r="AG673" s="14">
        <v>0.111042324815997</v>
      </c>
      <c r="AH673" s="14">
        <v>4.7071854749348503E-2</v>
      </c>
      <c r="AI673" s="14"/>
      <c r="AJ673" s="14">
        <v>4.6919667047880399E-2</v>
      </c>
      <c r="AK673" s="14">
        <v>9.3851778923338694E-2</v>
      </c>
      <c r="AL673" s="14">
        <v>0.172871737947521</v>
      </c>
      <c r="AM673" s="14">
        <v>0</v>
      </c>
      <c r="AN673" s="14">
        <v>0.12978495133204199</v>
      </c>
      <c r="AO673" s="14"/>
      <c r="AP673" s="14">
        <v>1.9299719499374299E-2</v>
      </c>
      <c r="AQ673" s="14">
        <v>6.49354527289632E-2</v>
      </c>
      <c r="AR673" s="14">
        <v>0.256566969368275</v>
      </c>
      <c r="AS673" s="14"/>
      <c r="AT673" s="14" t="s">
        <v>247</v>
      </c>
      <c r="AU673" s="14">
        <v>0.104457405499876</v>
      </c>
      <c r="AV673" s="14">
        <v>8.6941223103183293E-2</v>
      </c>
      <c r="AW673" s="14">
        <v>7.2392709365206503E-2</v>
      </c>
      <c r="AX673" s="14">
        <v>8.1893913122519493E-2</v>
      </c>
      <c r="AY673" s="14"/>
      <c r="AZ673" s="14">
        <v>4.1541159343060297E-2</v>
      </c>
      <c r="BA673" s="14">
        <v>0.12092407208271699</v>
      </c>
      <c r="BB673" s="14">
        <v>0</v>
      </c>
      <c r="BC673" s="14">
        <v>0.17992941959065301</v>
      </c>
      <c r="BD673" s="14">
        <v>0.17596284200825199</v>
      </c>
      <c r="BE673" s="14">
        <v>0.130165197901079</v>
      </c>
    </row>
    <row r="674" spans="2:57" x14ac:dyDescent="0.25">
      <c r="B674" t="s">
        <v>87</v>
      </c>
      <c r="C674" s="14">
        <v>5.3874738185738499E-2</v>
      </c>
      <c r="D674" s="14">
        <v>5.02605092863294E-2</v>
      </c>
      <c r="E674" s="14">
        <v>5.7179721600553603E-2</v>
      </c>
      <c r="F674" s="14"/>
      <c r="G674" s="14">
        <v>0</v>
      </c>
      <c r="H674" s="14">
        <v>1.81491916765627E-2</v>
      </c>
      <c r="I674" s="14">
        <v>3.6557735837779902E-2</v>
      </c>
      <c r="J674" s="14">
        <v>8.38166226764505E-2</v>
      </c>
      <c r="K674" s="14">
        <v>0.154794905223123</v>
      </c>
      <c r="L674" s="14">
        <v>0.172864802645608</v>
      </c>
      <c r="M674" s="14"/>
      <c r="N674" s="14">
        <v>7.4135930376734896E-2</v>
      </c>
      <c r="O674" s="14">
        <v>5.9738095273346302E-2</v>
      </c>
      <c r="P674" s="14">
        <v>0</v>
      </c>
      <c r="Q674" s="14">
        <v>6.4514882668303797E-2</v>
      </c>
      <c r="R674" s="14"/>
      <c r="S674" s="14">
        <v>0.124199333943905</v>
      </c>
      <c r="T674" s="14">
        <v>2.67870808551272E-2</v>
      </c>
      <c r="U674" s="14">
        <v>0</v>
      </c>
      <c r="V674" s="14">
        <v>0</v>
      </c>
      <c r="W674" s="14">
        <v>0</v>
      </c>
      <c r="X674" s="14">
        <v>3.58953031776073E-2</v>
      </c>
      <c r="Y674" s="14">
        <v>0.16451724373882501</v>
      </c>
      <c r="Z674" s="14">
        <v>0</v>
      </c>
      <c r="AA674" s="14">
        <v>0</v>
      </c>
      <c r="AB674" s="14">
        <v>6.6955904659167606E-2</v>
      </c>
      <c r="AC674" s="14">
        <v>9.5256877182951505E-2</v>
      </c>
      <c r="AD674" s="14">
        <v>0</v>
      </c>
      <c r="AE674" s="14"/>
      <c r="AF674" s="14">
        <v>8.0927515359334595E-2</v>
      </c>
      <c r="AG674" s="14">
        <v>3.5977709672772799E-2</v>
      </c>
      <c r="AH674" s="14">
        <v>0.105964214659387</v>
      </c>
      <c r="AI674" s="14"/>
      <c r="AJ674" s="14">
        <v>9.1968282788524203E-2</v>
      </c>
      <c r="AK674" s="14">
        <v>3.0274228541349701E-2</v>
      </c>
      <c r="AL674" s="14">
        <v>5.5578116096057797E-2</v>
      </c>
      <c r="AM674" s="14">
        <v>0</v>
      </c>
      <c r="AN674" s="14">
        <v>8.5561285488271105E-2</v>
      </c>
      <c r="AO674" s="14"/>
      <c r="AP674" s="14">
        <v>6.4179856857993406E-2</v>
      </c>
      <c r="AQ674" s="14">
        <v>4.5037982149065799E-2</v>
      </c>
      <c r="AR674" s="14">
        <v>3.8203666568874098E-2</v>
      </c>
      <c r="AS674" s="14"/>
      <c r="AT674" s="14" t="s">
        <v>247</v>
      </c>
      <c r="AU674" s="14">
        <v>8.5515408755204303E-2</v>
      </c>
      <c r="AV674" s="14">
        <v>4.1530871271865097E-2</v>
      </c>
      <c r="AW674" s="14">
        <v>4.80706639436628E-2</v>
      </c>
      <c r="AX674" s="14">
        <v>0.15315731157920101</v>
      </c>
      <c r="AY674" s="14"/>
      <c r="AZ674" s="14">
        <v>8.8848048025614093E-2</v>
      </c>
      <c r="BA674" s="14">
        <v>1.3907354653436199E-2</v>
      </c>
      <c r="BB674" s="14">
        <v>3.2552992794275003E-2</v>
      </c>
      <c r="BC674" s="14">
        <v>2.87907797425082E-2</v>
      </c>
      <c r="BD674" s="14">
        <v>0</v>
      </c>
      <c r="BE674" s="14">
        <v>0.204194696498251</v>
      </c>
    </row>
    <row r="675" spans="2:57" x14ac:dyDescent="0.25"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</row>
    <row r="676" spans="2:57" x14ac:dyDescent="0.25">
      <c r="B676" s="6" t="s">
        <v>262</v>
      </c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</row>
    <row r="677" spans="2:57" x14ac:dyDescent="0.25">
      <c r="B677" s="24" t="s">
        <v>211</v>
      </c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4"/>
    </row>
    <row r="678" spans="2:57" x14ac:dyDescent="0.25">
      <c r="B678" t="s">
        <v>251</v>
      </c>
      <c r="C678" s="14">
        <v>0.28720426870721</v>
      </c>
      <c r="D678" s="14">
        <v>0.28937083955493698</v>
      </c>
      <c r="E678" s="14">
        <v>0.28365957929324898</v>
      </c>
      <c r="F678" s="14"/>
      <c r="G678" s="14">
        <v>0.47232331051204901</v>
      </c>
      <c r="H678" s="14">
        <v>0.26970265412254402</v>
      </c>
      <c r="I678" s="14">
        <v>0.21424962643447401</v>
      </c>
      <c r="J678" s="14">
        <v>0.23625371976385301</v>
      </c>
      <c r="K678" s="14">
        <v>0.244917332275425</v>
      </c>
      <c r="L678" s="14">
        <v>0.23377102970850899</v>
      </c>
      <c r="M678" s="14"/>
      <c r="N678" s="14">
        <v>0.39442511137181102</v>
      </c>
      <c r="O678" s="14">
        <v>0.227012228909522</v>
      </c>
      <c r="P678" s="14">
        <v>0.20182823251014201</v>
      </c>
      <c r="Q678" s="14">
        <v>0.134734163938109</v>
      </c>
      <c r="R678" s="14"/>
      <c r="S678" s="14">
        <v>0.37800154651524998</v>
      </c>
      <c r="T678" s="14">
        <v>0.38139172634944601</v>
      </c>
      <c r="U678" s="14">
        <v>0.27978334852113901</v>
      </c>
      <c r="V678" s="14">
        <v>6.2918371223706998E-2</v>
      </c>
      <c r="W678" s="14">
        <v>0.57076113696150499</v>
      </c>
      <c r="X678" s="14">
        <v>0.29636052924348999</v>
      </c>
      <c r="Y678" s="14">
        <v>0.26767630292350703</v>
      </c>
      <c r="Z678" s="14">
        <v>0</v>
      </c>
      <c r="AA678" s="14">
        <v>0.170358122629098</v>
      </c>
      <c r="AB678" s="14">
        <v>0.20445525903967099</v>
      </c>
      <c r="AC678" s="14">
        <v>0.29096807968572802</v>
      </c>
      <c r="AD678" s="14">
        <v>0.36507725159523802</v>
      </c>
      <c r="AE678" s="14"/>
      <c r="AF678" s="14">
        <v>0.25298545122649102</v>
      </c>
      <c r="AG678" s="14">
        <v>0.27384472825591899</v>
      </c>
      <c r="AH678" s="14">
        <v>0.246930352167684</v>
      </c>
      <c r="AI678" s="14"/>
      <c r="AJ678" s="14">
        <v>0.25620463753753298</v>
      </c>
      <c r="AK678" s="14">
        <v>0.28971539704583499</v>
      </c>
      <c r="AL678" s="14">
        <v>0.32116867752105699</v>
      </c>
      <c r="AM678" s="14">
        <v>0</v>
      </c>
      <c r="AN678" s="14">
        <v>0.284845562126048</v>
      </c>
      <c r="AO678" s="14"/>
      <c r="AP678" s="14">
        <v>0.19151408007439499</v>
      </c>
      <c r="AQ678" s="14">
        <v>0.34600966267378402</v>
      </c>
      <c r="AR678" s="14">
        <v>0.26640660944227001</v>
      </c>
      <c r="AS678" s="14"/>
      <c r="AT678" s="14" t="s">
        <v>247</v>
      </c>
      <c r="AU678" s="14">
        <v>0.22431227710781201</v>
      </c>
      <c r="AV678" s="14">
        <v>0.26718193306225602</v>
      </c>
      <c r="AW678" s="14">
        <v>0.33091601433411799</v>
      </c>
      <c r="AX678" s="14">
        <v>0.23726223230594301</v>
      </c>
      <c r="AY678" s="14"/>
      <c r="AZ678" s="14">
        <v>0.32079898748979802</v>
      </c>
      <c r="BA678" s="14">
        <v>0.344529252599374</v>
      </c>
      <c r="BB678" s="14">
        <v>0.28641779632220499</v>
      </c>
      <c r="BC678" s="14">
        <v>0.26005067221079498</v>
      </c>
      <c r="BD678" s="14">
        <v>0.125819578719153</v>
      </c>
      <c r="BE678" s="14">
        <v>9.01950607273896E-2</v>
      </c>
    </row>
    <row r="679" spans="2:57" x14ac:dyDescent="0.25">
      <c r="B679" t="s">
        <v>252</v>
      </c>
      <c r="C679" s="14">
        <v>0.38861995230176299</v>
      </c>
      <c r="D679" s="14">
        <v>0.39084483583081803</v>
      </c>
      <c r="E679" s="14">
        <v>0.38497985850976202</v>
      </c>
      <c r="F679" s="14"/>
      <c r="G679" s="14">
        <v>0.23230912718948499</v>
      </c>
      <c r="H679" s="14">
        <v>0.375037097015117</v>
      </c>
      <c r="I679" s="14">
        <v>0.55218428139627496</v>
      </c>
      <c r="J679" s="14">
        <v>0.44649443500393499</v>
      </c>
      <c r="K679" s="14">
        <v>0.371082652457699</v>
      </c>
      <c r="L679" s="14">
        <v>0.35277759548642801</v>
      </c>
      <c r="M679" s="14"/>
      <c r="N679" s="14">
        <v>0.37097459059162902</v>
      </c>
      <c r="O679" s="14">
        <v>0.43979208409328802</v>
      </c>
      <c r="P679" s="14">
        <v>0.41127575808616401</v>
      </c>
      <c r="Q679" s="14">
        <v>0.33596568312163699</v>
      </c>
      <c r="R679" s="14"/>
      <c r="S679" s="14">
        <v>0.30020195503703101</v>
      </c>
      <c r="T679" s="14">
        <v>0.34948333999175002</v>
      </c>
      <c r="U679" s="14">
        <v>0.381204803217286</v>
      </c>
      <c r="V679" s="14">
        <v>0.50183656685297695</v>
      </c>
      <c r="W679" s="14">
        <v>0.29308877010767498</v>
      </c>
      <c r="X679" s="14">
        <v>0.279572309904978</v>
      </c>
      <c r="Y679" s="14">
        <v>0.29163595229031197</v>
      </c>
      <c r="Z679" s="14">
        <v>0.352509707987614</v>
      </c>
      <c r="AA679" s="14">
        <v>0.50973662577205003</v>
      </c>
      <c r="AB679" s="14">
        <v>0.55739979440059095</v>
      </c>
      <c r="AC679" s="14">
        <v>0.262056856759673</v>
      </c>
      <c r="AD679" s="14">
        <v>0.50178036819301497</v>
      </c>
      <c r="AE679" s="14"/>
      <c r="AF679" s="14">
        <v>0.43058934911879798</v>
      </c>
      <c r="AG679" s="14">
        <v>0.39078929820228397</v>
      </c>
      <c r="AH679" s="14">
        <v>0.32139002339468598</v>
      </c>
      <c r="AI679" s="14"/>
      <c r="AJ679" s="14">
        <v>0.41490865723692599</v>
      </c>
      <c r="AK679" s="14">
        <v>0.35751545705682097</v>
      </c>
      <c r="AL679" s="14">
        <v>0.37502677054908301</v>
      </c>
      <c r="AM679" s="14">
        <v>0</v>
      </c>
      <c r="AN679" s="14">
        <v>0.31647676626042198</v>
      </c>
      <c r="AO679" s="14"/>
      <c r="AP679" s="14">
        <v>0.51489159225758496</v>
      </c>
      <c r="AQ679" s="14">
        <v>0.34643056607303802</v>
      </c>
      <c r="AR679" s="14">
        <v>0.32341712203224998</v>
      </c>
      <c r="AS679" s="14"/>
      <c r="AT679" s="14" t="s">
        <v>247</v>
      </c>
      <c r="AU679" s="14">
        <v>0.362860257687038</v>
      </c>
      <c r="AV679" s="14">
        <v>0.416055164020109</v>
      </c>
      <c r="AW679" s="14">
        <v>0.425132742616189</v>
      </c>
      <c r="AX679" s="14">
        <v>8.7532586733167397E-2</v>
      </c>
      <c r="AY679" s="14"/>
      <c r="AZ679" s="14">
        <v>0.37842576012790002</v>
      </c>
      <c r="BA679" s="14">
        <v>0.33608657958683102</v>
      </c>
      <c r="BB679" s="14">
        <v>0.51750486373439397</v>
      </c>
      <c r="BC679" s="14">
        <v>0.35927004831400999</v>
      </c>
      <c r="BD679" s="14">
        <v>0.47760071998850701</v>
      </c>
      <c r="BE679" s="14">
        <v>0.283927568161638</v>
      </c>
    </row>
    <row r="680" spans="2:57" x14ac:dyDescent="0.25">
      <c r="B680" t="s">
        <v>253</v>
      </c>
      <c r="C680" s="14">
        <v>0.153949185832672</v>
      </c>
      <c r="D680" s="14">
        <v>0.15029922158002201</v>
      </c>
      <c r="E680" s="14">
        <v>0.15992082976081001</v>
      </c>
      <c r="F680" s="14"/>
      <c r="G680" s="14">
        <v>0.192813063723906</v>
      </c>
      <c r="H680" s="14">
        <v>0.24692445338979399</v>
      </c>
      <c r="I680" s="14">
        <v>6.2743629939259901E-2</v>
      </c>
      <c r="J680" s="14">
        <v>5.4705963127323398E-2</v>
      </c>
      <c r="K680" s="14">
        <v>0.22230293798154999</v>
      </c>
      <c r="L680" s="14">
        <v>0.163420583757591</v>
      </c>
      <c r="M680" s="14"/>
      <c r="N680" s="14">
        <v>0.11069218132658699</v>
      </c>
      <c r="O680" s="14">
        <v>0.121887789499684</v>
      </c>
      <c r="P680" s="14">
        <v>0.24542563069081499</v>
      </c>
      <c r="Q680" s="14">
        <v>0.25240193584283599</v>
      </c>
      <c r="R680" s="14"/>
      <c r="S680" s="14">
        <v>0.18374407421403799</v>
      </c>
      <c r="T680" s="14">
        <v>9.8794105642920502E-2</v>
      </c>
      <c r="U680" s="14">
        <v>8.9306696962292501E-2</v>
      </c>
      <c r="V680" s="14">
        <v>7.9226398526234795E-2</v>
      </c>
      <c r="W680" s="14">
        <v>7.0335752737298501E-2</v>
      </c>
      <c r="X680" s="14">
        <v>0.168820476240996</v>
      </c>
      <c r="Y680" s="14">
        <v>0.38104529283793598</v>
      </c>
      <c r="Z680" s="14">
        <v>0.195831132471987</v>
      </c>
      <c r="AA680" s="14">
        <v>0.134586875205704</v>
      </c>
      <c r="AB680" s="14">
        <v>0.178600108226977</v>
      </c>
      <c r="AC680" s="14">
        <v>0.17322134188677499</v>
      </c>
      <c r="AD680" s="14">
        <v>0</v>
      </c>
      <c r="AE680" s="14"/>
      <c r="AF680" s="14">
        <v>0.15403203431126899</v>
      </c>
      <c r="AG680" s="14">
        <v>0.14516156097827199</v>
      </c>
      <c r="AH680" s="14">
        <v>0.19025229207063801</v>
      </c>
      <c r="AI680" s="14"/>
      <c r="AJ680" s="14">
        <v>0.19396796984957901</v>
      </c>
      <c r="AK680" s="14">
        <v>0.18160830769178801</v>
      </c>
      <c r="AL680" s="14">
        <v>8.0913121137069804E-2</v>
      </c>
      <c r="AM680" s="14">
        <v>1</v>
      </c>
      <c r="AN680" s="14">
        <v>0.10761025067777499</v>
      </c>
      <c r="AO680" s="14"/>
      <c r="AP680" s="14">
        <v>0.24134533784291601</v>
      </c>
      <c r="AQ680" s="14">
        <v>0.13879010878060899</v>
      </c>
      <c r="AR680" s="14">
        <v>0.10469520217183501</v>
      </c>
      <c r="AS680" s="14"/>
      <c r="AT680" s="14" t="s">
        <v>247</v>
      </c>
      <c r="AU680" s="14">
        <v>0.17369471120954799</v>
      </c>
      <c r="AV680" s="14">
        <v>0.171875593501079</v>
      </c>
      <c r="AW680" s="14">
        <v>0.103390417602716</v>
      </c>
      <c r="AX680" s="14">
        <v>0.27050900578097198</v>
      </c>
      <c r="AY680" s="14"/>
      <c r="AZ680" s="14">
        <v>0.150039757748262</v>
      </c>
      <c r="BA680" s="14">
        <v>0.158475144862255</v>
      </c>
      <c r="BB680" s="14">
        <v>7.4453026885069898E-2</v>
      </c>
      <c r="BC680" s="14">
        <v>0.191745029957019</v>
      </c>
      <c r="BD680" s="14">
        <v>0.16360000512697301</v>
      </c>
      <c r="BE680" s="14">
        <v>0.27358854509520297</v>
      </c>
    </row>
    <row r="681" spans="2:57" x14ac:dyDescent="0.25">
      <c r="B681" t="s">
        <v>254</v>
      </c>
      <c r="C681" s="14">
        <v>0.118930290625723</v>
      </c>
      <c r="D681" s="14">
        <v>0.11404997651584201</v>
      </c>
      <c r="E681" s="14">
        <v>0.12691488885857399</v>
      </c>
      <c r="F681" s="14"/>
      <c r="G681" s="14">
        <v>8.1725889871746601E-2</v>
      </c>
      <c r="H681" s="14">
        <v>0.108335795472545</v>
      </c>
      <c r="I681" s="14">
        <v>0.12594064398902099</v>
      </c>
      <c r="J681" s="14">
        <v>0.15566885921395701</v>
      </c>
      <c r="K681" s="14">
        <v>7.8298079801631407E-2</v>
      </c>
      <c r="L681" s="14">
        <v>0.157729305608445</v>
      </c>
      <c r="M681" s="14"/>
      <c r="N681" s="14">
        <v>7.5090049175255302E-2</v>
      </c>
      <c r="O681" s="14">
        <v>0.165633352640711</v>
      </c>
      <c r="P681" s="14">
        <v>0.118306959256023</v>
      </c>
      <c r="Q681" s="14">
        <v>0.13630082820992001</v>
      </c>
      <c r="R681" s="14"/>
      <c r="S681" s="14">
        <v>9.3258734048516506E-2</v>
      </c>
      <c r="T681" s="14">
        <v>0.104721341533856</v>
      </c>
      <c r="U681" s="14">
        <v>7.6977501429966594E-2</v>
      </c>
      <c r="V681" s="14">
        <v>0.22089226839503701</v>
      </c>
      <c r="W681" s="14">
        <v>6.5814340193521503E-2</v>
      </c>
      <c r="X681" s="14">
        <v>0.21438835622711999</v>
      </c>
      <c r="Y681" s="14">
        <v>0</v>
      </c>
      <c r="Z681" s="14">
        <v>0.45165915954039798</v>
      </c>
      <c r="AA681" s="14">
        <v>0.15903124811646399</v>
      </c>
      <c r="AB681" s="14">
        <v>0</v>
      </c>
      <c r="AC681" s="14">
        <v>0.27375372166782402</v>
      </c>
      <c r="AD681" s="14">
        <v>0.13314238021174701</v>
      </c>
      <c r="AE681" s="14"/>
      <c r="AF681" s="14">
        <v>0.11655665962393701</v>
      </c>
      <c r="AG681" s="14">
        <v>0.14583481450577401</v>
      </c>
      <c r="AH681" s="14">
        <v>0.11033147408736101</v>
      </c>
      <c r="AI681" s="14"/>
      <c r="AJ681" s="14">
        <v>6.1636956505450403E-2</v>
      </c>
      <c r="AK681" s="14">
        <v>0.159287379054384</v>
      </c>
      <c r="AL681" s="14">
        <v>0.16756846246089699</v>
      </c>
      <c r="AM681" s="14">
        <v>0</v>
      </c>
      <c r="AN681" s="14">
        <v>0.15289927076257701</v>
      </c>
      <c r="AO681" s="14"/>
      <c r="AP681" s="14">
        <v>1.4707174158964101E-2</v>
      </c>
      <c r="AQ681" s="14">
        <v>0.12868700394753599</v>
      </c>
      <c r="AR681" s="14">
        <v>0.25815763965251998</v>
      </c>
      <c r="AS681" s="14"/>
      <c r="AT681" s="14" t="s">
        <v>247</v>
      </c>
      <c r="AU681" s="14">
        <v>0.16390071825640601</v>
      </c>
      <c r="AV681" s="14">
        <v>0.104018115571739</v>
      </c>
      <c r="AW681" s="14">
        <v>0.107778533375629</v>
      </c>
      <c r="AX681" s="14">
        <v>0.24432668346713299</v>
      </c>
      <c r="AY681" s="14"/>
      <c r="AZ681" s="14">
        <v>8.1005174532988097E-2</v>
      </c>
      <c r="BA681" s="14">
        <v>0.13244283433318901</v>
      </c>
      <c r="BB681" s="14">
        <v>6.6091346770781795E-2</v>
      </c>
      <c r="BC681" s="14">
        <v>0.158520536631787</v>
      </c>
      <c r="BD681" s="14">
        <v>0.23297969616536701</v>
      </c>
      <c r="BE681" s="14">
        <v>0.174550659170252</v>
      </c>
    </row>
    <row r="682" spans="2:57" x14ac:dyDescent="0.25">
      <c r="B682" t="s">
        <v>87</v>
      </c>
      <c r="C682" s="14">
        <v>5.1296302532632197E-2</v>
      </c>
      <c r="D682" s="14">
        <v>5.54351265183822E-2</v>
      </c>
      <c r="E682" s="14">
        <v>4.4524843577604702E-2</v>
      </c>
      <c r="F682" s="14"/>
      <c r="G682" s="14">
        <v>2.08286087028124E-2</v>
      </c>
      <c r="H682" s="14">
        <v>0</v>
      </c>
      <c r="I682" s="14">
        <v>4.4881818240970199E-2</v>
      </c>
      <c r="J682" s="14">
        <v>0.106877022890932</v>
      </c>
      <c r="K682" s="14">
        <v>8.3398997483694601E-2</v>
      </c>
      <c r="L682" s="14">
        <v>9.2301485439026804E-2</v>
      </c>
      <c r="M682" s="14"/>
      <c r="N682" s="14">
        <v>4.8818067534717999E-2</v>
      </c>
      <c r="O682" s="14">
        <v>4.5674544856795299E-2</v>
      </c>
      <c r="P682" s="14">
        <v>2.3163419456855499E-2</v>
      </c>
      <c r="Q682" s="14">
        <v>0.14059738888749801</v>
      </c>
      <c r="R682" s="14"/>
      <c r="S682" s="14">
        <v>4.4793690185164901E-2</v>
      </c>
      <c r="T682" s="14">
        <v>6.5609486482028301E-2</v>
      </c>
      <c r="U682" s="14">
        <v>0.17272764986931599</v>
      </c>
      <c r="V682" s="14">
        <v>0.13512639500204501</v>
      </c>
      <c r="W682" s="14">
        <v>0</v>
      </c>
      <c r="X682" s="14">
        <v>4.0858328383416E-2</v>
      </c>
      <c r="Y682" s="14">
        <v>5.96424519482458E-2</v>
      </c>
      <c r="Z682" s="14">
        <v>0</v>
      </c>
      <c r="AA682" s="14">
        <v>2.6287128276683901E-2</v>
      </c>
      <c r="AB682" s="14">
        <v>5.9544838332760801E-2</v>
      </c>
      <c r="AC682" s="14">
        <v>0</v>
      </c>
      <c r="AD682" s="14">
        <v>0</v>
      </c>
      <c r="AE682" s="14"/>
      <c r="AF682" s="14">
        <v>4.5836505719505802E-2</v>
      </c>
      <c r="AG682" s="14">
        <v>4.43695980577513E-2</v>
      </c>
      <c r="AH682" s="14">
        <v>0.13109585827963</v>
      </c>
      <c r="AI682" s="14"/>
      <c r="AJ682" s="14">
        <v>7.3281778870511502E-2</v>
      </c>
      <c r="AK682" s="14">
        <v>1.18734591511724E-2</v>
      </c>
      <c r="AL682" s="14">
        <v>5.5322968331892798E-2</v>
      </c>
      <c r="AM682" s="14">
        <v>0</v>
      </c>
      <c r="AN682" s="14">
        <v>0.13816815017317799</v>
      </c>
      <c r="AO682" s="14"/>
      <c r="AP682" s="14">
        <v>3.7541815666140399E-2</v>
      </c>
      <c r="AQ682" s="14">
        <v>4.0082658525033302E-2</v>
      </c>
      <c r="AR682" s="14">
        <v>4.7323426701125298E-2</v>
      </c>
      <c r="AS682" s="14"/>
      <c r="AT682" s="14" t="s">
        <v>247</v>
      </c>
      <c r="AU682" s="14">
        <v>7.5232035739196707E-2</v>
      </c>
      <c r="AV682" s="14">
        <v>4.0869193844816798E-2</v>
      </c>
      <c r="AW682" s="14">
        <v>3.27822920713478E-2</v>
      </c>
      <c r="AX682" s="14">
        <v>0.160369491712785</v>
      </c>
      <c r="AY682" s="14"/>
      <c r="AZ682" s="14">
        <v>6.9730320101052096E-2</v>
      </c>
      <c r="BA682" s="14">
        <v>2.8466188618351498E-2</v>
      </c>
      <c r="BB682" s="14">
        <v>5.5532966287550001E-2</v>
      </c>
      <c r="BC682" s="14">
        <v>3.0413712886388399E-2</v>
      </c>
      <c r="BD682" s="14">
        <v>0</v>
      </c>
      <c r="BE682" s="14">
        <v>0.17773816684551699</v>
      </c>
    </row>
    <row r="683" spans="2:57" x14ac:dyDescent="0.25"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  <c r="BE683" s="14"/>
    </row>
    <row r="684" spans="2:57" x14ac:dyDescent="0.25">
      <c r="B684" s="6" t="s">
        <v>264</v>
      </c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  <c r="BE684" s="14"/>
    </row>
    <row r="685" spans="2:57" x14ac:dyDescent="0.25">
      <c r="B685" s="24" t="s">
        <v>211</v>
      </c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4"/>
    </row>
    <row r="686" spans="2:57" x14ac:dyDescent="0.25">
      <c r="B686" t="s">
        <v>219</v>
      </c>
      <c r="C686" s="14">
        <v>0.40013399827486101</v>
      </c>
      <c r="D686" s="14">
        <v>0.425961278044452</v>
      </c>
      <c r="E686" s="14">
        <v>0.35274793582688002</v>
      </c>
      <c r="F686" s="14"/>
      <c r="G686" s="14">
        <v>0.31835622709084999</v>
      </c>
      <c r="H686" s="14">
        <v>0.47091960016442902</v>
      </c>
      <c r="I686" s="14">
        <v>0.42568359798405703</v>
      </c>
      <c r="J686" s="14">
        <v>0.40630391031394297</v>
      </c>
      <c r="K686" s="14">
        <v>0.397334522210535</v>
      </c>
      <c r="L686" s="14">
        <v>0.363395836977917</v>
      </c>
      <c r="M686" s="14"/>
      <c r="N686" s="14">
        <v>0.45274151032341398</v>
      </c>
      <c r="O686" s="14">
        <v>0.41228769934425202</v>
      </c>
      <c r="P686" s="14">
        <v>0.19835516611933299</v>
      </c>
      <c r="Q686" s="14">
        <v>0.42570272980255203</v>
      </c>
      <c r="R686" s="14"/>
      <c r="S686" s="14">
        <v>0.55575025580843396</v>
      </c>
      <c r="T686" s="14">
        <v>0.30442612083571302</v>
      </c>
      <c r="U686" s="14">
        <v>0.13243323844192001</v>
      </c>
      <c r="V686" s="14">
        <v>0.44414462883344102</v>
      </c>
      <c r="W686" s="14">
        <v>0.22653904538101899</v>
      </c>
      <c r="X686" s="14">
        <v>0.64106252876134995</v>
      </c>
      <c r="Y686" s="14">
        <v>0.28463165987452199</v>
      </c>
      <c r="Z686" s="14">
        <v>0</v>
      </c>
      <c r="AA686" s="14">
        <v>0.27054968322712197</v>
      </c>
      <c r="AB686" s="14">
        <v>0.46505242827501297</v>
      </c>
      <c r="AC686" s="14">
        <v>0.48921579800196502</v>
      </c>
      <c r="AD686" s="14">
        <v>0.32381141909468802</v>
      </c>
      <c r="AE686" s="14"/>
      <c r="AF686" s="14">
        <v>0.47536291234543199</v>
      </c>
      <c r="AG686" s="14">
        <v>0.43534286972125302</v>
      </c>
      <c r="AH686" s="14">
        <v>0.112334212950049</v>
      </c>
      <c r="AI686" s="14"/>
      <c r="AJ686" s="14">
        <v>0.30356078949995202</v>
      </c>
      <c r="AK686" s="14">
        <v>0.526210929512128</v>
      </c>
      <c r="AL686" s="14">
        <v>0.51190665655005496</v>
      </c>
      <c r="AM686" s="14">
        <v>0</v>
      </c>
      <c r="AN686" s="14">
        <v>0.18095565948581599</v>
      </c>
      <c r="AO686" s="14"/>
      <c r="AP686" s="14">
        <v>0.244729202398691</v>
      </c>
      <c r="AQ686" s="14">
        <v>0.45928891133209498</v>
      </c>
      <c r="AR686" s="14">
        <v>0.55045867030835105</v>
      </c>
      <c r="AS686" s="14"/>
      <c r="AT686" s="14" t="s">
        <v>247</v>
      </c>
      <c r="AU686" s="14">
        <v>0.277044182060593</v>
      </c>
      <c r="AV686" s="14">
        <v>0.37467456068389099</v>
      </c>
      <c r="AW686" s="14">
        <v>0.57846990629030404</v>
      </c>
      <c r="AX686" s="14">
        <v>0.45916603811650702</v>
      </c>
      <c r="AY686" s="14"/>
      <c r="AZ686" s="14">
        <v>0.46376851241193801</v>
      </c>
      <c r="BA686" s="14">
        <v>0.52933167732273401</v>
      </c>
      <c r="BB686" s="14">
        <v>0.36022994469599201</v>
      </c>
      <c r="BC686" s="14">
        <v>0.23640442797875899</v>
      </c>
      <c r="BD686" s="14">
        <v>0</v>
      </c>
      <c r="BE686" s="14">
        <v>0.34566662689771699</v>
      </c>
    </row>
    <row r="687" spans="2:57" x14ac:dyDescent="0.25">
      <c r="B687" t="s">
        <v>220</v>
      </c>
      <c r="C687" s="14">
        <v>0.390206037996916</v>
      </c>
      <c r="D687" s="14">
        <v>0.38224345134837501</v>
      </c>
      <c r="E687" s="14">
        <v>0.40481522764217998</v>
      </c>
      <c r="F687" s="14"/>
      <c r="G687" s="14">
        <v>0.54460862464491899</v>
      </c>
      <c r="H687" s="14">
        <v>0.33378597129807702</v>
      </c>
      <c r="I687" s="14">
        <v>0.1880603911124</v>
      </c>
      <c r="J687" s="14">
        <v>0.36550903270830898</v>
      </c>
      <c r="K687" s="14">
        <v>0.410996696545815</v>
      </c>
      <c r="L687" s="14">
        <v>0.480487320153827</v>
      </c>
      <c r="M687" s="14"/>
      <c r="N687" s="14">
        <v>0.382026363201661</v>
      </c>
      <c r="O687" s="14">
        <v>0.33540927845030499</v>
      </c>
      <c r="P687" s="14">
        <v>0.50351782600585104</v>
      </c>
      <c r="Q687" s="14">
        <v>0.37919268798086703</v>
      </c>
      <c r="R687" s="14"/>
      <c r="S687" s="14">
        <v>0.37336564551146501</v>
      </c>
      <c r="T687" s="14">
        <v>0.36409802788779699</v>
      </c>
      <c r="U687" s="14">
        <v>0.86756676155807999</v>
      </c>
      <c r="V687" s="14">
        <v>0.55585537116655903</v>
      </c>
      <c r="W687" s="14">
        <v>0.621212015058074</v>
      </c>
      <c r="X687" s="14">
        <v>0.231970897669287</v>
      </c>
      <c r="Y687" s="14">
        <v>0.43114050543596899</v>
      </c>
      <c r="Z687" s="14">
        <v>0.40208412230298701</v>
      </c>
      <c r="AA687" s="14">
        <v>0.35987018729472903</v>
      </c>
      <c r="AB687" s="14">
        <v>0.23525646877543899</v>
      </c>
      <c r="AC687" s="14">
        <v>0.51078420199803498</v>
      </c>
      <c r="AD687" s="14">
        <v>0.33647106877074001</v>
      </c>
      <c r="AE687" s="14"/>
      <c r="AF687" s="14">
        <v>0.41158143175321499</v>
      </c>
      <c r="AG687" s="14">
        <v>0.36473077495202799</v>
      </c>
      <c r="AH687" s="14">
        <v>0.27779793296322602</v>
      </c>
      <c r="AI687" s="14"/>
      <c r="AJ687" s="14">
        <v>0.53353245722185205</v>
      </c>
      <c r="AK687" s="14">
        <v>0.32257034296025799</v>
      </c>
      <c r="AL687" s="14">
        <v>9.3828490198851505E-2</v>
      </c>
      <c r="AM687" s="14">
        <v>1</v>
      </c>
      <c r="AN687" s="14">
        <v>0.38363309008414098</v>
      </c>
      <c r="AO687" s="14"/>
      <c r="AP687" s="14">
        <v>0.54068814436813795</v>
      </c>
      <c r="AQ687" s="14">
        <v>0.343405238883982</v>
      </c>
      <c r="AR687" s="14">
        <v>0.16440989147429999</v>
      </c>
      <c r="AS687" s="14"/>
      <c r="AT687" s="14" t="s">
        <v>247</v>
      </c>
      <c r="AU687" s="14">
        <v>0.443192415179053</v>
      </c>
      <c r="AV687" s="14">
        <v>0.45143546772243498</v>
      </c>
      <c r="AW687" s="14">
        <v>0.23787038767483601</v>
      </c>
      <c r="AX687" s="14">
        <v>0.40143946654948998</v>
      </c>
      <c r="AY687" s="14"/>
      <c r="AZ687" s="14">
        <v>0.42326673442849799</v>
      </c>
      <c r="BA687" s="14">
        <v>0.27160801033933601</v>
      </c>
      <c r="BB687" s="14">
        <v>0.184884418967172</v>
      </c>
      <c r="BC687" s="14">
        <v>0.376081621891172</v>
      </c>
      <c r="BD687" s="14">
        <v>0.63165655542654597</v>
      </c>
      <c r="BE687" s="14">
        <v>0.65433337310228301</v>
      </c>
    </row>
    <row r="688" spans="2:57" x14ac:dyDescent="0.25">
      <c r="B688" t="s">
        <v>221</v>
      </c>
      <c r="C688" s="14">
        <v>9.1991800603867496E-2</v>
      </c>
      <c r="D688" s="14">
        <v>4.8887368964457799E-2</v>
      </c>
      <c r="E688" s="14">
        <v>0.171076756807994</v>
      </c>
      <c r="F688" s="14"/>
      <c r="G688" s="14">
        <v>6.5526276207849093E-2</v>
      </c>
      <c r="H688" s="14">
        <v>0.13568352079278601</v>
      </c>
      <c r="I688" s="14">
        <v>0.102163754598706</v>
      </c>
      <c r="J688" s="14">
        <v>6.13899072318244E-2</v>
      </c>
      <c r="K688" s="14">
        <v>6.6648504336422401E-2</v>
      </c>
      <c r="L688" s="14">
        <v>8.1082835660801406E-2</v>
      </c>
      <c r="M688" s="14"/>
      <c r="N688" s="14">
        <v>7.3000591895025294E-2</v>
      </c>
      <c r="O688" s="14">
        <v>9.5800247660771498E-2</v>
      </c>
      <c r="P688" s="14">
        <v>0.13648150200978101</v>
      </c>
      <c r="Q688" s="14">
        <v>9.9044401351639305E-2</v>
      </c>
      <c r="R688" s="14"/>
      <c r="S688" s="14">
        <v>3.32221663112649E-2</v>
      </c>
      <c r="T688" s="14">
        <v>4.0320130664613797E-2</v>
      </c>
      <c r="U688" s="14">
        <v>0</v>
      </c>
      <c r="V688" s="14">
        <v>0</v>
      </c>
      <c r="W688" s="14">
        <v>0</v>
      </c>
      <c r="X688" s="14">
        <v>0</v>
      </c>
      <c r="Y688" s="14">
        <v>0.19488355616312</v>
      </c>
      <c r="Z688" s="14">
        <v>0.35568816502941603</v>
      </c>
      <c r="AA688" s="14">
        <v>0.227502654715387</v>
      </c>
      <c r="AB688" s="14">
        <v>0.24416983616108001</v>
      </c>
      <c r="AC688" s="14">
        <v>0</v>
      </c>
      <c r="AD688" s="14">
        <v>0</v>
      </c>
      <c r="AE688" s="14"/>
      <c r="AF688" s="14">
        <v>3.7787977331943202E-2</v>
      </c>
      <c r="AG688" s="14">
        <v>8.4298327400477505E-2</v>
      </c>
      <c r="AH688" s="14">
        <v>0.36364137075771802</v>
      </c>
      <c r="AI688" s="14"/>
      <c r="AJ688" s="14">
        <v>2.02284492451274E-2</v>
      </c>
      <c r="AK688" s="14">
        <v>6.2268445700710703E-2</v>
      </c>
      <c r="AL688" s="14">
        <v>0.39426485325109301</v>
      </c>
      <c r="AM688" s="14">
        <v>0</v>
      </c>
      <c r="AN688" s="14">
        <v>0.253854470681313</v>
      </c>
      <c r="AO688" s="14"/>
      <c r="AP688" s="14">
        <v>2.8280117985890599E-2</v>
      </c>
      <c r="AQ688" s="14">
        <v>9.1622031485996805E-2</v>
      </c>
      <c r="AR688" s="14">
        <v>8.7880172642511994E-2</v>
      </c>
      <c r="AS688" s="14"/>
      <c r="AT688" s="14" t="s">
        <v>247</v>
      </c>
      <c r="AU688" s="14">
        <v>9.8053068753067296E-2</v>
      </c>
      <c r="AV688" s="14">
        <v>8.4193090206135607E-2</v>
      </c>
      <c r="AW688" s="14">
        <v>9.5496536277338395E-2</v>
      </c>
      <c r="AX688" s="14">
        <v>0.139394495334002</v>
      </c>
      <c r="AY688" s="14"/>
      <c r="AZ688" s="14">
        <v>7.2024043084616698E-2</v>
      </c>
      <c r="BA688" s="14">
        <v>8.8323461658100497E-2</v>
      </c>
      <c r="BB688" s="14">
        <v>0.18678149931140201</v>
      </c>
      <c r="BC688" s="14">
        <v>0.132821711860174</v>
      </c>
      <c r="BD688" s="14">
        <v>0.121687202334233</v>
      </c>
      <c r="BE688" s="14">
        <v>0</v>
      </c>
    </row>
    <row r="689" spans="2:57" x14ac:dyDescent="0.25">
      <c r="B689" t="s">
        <v>222</v>
      </c>
      <c r="C689" s="14">
        <v>8.5366260936989194E-2</v>
      </c>
      <c r="D689" s="14">
        <v>0.103198024948463</v>
      </c>
      <c r="E689" s="14">
        <v>5.26498041307156E-2</v>
      </c>
      <c r="F689" s="14"/>
      <c r="G689" s="14">
        <v>7.1508872056382095E-2</v>
      </c>
      <c r="H689" s="14">
        <v>2.8514397391755798E-2</v>
      </c>
      <c r="I689" s="14">
        <v>0.241458241960819</v>
      </c>
      <c r="J689" s="14">
        <v>0.16679714974592399</v>
      </c>
      <c r="K689" s="14">
        <v>0</v>
      </c>
      <c r="L689" s="14">
        <v>3.7729389207607301E-2</v>
      </c>
      <c r="M689" s="14"/>
      <c r="N689" s="14">
        <v>4.0699047496452402E-2</v>
      </c>
      <c r="O689" s="14">
        <v>0.15650277454467099</v>
      </c>
      <c r="P689" s="14">
        <v>0.108307442071451</v>
      </c>
      <c r="Q689" s="14">
        <v>9.6060180864941905E-2</v>
      </c>
      <c r="R689" s="14"/>
      <c r="S689" s="14">
        <v>3.7661932368835499E-2</v>
      </c>
      <c r="T689" s="14">
        <v>0.21406880428334801</v>
      </c>
      <c r="U689" s="14">
        <v>0</v>
      </c>
      <c r="V689" s="14">
        <v>0</v>
      </c>
      <c r="W689" s="14">
        <v>0.15224893956090699</v>
      </c>
      <c r="X689" s="14">
        <v>7.1657568499271601E-2</v>
      </c>
      <c r="Y689" s="14">
        <v>8.9344278526388099E-2</v>
      </c>
      <c r="Z689" s="14">
        <v>0</v>
      </c>
      <c r="AA689" s="14">
        <v>8.6619415439640204E-2</v>
      </c>
      <c r="AB689" s="14">
        <v>5.5521266788467902E-2</v>
      </c>
      <c r="AC689" s="14">
        <v>0</v>
      </c>
      <c r="AD689" s="14">
        <v>0.33971751213457202</v>
      </c>
      <c r="AE689" s="14"/>
      <c r="AF689" s="14">
        <v>1.94392428492694E-2</v>
      </c>
      <c r="AG689" s="14">
        <v>0.101069110836104</v>
      </c>
      <c r="AH689" s="14">
        <v>0.179290629526344</v>
      </c>
      <c r="AI689" s="14"/>
      <c r="AJ689" s="14">
        <v>8.4696396742895197E-2</v>
      </c>
      <c r="AK689" s="14">
        <v>8.8950281826903094E-2</v>
      </c>
      <c r="AL689" s="14">
        <v>0</v>
      </c>
      <c r="AM689" s="14">
        <v>0</v>
      </c>
      <c r="AN689" s="14">
        <v>6.2331160668425901E-2</v>
      </c>
      <c r="AO689" s="14"/>
      <c r="AP689" s="14">
        <v>0.106847551664256</v>
      </c>
      <c r="AQ689" s="14">
        <v>8.9682113840415495E-2</v>
      </c>
      <c r="AR689" s="14">
        <v>0.19725126557483699</v>
      </c>
      <c r="AS689" s="14"/>
      <c r="AT689" s="14" t="s">
        <v>247</v>
      </c>
      <c r="AU689" s="14">
        <v>0.15672970544242801</v>
      </c>
      <c r="AV689" s="14">
        <v>7.3465837147550797E-2</v>
      </c>
      <c r="AW689" s="14">
        <v>2.6132076911524599E-2</v>
      </c>
      <c r="AX689" s="14">
        <v>0</v>
      </c>
      <c r="AY689" s="14"/>
      <c r="AZ689" s="14">
        <v>1.9838671552121798E-2</v>
      </c>
      <c r="BA689" s="14">
        <v>5.4813544583731402E-2</v>
      </c>
      <c r="BB689" s="14">
        <v>0.26810413702543301</v>
      </c>
      <c r="BC689" s="14">
        <v>0.21915879895954801</v>
      </c>
      <c r="BD689" s="14">
        <v>0.13099535119043201</v>
      </c>
      <c r="BE689" s="14">
        <v>0</v>
      </c>
    </row>
    <row r="690" spans="2:57" x14ac:dyDescent="0.25">
      <c r="B690" t="s">
        <v>223</v>
      </c>
      <c r="C690" s="14">
        <v>2.40334521484157E-2</v>
      </c>
      <c r="D690" s="14">
        <v>2.6934794084780399E-2</v>
      </c>
      <c r="E690" s="14">
        <v>1.8710275592230201E-2</v>
      </c>
      <c r="F690" s="14"/>
      <c r="G690" s="14">
        <v>0</v>
      </c>
      <c r="H690" s="14">
        <v>0</v>
      </c>
      <c r="I690" s="14">
        <v>4.2634014344017299E-2</v>
      </c>
      <c r="J690" s="14">
        <v>0</v>
      </c>
      <c r="K690" s="14">
        <v>0.125020276907228</v>
      </c>
      <c r="L690" s="14">
        <v>3.7304617999847002E-2</v>
      </c>
      <c r="M690" s="14"/>
      <c r="N690" s="14">
        <v>5.1532487083447397E-2</v>
      </c>
      <c r="O690" s="14">
        <v>0</v>
      </c>
      <c r="P690" s="14">
        <v>0</v>
      </c>
      <c r="Q690" s="14">
        <v>0</v>
      </c>
      <c r="R690" s="14"/>
      <c r="S690" s="14">
        <v>0</v>
      </c>
      <c r="T690" s="14">
        <v>7.7086916328529306E-2</v>
      </c>
      <c r="U690" s="14">
        <v>0</v>
      </c>
      <c r="V690" s="14">
        <v>0</v>
      </c>
      <c r="W690" s="14">
        <v>0</v>
      </c>
      <c r="X690" s="14">
        <v>5.5309005070091399E-2</v>
      </c>
      <c r="Y690" s="14">
        <v>0</v>
      </c>
      <c r="Z690" s="14">
        <v>0</v>
      </c>
      <c r="AA690" s="14">
        <v>5.5458059323121901E-2</v>
      </c>
      <c r="AB690" s="14">
        <v>0</v>
      </c>
      <c r="AC690" s="14">
        <v>0</v>
      </c>
      <c r="AD690" s="14">
        <v>0</v>
      </c>
      <c r="AE690" s="14"/>
      <c r="AF690" s="14">
        <v>5.5828435720140797E-2</v>
      </c>
      <c r="AG690" s="14">
        <v>1.45589170901371E-2</v>
      </c>
      <c r="AH690" s="14">
        <v>0</v>
      </c>
      <c r="AI690" s="14"/>
      <c r="AJ690" s="14">
        <v>5.7981907290172503E-2</v>
      </c>
      <c r="AK690" s="14">
        <v>0</v>
      </c>
      <c r="AL690" s="14">
        <v>0</v>
      </c>
      <c r="AM690" s="14">
        <v>0</v>
      </c>
      <c r="AN690" s="14">
        <v>5.2925083273667399E-2</v>
      </c>
      <c r="AO690" s="14"/>
      <c r="AP690" s="14">
        <v>4.6067461094093799E-2</v>
      </c>
      <c r="AQ690" s="14">
        <v>1.6001704457510601E-2</v>
      </c>
      <c r="AR690" s="14">
        <v>0</v>
      </c>
      <c r="AS690" s="14"/>
      <c r="AT690" s="14" t="s">
        <v>247</v>
      </c>
      <c r="AU690" s="14">
        <v>2.49806285648582E-2</v>
      </c>
      <c r="AV690" s="14">
        <v>1.6231044239987599E-2</v>
      </c>
      <c r="AW690" s="14">
        <v>2.6146020353468399E-2</v>
      </c>
      <c r="AX690" s="14">
        <v>0</v>
      </c>
      <c r="AY690" s="14"/>
      <c r="AZ690" s="14">
        <v>0</v>
      </c>
      <c r="BA690" s="14">
        <v>5.5923306096099003E-2</v>
      </c>
      <c r="BB690" s="14">
        <v>0</v>
      </c>
      <c r="BC690" s="14">
        <v>3.5533439310346901E-2</v>
      </c>
      <c r="BD690" s="14">
        <v>0.115660891048789</v>
      </c>
      <c r="BE690" s="14">
        <v>0</v>
      </c>
    </row>
    <row r="691" spans="2:57" x14ac:dyDescent="0.25">
      <c r="B691" t="s">
        <v>87</v>
      </c>
      <c r="C691" s="14">
        <v>8.2684500389504194E-3</v>
      </c>
      <c r="D691" s="14">
        <v>1.2775082609472301E-2</v>
      </c>
      <c r="E691" s="14">
        <v>0</v>
      </c>
      <c r="F691" s="14"/>
      <c r="G691" s="14">
        <v>0</v>
      </c>
      <c r="H691" s="14">
        <v>3.10965103529523E-2</v>
      </c>
      <c r="I691" s="14">
        <v>0</v>
      </c>
      <c r="J691" s="14">
        <v>0</v>
      </c>
      <c r="K691" s="14">
        <v>0</v>
      </c>
      <c r="L691" s="14">
        <v>0</v>
      </c>
      <c r="M691" s="14"/>
      <c r="N691" s="14">
        <v>0</v>
      </c>
      <c r="O691" s="14">
        <v>0</v>
      </c>
      <c r="P691" s="14">
        <v>5.33380637935848E-2</v>
      </c>
      <c r="Q691" s="14">
        <v>0</v>
      </c>
      <c r="R691" s="14"/>
      <c r="S691" s="14">
        <v>0</v>
      </c>
      <c r="T691" s="14">
        <v>0</v>
      </c>
      <c r="U691" s="14">
        <v>0</v>
      </c>
      <c r="V691" s="14">
        <v>0</v>
      </c>
      <c r="W691" s="14">
        <v>0</v>
      </c>
      <c r="X691" s="14">
        <v>0</v>
      </c>
      <c r="Y691" s="14">
        <v>0</v>
      </c>
      <c r="Z691" s="14">
        <v>0.24222771266759599</v>
      </c>
      <c r="AA691" s="14">
        <v>0</v>
      </c>
      <c r="AB691" s="14">
        <v>0</v>
      </c>
      <c r="AC691" s="14">
        <v>0</v>
      </c>
      <c r="AD691" s="14">
        <v>0</v>
      </c>
      <c r="AE691" s="14"/>
      <c r="AF691" s="14">
        <v>0</v>
      </c>
      <c r="AG691" s="14">
        <v>0</v>
      </c>
      <c r="AH691" s="14">
        <v>6.6935853802661996E-2</v>
      </c>
      <c r="AI691" s="14"/>
      <c r="AJ691" s="14">
        <v>0</v>
      </c>
      <c r="AK691" s="14">
        <v>0</v>
      </c>
      <c r="AL691" s="14">
        <v>0</v>
      </c>
      <c r="AM691" s="14">
        <v>0</v>
      </c>
      <c r="AN691" s="14">
        <v>6.6300535806636293E-2</v>
      </c>
      <c r="AO691" s="14"/>
      <c r="AP691" s="14">
        <v>3.3387522488930503E-2</v>
      </c>
      <c r="AQ691" s="14">
        <v>0</v>
      </c>
      <c r="AR691" s="14">
        <v>0</v>
      </c>
      <c r="AS691" s="14"/>
      <c r="AT691" s="14" t="s">
        <v>247</v>
      </c>
      <c r="AU691" s="14">
        <v>0</v>
      </c>
      <c r="AV691" s="14">
        <v>0</v>
      </c>
      <c r="AW691" s="14">
        <v>3.58850724925283E-2</v>
      </c>
      <c r="AX691" s="14">
        <v>0</v>
      </c>
      <c r="AY691" s="14"/>
      <c r="AZ691" s="14">
        <v>2.1102038522825502E-2</v>
      </c>
      <c r="BA691" s="14">
        <v>0</v>
      </c>
      <c r="BB691" s="14">
        <v>0</v>
      </c>
      <c r="BC691" s="14">
        <v>0</v>
      </c>
      <c r="BD691" s="14">
        <v>0</v>
      </c>
      <c r="BE691" s="14">
        <v>0</v>
      </c>
    </row>
    <row r="692" spans="2:57" x14ac:dyDescent="0.25"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  <c r="BE692" s="14"/>
    </row>
    <row r="693" spans="2:57" x14ac:dyDescent="0.25">
      <c r="B693" s="6" t="s">
        <v>265</v>
      </c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4"/>
    </row>
    <row r="694" spans="2:57" x14ac:dyDescent="0.25">
      <c r="B694" s="24" t="s">
        <v>211</v>
      </c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4"/>
    </row>
    <row r="695" spans="2:57" x14ac:dyDescent="0.25">
      <c r="B695" t="s">
        <v>219</v>
      </c>
      <c r="C695" s="14">
        <v>0.327285553832045</v>
      </c>
      <c r="D695" s="14">
        <v>0.34399757152926502</v>
      </c>
      <c r="E695" s="14">
        <v>0.299709102836898</v>
      </c>
      <c r="F695" s="14"/>
      <c r="G695" s="14">
        <v>0.458141000953671</v>
      </c>
      <c r="H695" s="14">
        <v>0.339031189219405</v>
      </c>
      <c r="I695" s="14">
        <v>0.28164497060932397</v>
      </c>
      <c r="J695" s="14">
        <v>0.302901586899126</v>
      </c>
      <c r="K695" s="14">
        <v>0.25119297166093701</v>
      </c>
      <c r="L695" s="14">
        <v>0.31174489146401402</v>
      </c>
      <c r="M695" s="14"/>
      <c r="N695" s="14">
        <v>0.40552633557372703</v>
      </c>
      <c r="O695" s="14">
        <v>0.27717280747339601</v>
      </c>
      <c r="P695" s="14">
        <v>0.36416749380407398</v>
      </c>
      <c r="Q695" s="14">
        <v>0.176015488408232</v>
      </c>
      <c r="R695" s="14"/>
      <c r="S695" s="14">
        <v>0.47855712945172602</v>
      </c>
      <c r="T695" s="14">
        <v>0.30260968263483701</v>
      </c>
      <c r="U695" s="14">
        <v>0.27150692904957802</v>
      </c>
      <c r="V695" s="14">
        <v>0.43030291274167998</v>
      </c>
      <c r="W695" s="14">
        <v>0.24524674829420601</v>
      </c>
      <c r="X695" s="14">
        <v>0.386456793330268</v>
      </c>
      <c r="Y695" s="14">
        <v>0.26602673865920101</v>
      </c>
      <c r="Z695" s="14">
        <v>0.225801517000802</v>
      </c>
      <c r="AA695" s="14">
        <v>0.22479839810816901</v>
      </c>
      <c r="AB695" s="14">
        <v>0.25367027665374497</v>
      </c>
      <c r="AC695" s="14">
        <v>0.43451446864238602</v>
      </c>
      <c r="AD695" s="14">
        <v>0.40028812539019698</v>
      </c>
      <c r="AE695" s="14"/>
      <c r="AF695" s="14">
        <v>0.34242444973633201</v>
      </c>
      <c r="AG695" s="14">
        <v>0.31576441925568999</v>
      </c>
      <c r="AH695" s="14">
        <v>0.207849610310986</v>
      </c>
      <c r="AI695" s="14"/>
      <c r="AJ695" s="14">
        <v>0.288651208024582</v>
      </c>
      <c r="AK695" s="14">
        <v>0.36813784860388898</v>
      </c>
      <c r="AL695" s="14">
        <v>0.31720838704113102</v>
      </c>
      <c r="AM695" s="14">
        <v>0</v>
      </c>
      <c r="AN695" s="14">
        <v>0.27518122004534101</v>
      </c>
      <c r="AO695" s="14"/>
      <c r="AP695" s="14">
        <v>0.31102895763365201</v>
      </c>
      <c r="AQ695" s="14">
        <v>0.373810858912971</v>
      </c>
      <c r="AR695" s="14">
        <v>0.28784656838369299</v>
      </c>
      <c r="AS695" s="14"/>
      <c r="AT695" s="14" t="s">
        <v>247</v>
      </c>
      <c r="AU695" s="14">
        <v>0.26608591684959099</v>
      </c>
      <c r="AV695" s="14">
        <v>0.32963944711842902</v>
      </c>
      <c r="AW695" s="14">
        <v>0.41705772922318202</v>
      </c>
      <c r="AX695" s="14">
        <v>0.43890274580680799</v>
      </c>
      <c r="AY695" s="14"/>
      <c r="AZ695" s="14">
        <v>0.41963091077345499</v>
      </c>
      <c r="BA695" s="14">
        <v>0.320900858865311</v>
      </c>
      <c r="BB695" s="14">
        <v>0.140660308770583</v>
      </c>
      <c r="BC695" s="14">
        <v>0.30075597251800301</v>
      </c>
      <c r="BD695" s="14">
        <v>0.25558086438789601</v>
      </c>
      <c r="BE695" s="14">
        <v>0.29731260603208198</v>
      </c>
    </row>
    <row r="696" spans="2:57" x14ac:dyDescent="0.25">
      <c r="B696" t="s">
        <v>220</v>
      </c>
      <c r="C696" s="14">
        <v>0.37047030511922302</v>
      </c>
      <c r="D696" s="14">
        <v>0.36295808568821702</v>
      </c>
      <c r="E696" s="14">
        <v>0.38294579732183098</v>
      </c>
      <c r="F696" s="14"/>
      <c r="G696" s="14">
        <v>0.31948622371700802</v>
      </c>
      <c r="H696" s="14">
        <v>0.38653893762504898</v>
      </c>
      <c r="I696" s="14">
        <v>0.40174072212553802</v>
      </c>
      <c r="J696" s="14">
        <v>0.291168002399533</v>
      </c>
      <c r="K696" s="14">
        <v>0.28807956855925998</v>
      </c>
      <c r="L696" s="14">
        <v>0.50722525754895897</v>
      </c>
      <c r="M696" s="14"/>
      <c r="N696" s="14">
        <v>0.35124504621677199</v>
      </c>
      <c r="O696" s="14">
        <v>0.40822353332254402</v>
      </c>
      <c r="P696" s="14">
        <v>0.30759489891201502</v>
      </c>
      <c r="Q696" s="14">
        <v>0.43213084623792197</v>
      </c>
      <c r="R696" s="14"/>
      <c r="S696" s="14">
        <v>0.31945140342617501</v>
      </c>
      <c r="T696" s="14">
        <v>0.33059247382853701</v>
      </c>
      <c r="U696" s="14">
        <v>0.39884681395536298</v>
      </c>
      <c r="V696" s="14">
        <v>0.39435787374272102</v>
      </c>
      <c r="W696" s="14">
        <v>0.40583371587007899</v>
      </c>
      <c r="X696" s="14">
        <v>0.34961341709082999</v>
      </c>
      <c r="Y696" s="14">
        <v>0.378382495428221</v>
      </c>
      <c r="Z696" s="14">
        <v>0.45157351004962798</v>
      </c>
      <c r="AA696" s="14">
        <v>0.45428911887816897</v>
      </c>
      <c r="AB696" s="14">
        <v>0.374847120093037</v>
      </c>
      <c r="AC696" s="14">
        <v>0.34038230495965299</v>
      </c>
      <c r="AD696" s="14">
        <v>0.29829384332058501</v>
      </c>
      <c r="AE696" s="14"/>
      <c r="AF696" s="14">
        <v>0.36544129063660502</v>
      </c>
      <c r="AG696" s="14">
        <v>0.38849970972465098</v>
      </c>
      <c r="AH696" s="14">
        <v>0.41028334687245099</v>
      </c>
      <c r="AI696" s="14"/>
      <c r="AJ696" s="14">
        <v>0.40557203516738399</v>
      </c>
      <c r="AK696" s="14">
        <v>0.37652563483812901</v>
      </c>
      <c r="AL696" s="14">
        <v>0.33951120918382799</v>
      </c>
      <c r="AM696" s="14">
        <v>1</v>
      </c>
      <c r="AN696" s="14">
        <v>0.36878175747034803</v>
      </c>
      <c r="AO696" s="14"/>
      <c r="AP696" s="14">
        <v>0.385558986768753</v>
      </c>
      <c r="AQ696" s="14">
        <v>0.408019619344687</v>
      </c>
      <c r="AR696" s="14">
        <v>0.31239471649832001</v>
      </c>
      <c r="AS696" s="14"/>
      <c r="AT696" s="14" t="s">
        <v>247</v>
      </c>
      <c r="AU696" s="14">
        <v>0.378220042104504</v>
      </c>
      <c r="AV696" s="14">
        <v>0.36432301725756699</v>
      </c>
      <c r="AW696" s="14">
        <v>0.34005431752305099</v>
      </c>
      <c r="AX696" s="14">
        <v>0.41735300749630899</v>
      </c>
      <c r="AY696" s="14"/>
      <c r="AZ696" s="14">
        <v>0.37788225442976597</v>
      </c>
      <c r="BA696" s="14">
        <v>0.29285161176993602</v>
      </c>
      <c r="BB696" s="14">
        <v>0.38156509453467402</v>
      </c>
      <c r="BC696" s="14">
        <v>0.41966973482071002</v>
      </c>
      <c r="BD696" s="14">
        <v>0.46420561892724499</v>
      </c>
      <c r="BE696" s="14">
        <v>0.46571850283525301</v>
      </c>
    </row>
    <row r="697" spans="2:57" x14ac:dyDescent="0.25">
      <c r="B697" t="s">
        <v>221</v>
      </c>
      <c r="C697" s="14">
        <v>0.18599027510640001</v>
      </c>
      <c r="D697" s="14">
        <v>0.19038091129517601</v>
      </c>
      <c r="E697" s="14">
        <v>0.17257352320335101</v>
      </c>
      <c r="F697" s="14"/>
      <c r="G697" s="14">
        <v>0.114987201613966</v>
      </c>
      <c r="H697" s="14">
        <v>0.226223008337848</v>
      </c>
      <c r="I697" s="14">
        <v>0.19062003017564899</v>
      </c>
      <c r="J697" s="14">
        <v>0.20723362282604499</v>
      </c>
      <c r="K697" s="14">
        <v>0.24945652277784</v>
      </c>
      <c r="L697" s="14">
        <v>0.125441229967787</v>
      </c>
      <c r="M697" s="14"/>
      <c r="N697" s="14">
        <v>0.132400012999384</v>
      </c>
      <c r="O697" s="14">
        <v>0.215018994149689</v>
      </c>
      <c r="P697" s="14">
        <v>0.191831494991622</v>
      </c>
      <c r="Q697" s="14">
        <v>0.25952561697422799</v>
      </c>
      <c r="R697" s="14"/>
      <c r="S697" s="14">
        <v>0.15359058354376601</v>
      </c>
      <c r="T697" s="14">
        <v>0.21317240727110801</v>
      </c>
      <c r="U697" s="14">
        <v>0.16601610358841701</v>
      </c>
      <c r="V697" s="14">
        <v>0.110033916796761</v>
      </c>
      <c r="W697" s="14">
        <v>0.156819431169826</v>
      </c>
      <c r="X697" s="14">
        <v>0.16775900725190901</v>
      </c>
      <c r="Y697" s="14">
        <v>0.20615515727442599</v>
      </c>
      <c r="Z697" s="14">
        <v>0.32262497294956999</v>
      </c>
      <c r="AA697" s="14">
        <v>0.20349273116566799</v>
      </c>
      <c r="AB697" s="14">
        <v>0.214329498752133</v>
      </c>
      <c r="AC697" s="14">
        <v>0.12544559471446001</v>
      </c>
      <c r="AD697" s="14">
        <v>0.20554183827734601</v>
      </c>
      <c r="AE697" s="14"/>
      <c r="AF697" s="14">
        <v>0.18835504223235999</v>
      </c>
      <c r="AG697" s="14">
        <v>0.16881103840550199</v>
      </c>
      <c r="AH697" s="14">
        <v>0.289632169458098</v>
      </c>
      <c r="AI697" s="14"/>
      <c r="AJ697" s="14">
        <v>0.19059348198824599</v>
      </c>
      <c r="AK697" s="14">
        <v>0.20694177675543701</v>
      </c>
      <c r="AL697" s="14">
        <v>0.174628007313095</v>
      </c>
      <c r="AM697" s="14">
        <v>0</v>
      </c>
      <c r="AN697" s="14">
        <v>0.235612691085412</v>
      </c>
      <c r="AO697" s="14"/>
      <c r="AP697" s="14">
        <v>0.22727716548653201</v>
      </c>
      <c r="AQ697" s="14">
        <v>0.16550720459927601</v>
      </c>
      <c r="AR697" s="14">
        <v>0.15024666137166201</v>
      </c>
      <c r="AS697" s="14"/>
      <c r="AT697" s="14" t="s">
        <v>247</v>
      </c>
      <c r="AU697" s="14">
        <v>0.19094532970956801</v>
      </c>
      <c r="AV697" s="14">
        <v>0.177574890832077</v>
      </c>
      <c r="AW697" s="14">
        <v>0.201151003663749</v>
      </c>
      <c r="AX697" s="14">
        <v>0.14374424669688299</v>
      </c>
      <c r="AY697" s="14"/>
      <c r="AZ697" s="14">
        <v>0.16906372233131201</v>
      </c>
      <c r="BA697" s="14">
        <v>0.23764147154873699</v>
      </c>
      <c r="BB697" s="14">
        <v>0.222398487274798</v>
      </c>
      <c r="BC697" s="14">
        <v>0.18514844191096599</v>
      </c>
      <c r="BD697" s="14">
        <v>0.111632518671456</v>
      </c>
      <c r="BE697" s="14">
        <v>4.7475728328077303E-2</v>
      </c>
    </row>
    <row r="698" spans="2:57" x14ac:dyDescent="0.25">
      <c r="B698" t="s">
        <v>222</v>
      </c>
      <c r="C698" s="14">
        <v>7.9673700732404401E-2</v>
      </c>
      <c r="D698" s="14">
        <v>7.2172203877413896E-2</v>
      </c>
      <c r="E698" s="14">
        <v>9.5661604707774503E-2</v>
      </c>
      <c r="F698" s="14"/>
      <c r="G698" s="14">
        <v>7.2682572264190295E-2</v>
      </c>
      <c r="H698" s="14">
        <v>4.8206864817698002E-2</v>
      </c>
      <c r="I698" s="14">
        <v>8.4447967926824602E-2</v>
      </c>
      <c r="J698" s="14">
        <v>0.107320506632592</v>
      </c>
      <c r="K698" s="14">
        <v>0.15224167354345899</v>
      </c>
      <c r="L698" s="14">
        <v>4.1813990898378103E-2</v>
      </c>
      <c r="M698" s="14"/>
      <c r="N698" s="14">
        <v>8.2478560752342195E-2</v>
      </c>
      <c r="O698" s="14">
        <v>6.5222629976479901E-2</v>
      </c>
      <c r="P698" s="14">
        <v>0.121989251961023</v>
      </c>
      <c r="Q698" s="14">
        <v>4.4215081040926099E-2</v>
      </c>
      <c r="R698" s="14"/>
      <c r="S698" s="14">
        <v>3.5494223579453997E-2</v>
      </c>
      <c r="T698" s="14">
        <v>0.13855890237412199</v>
      </c>
      <c r="U698" s="14">
        <v>0.109136592684485</v>
      </c>
      <c r="V698" s="14">
        <v>6.5305296718838404E-2</v>
      </c>
      <c r="W698" s="14">
        <v>6.1482322651719899E-2</v>
      </c>
      <c r="X698" s="14">
        <v>4.8848684580213103E-2</v>
      </c>
      <c r="Y698" s="14">
        <v>0.111397353521409</v>
      </c>
      <c r="Z698" s="14">
        <v>0</v>
      </c>
      <c r="AA698" s="14">
        <v>9.5893581337364905E-2</v>
      </c>
      <c r="AB698" s="14">
        <v>0.110054108994245</v>
      </c>
      <c r="AC698" s="14">
        <v>9.9657631683501197E-2</v>
      </c>
      <c r="AD698" s="14">
        <v>0</v>
      </c>
      <c r="AE698" s="14"/>
      <c r="AF698" s="14">
        <v>7.6737680701284006E-2</v>
      </c>
      <c r="AG698" s="14">
        <v>8.0869429063411505E-2</v>
      </c>
      <c r="AH698" s="14">
        <v>7.2452765589691798E-2</v>
      </c>
      <c r="AI698" s="14"/>
      <c r="AJ698" s="14">
        <v>8.6356973038426293E-2</v>
      </c>
      <c r="AK698" s="14">
        <v>4.0915376328936902E-2</v>
      </c>
      <c r="AL698" s="14">
        <v>5.6671549147160799E-2</v>
      </c>
      <c r="AM698" s="14">
        <v>0</v>
      </c>
      <c r="AN698" s="14">
        <v>0.102536885539179</v>
      </c>
      <c r="AO698" s="14"/>
      <c r="AP698" s="14">
        <v>4.46551087515977E-2</v>
      </c>
      <c r="AQ698" s="14">
        <v>4.0608670361073101E-2</v>
      </c>
      <c r="AR698" s="14">
        <v>0.13113189132872299</v>
      </c>
      <c r="AS698" s="14"/>
      <c r="AT698" s="14" t="s">
        <v>247</v>
      </c>
      <c r="AU698" s="14">
        <v>9.8252601254466901E-2</v>
      </c>
      <c r="AV698" s="14">
        <v>9.7027899795527894E-2</v>
      </c>
      <c r="AW698" s="14">
        <v>1.2966355628461299E-2</v>
      </c>
      <c r="AX698" s="14">
        <v>0</v>
      </c>
      <c r="AY698" s="14"/>
      <c r="AZ698" s="14">
        <v>2.1101299042691399E-2</v>
      </c>
      <c r="BA698" s="14">
        <v>9.7099023475944499E-2</v>
      </c>
      <c r="BB698" s="14">
        <v>0.199482448723452</v>
      </c>
      <c r="BC698" s="14">
        <v>9.4425850750320797E-2</v>
      </c>
      <c r="BD698" s="14">
        <v>0.113640547893953</v>
      </c>
      <c r="BE698" s="14">
        <v>4.1614204667344702E-2</v>
      </c>
    </row>
    <row r="699" spans="2:57" x14ac:dyDescent="0.25">
      <c r="B699" t="s">
        <v>223</v>
      </c>
      <c r="C699" s="14">
        <v>3.1577891317639599E-2</v>
      </c>
      <c r="D699" s="14">
        <v>2.2898875799444302E-2</v>
      </c>
      <c r="E699" s="14">
        <v>4.9109971930144498E-2</v>
      </c>
      <c r="F699" s="14"/>
      <c r="G699" s="14">
        <v>3.4703001451164103E-2</v>
      </c>
      <c r="H699" s="14">
        <v>0</v>
      </c>
      <c r="I699" s="14">
        <v>2.56874557714507E-2</v>
      </c>
      <c r="J699" s="14">
        <v>9.1376281242704596E-2</v>
      </c>
      <c r="K699" s="14">
        <v>5.9029263458503602E-2</v>
      </c>
      <c r="L699" s="14">
        <v>0</v>
      </c>
      <c r="M699" s="14"/>
      <c r="N699" s="14">
        <v>2.83500444577745E-2</v>
      </c>
      <c r="O699" s="14">
        <v>3.4362035077891102E-2</v>
      </c>
      <c r="P699" s="14">
        <v>0</v>
      </c>
      <c r="Q699" s="14">
        <v>7.4328459338259295E-2</v>
      </c>
      <c r="R699" s="14"/>
      <c r="S699" s="14">
        <v>1.2906659998878699E-2</v>
      </c>
      <c r="T699" s="14">
        <v>1.5066533891396399E-2</v>
      </c>
      <c r="U699" s="14">
        <v>2.72165574463934E-2</v>
      </c>
      <c r="V699" s="14">
        <v>0</v>
      </c>
      <c r="W699" s="14">
        <v>9.2973000559833804E-2</v>
      </c>
      <c r="X699" s="14">
        <v>4.7322097746779E-2</v>
      </c>
      <c r="Y699" s="14">
        <v>3.8038255116743198E-2</v>
      </c>
      <c r="Z699" s="14">
        <v>0</v>
      </c>
      <c r="AA699" s="14">
        <v>2.1526170510628599E-2</v>
      </c>
      <c r="AB699" s="14">
        <v>4.7098995506840602E-2</v>
      </c>
      <c r="AC699" s="14">
        <v>0</v>
      </c>
      <c r="AD699" s="14">
        <v>9.5876193011871794E-2</v>
      </c>
      <c r="AE699" s="14"/>
      <c r="AF699" s="14">
        <v>1.9254359004202502E-2</v>
      </c>
      <c r="AG699" s="14">
        <v>4.6055403550744702E-2</v>
      </c>
      <c r="AH699" s="14">
        <v>0</v>
      </c>
      <c r="AI699" s="14"/>
      <c r="AJ699" s="14">
        <v>2.2333445124630199E-2</v>
      </c>
      <c r="AK699" s="14">
        <v>7.4793634736070201E-3</v>
      </c>
      <c r="AL699" s="14">
        <v>0.111980847314784</v>
      </c>
      <c r="AM699" s="14">
        <v>0</v>
      </c>
      <c r="AN699" s="14">
        <v>1.7887445859720099E-2</v>
      </c>
      <c r="AO699" s="14"/>
      <c r="AP699" s="14">
        <v>3.1479781359464602E-2</v>
      </c>
      <c r="AQ699" s="14">
        <v>1.20536467819929E-2</v>
      </c>
      <c r="AR699" s="14">
        <v>8.5461941292498303E-2</v>
      </c>
      <c r="AS699" s="14"/>
      <c r="AT699" s="14" t="s">
        <v>247</v>
      </c>
      <c r="AU699" s="14">
        <v>5.8531903247566602E-2</v>
      </c>
      <c r="AV699" s="14">
        <v>2.4990169831403199E-2</v>
      </c>
      <c r="AW699" s="14">
        <v>2.8770593961557098E-2</v>
      </c>
      <c r="AX699" s="14">
        <v>0</v>
      </c>
      <c r="AY699" s="14"/>
      <c r="AZ699" s="14">
        <v>1.23218134227758E-2</v>
      </c>
      <c r="BA699" s="14">
        <v>5.1507034340070999E-2</v>
      </c>
      <c r="BB699" s="14">
        <v>2.7741801814382398E-2</v>
      </c>
      <c r="BC699" s="14">
        <v>0</v>
      </c>
      <c r="BD699" s="14">
        <v>2.7834785872080301E-2</v>
      </c>
      <c r="BE699" s="14">
        <v>0.147878958137243</v>
      </c>
    </row>
    <row r="700" spans="2:57" x14ac:dyDescent="0.25">
      <c r="B700" t="s">
        <v>87</v>
      </c>
      <c r="C700" s="14">
        <v>5.0022738922877097E-3</v>
      </c>
      <c r="D700" s="14">
        <v>7.5923518104843097E-3</v>
      </c>
      <c r="E700" s="14">
        <v>0</v>
      </c>
      <c r="F700" s="14"/>
      <c r="G700" s="14">
        <v>0</v>
      </c>
      <c r="H700" s="14">
        <v>0</v>
      </c>
      <c r="I700" s="14">
        <v>1.5858853391212801E-2</v>
      </c>
      <c r="J700" s="14">
        <v>0</v>
      </c>
      <c r="K700" s="14">
        <v>0</v>
      </c>
      <c r="L700" s="14">
        <v>1.37746301208622E-2</v>
      </c>
      <c r="M700" s="14"/>
      <c r="N700" s="14">
        <v>0</v>
      </c>
      <c r="O700" s="14">
        <v>0</v>
      </c>
      <c r="P700" s="14">
        <v>1.44168603312661E-2</v>
      </c>
      <c r="Q700" s="14">
        <v>1.37845080004321E-2</v>
      </c>
      <c r="R700" s="14"/>
      <c r="S700" s="14">
        <v>0</v>
      </c>
      <c r="T700" s="14">
        <v>0</v>
      </c>
      <c r="U700" s="14">
        <v>2.7277003275764201E-2</v>
      </c>
      <c r="V700" s="14">
        <v>0</v>
      </c>
      <c r="W700" s="14">
        <v>3.7644781454335599E-2</v>
      </c>
      <c r="X700" s="14">
        <v>0</v>
      </c>
      <c r="Y700" s="14">
        <v>0</v>
      </c>
      <c r="Z700" s="14">
        <v>0</v>
      </c>
      <c r="AA700" s="14">
        <v>0</v>
      </c>
      <c r="AB700" s="14">
        <v>0</v>
      </c>
      <c r="AC700" s="14">
        <v>0</v>
      </c>
      <c r="AD700" s="14">
        <v>0</v>
      </c>
      <c r="AE700" s="14"/>
      <c r="AF700" s="14">
        <v>7.7871776892168704E-3</v>
      </c>
      <c r="AG700" s="14">
        <v>0</v>
      </c>
      <c r="AH700" s="14">
        <v>1.97821077687729E-2</v>
      </c>
      <c r="AI700" s="14"/>
      <c r="AJ700" s="14">
        <v>6.49285665673042E-3</v>
      </c>
      <c r="AK700" s="14">
        <v>0</v>
      </c>
      <c r="AL700" s="14">
        <v>0</v>
      </c>
      <c r="AM700" s="14">
        <v>0</v>
      </c>
      <c r="AN700" s="14">
        <v>0</v>
      </c>
      <c r="AO700" s="14"/>
      <c r="AP700" s="14">
        <v>0</v>
      </c>
      <c r="AQ700" s="14">
        <v>0</v>
      </c>
      <c r="AR700" s="14">
        <v>3.2918221125103897E-2</v>
      </c>
      <c r="AS700" s="14"/>
      <c r="AT700" s="14" t="s">
        <v>247</v>
      </c>
      <c r="AU700" s="14">
        <v>7.9642068343031298E-3</v>
      </c>
      <c r="AV700" s="14">
        <v>6.4445751649946604E-3</v>
      </c>
      <c r="AW700" s="14">
        <v>0</v>
      </c>
      <c r="AX700" s="14">
        <v>0</v>
      </c>
      <c r="AY700" s="14"/>
      <c r="AZ700" s="14">
        <v>0</v>
      </c>
      <c r="BA700" s="14">
        <v>0</v>
      </c>
      <c r="BB700" s="14">
        <v>2.8151858882110001E-2</v>
      </c>
      <c r="BC700" s="14">
        <v>0</v>
      </c>
      <c r="BD700" s="14">
        <v>2.7105664247370199E-2</v>
      </c>
      <c r="BE700" s="14">
        <v>0</v>
      </c>
    </row>
    <row r="701" spans="2:57" x14ac:dyDescent="0.25"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4"/>
    </row>
    <row r="702" spans="2:57" x14ac:dyDescent="0.25">
      <c r="B702" s="6" t="s">
        <v>266</v>
      </c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  <c r="BE702" s="14"/>
    </row>
    <row r="703" spans="2:57" x14ac:dyDescent="0.25">
      <c r="B703" s="24" t="s">
        <v>211</v>
      </c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  <c r="BE703" s="14"/>
    </row>
    <row r="704" spans="2:57" x14ac:dyDescent="0.25">
      <c r="B704" t="s">
        <v>219</v>
      </c>
      <c r="C704" s="14">
        <v>0.46503493281568498</v>
      </c>
      <c r="D704" s="14">
        <v>0.37872864921617799</v>
      </c>
      <c r="E704" s="14">
        <v>0.52055390678918101</v>
      </c>
      <c r="F704" s="14"/>
      <c r="G704" s="14">
        <v>0.53056577398797</v>
      </c>
      <c r="H704" s="14">
        <v>0.52386769203756001</v>
      </c>
      <c r="I704" s="14">
        <v>0.38808143757223901</v>
      </c>
      <c r="J704" s="14">
        <v>0.50120498709266104</v>
      </c>
      <c r="K704" s="14">
        <v>0.28990773391547298</v>
      </c>
      <c r="L704" s="14">
        <v>0.50575931326572299</v>
      </c>
      <c r="M704" s="14"/>
      <c r="N704" s="14">
        <v>0.50006464785558002</v>
      </c>
      <c r="O704" s="14">
        <v>0.38408269761465802</v>
      </c>
      <c r="P704" s="14">
        <v>0.49874311613286099</v>
      </c>
      <c r="Q704" s="14">
        <v>0.47127807633506602</v>
      </c>
      <c r="R704" s="14"/>
      <c r="S704" s="14">
        <v>0.454145829312811</v>
      </c>
      <c r="T704" s="14">
        <v>0.57553305801508603</v>
      </c>
      <c r="U704" s="14">
        <v>0.49035597602605002</v>
      </c>
      <c r="V704" s="14">
        <v>0.54843285238490602</v>
      </c>
      <c r="W704" s="14">
        <v>0.5489070024878</v>
      </c>
      <c r="X704" s="14">
        <v>0.425761211394388</v>
      </c>
      <c r="Y704" s="14">
        <v>0.34431379793657402</v>
      </c>
      <c r="Z704" s="14">
        <v>0.42919050102614598</v>
      </c>
      <c r="AA704" s="14">
        <v>0.43308929712434302</v>
      </c>
      <c r="AB704" s="14">
        <v>0.357992180138201</v>
      </c>
      <c r="AC704" s="14">
        <v>0.60382157835485994</v>
      </c>
      <c r="AD704" s="14">
        <v>0.31320243883526799</v>
      </c>
      <c r="AE704" s="14"/>
      <c r="AF704" s="14">
        <v>0.41610738840613898</v>
      </c>
      <c r="AG704" s="14">
        <v>0.48604294302769002</v>
      </c>
      <c r="AH704" s="14">
        <v>0.43415094996586701</v>
      </c>
      <c r="AI704" s="14"/>
      <c r="AJ704" s="14">
        <v>0.424878762243867</v>
      </c>
      <c r="AK704" s="14">
        <v>0.50504636739337505</v>
      </c>
      <c r="AL704" s="14">
        <v>0.451724197167581</v>
      </c>
      <c r="AM704" s="14">
        <v>0.69307709064769396</v>
      </c>
      <c r="AN704" s="14">
        <v>0.39789044421342401</v>
      </c>
      <c r="AO704" s="14"/>
      <c r="AP704" s="14">
        <v>0.39668509023548898</v>
      </c>
      <c r="AQ704" s="14">
        <v>0.49706511612625798</v>
      </c>
      <c r="AR704" s="14">
        <v>0.532423721555213</v>
      </c>
      <c r="AS704" s="14"/>
      <c r="AT704" s="14" t="s">
        <v>247</v>
      </c>
      <c r="AU704" s="14">
        <v>0.380316756915559</v>
      </c>
      <c r="AV704" s="14">
        <v>0.55882963120222395</v>
      </c>
      <c r="AW704" s="14">
        <v>0.428720351647633</v>
      </c>
      <c r="AX704" s="14">
        <v>0.54988291000202305</v>
      </c>
      <c r="AY704" s="14"/>
      <c r="AZ704" s="14">
        <v>0.51985728544895005</v>
      </c>
      <c r="BA704" s="14">
        <v>0.464870520713076</v>
      </c>
      <c r="BB704" s="14">
        <v>0.30991608225803302</v>
      </c>
      <c r="BC704" s="14">
        <v>0.431915568107195</v>
      </c>
      <c r="BD704" s="14">
        <v>0.53424724942134305</v>
      </c>
      <c r="BE704" s="14">
        <v>0.46990997400553602</v>
      </c>
    </row>
    <row r="705" spans="2:57" x14ac:dyDescent="0.25">
      <c r="B705" t="s">
        <v>220</v>
      </c>
      <c r="C705" s="14">
        <v>0.36496806077513799</v>
      </c>
      <c r="D705" s="14">
        <v>0.41352848565596101</v>
      </c>
      <c r="E705" s="14">
        <v>0.33646543376892102</v>
      </c>
      <c r="F705" s="14"/>
      <c r="G705" s="14">
        <v>0.34513424440861301</v>
      </c>
      <c r="H705" s="14">
        <v>0.32353056075875702</v>
      </c>
      <c r="I705" s="14">
        <v>0.45970449984724299</v>
      </c>
      <c r="J705" s="14">
        <v>0.27427048699102402</v>
      </c>
      <c r="K705" s="14">
        <v>0.47032845561412401</v>
      </c>
      <c r="L705" s="14">
        <v>0.35198871408566701</v>
      </c>
      <c r="M705" s="14"/>
      <c r="N705" s="14">
        <v>0.35134682352702001</v>
      </c>
      <c r="O705" s="14">
        <v>0.42801266088034901</v>
      </c>
      <c r="P705" s="14">
        <v>0.32994851274213599</v>
      </c>
      <c r="Q705" s="14">
        <v>0.34284641014991502</v>
      </c>
      <c r="R705" s="14"/>
      <c r="S705" s="14">
        <v>0.42127348525680902</v>
      </c>
      <c r="T705" s="14">
        <v>0.27704926387149198</v>
      </c>
      <c r="U705" s="14">
        <v>0.34344123311068098</v>
      </c>
      <c r="V705" s="14">
        <v>0.35009556165029398</v>
      </c>
      <c r="W705" s="14">
        <v>0.281044579314499</v>
      </c>
      <c r="X705" s="14">
        <v>0.30142001565319598</v>
      </c>
      <c r="Y705" s="14">
        <v>0.43207665284275798</v>
      </c>
      <c r="Z705" s="14">
        <v>0.51909053598275501</v>
      </c>
      <c r="AA705" s="14">
        <v>0.36726233412803899</v>
      </c>
      <c r="AB705" s="14">
        <v>0.42407697772616798</v>
      </c>
      <c r="AC705" s="14">
        <v>0.28646089123012902</v>
      </c>
      <c r="AD705" s="14">
        <v>0.44186999826934698</v>
      </c>
      <c r="AE705" s="14"/>
      <c r="AF705" s="14">
        <v>0.37702134772593798</v>
      </c>
      <c r="AG705" s="14">
        <v>0.36046818532385899</v>
      </c>
      <c r="AH705" s="14">
        <v>0.38698790048551401</v>
      </c>
      <c r="AI705" s="14"/>
      <c r="AJ705" s="14">
        <v>0.38529019200332199</v>
      </c>
      <c r="AK705" s="14">
        <v>0.35269374734238801</v>
      </c>
      <c r="AL705" s="14">
        <v>0.34944556762803902</v>
      </c>
      <c r="AM705" s="14">
        <v>0.30692290935230598</v>
      </c>
      <c r="AN705" s="14">
        <v>0.45122692835693901</v>
      </c>
      <c r="AO705" s="14"/>
      <c r="AP705" s="14">
        <v>0.45212265872249402</v>
      </c>
      <c r="AQ705" s="14">
        <v>0.36632116284691202</v>
      </c>
      <c r="AR705" s="14">
        <v>0.26263542292196401</v>
      </c>
      <c r="AS705" s="14"/>
      <c r="AT705" s="14" t="s">
        <v>247</v>
      </c>
      <c r="AU705" s="14">
        <v>0.405802193412239</v>
      </c>
      <c r="AV705" s="14">
        <v>0.30269309945453599</v>
      </c>
      <c r="AW705" s="14">
        <v>0.429387615769451</v>
      </c>
      <c r="AX705" s="14">
        <v>0.25814885976650198</v>
      </c>
      <c r="AY705" s="14"/>
      <c r="AZ705" s="14">
        <v>0.32725442124342202</v>
      </c>
      <c r="BA705" s="14">
        <v>0.38230627510996701</v>
      </c>
      <c r="BB705" s="14">
        <v>0.46280702351352199</v>
      </c>
      <c r="BC705" s="14">
        <v>0.36375949702383298</v>
      </c>
      <c r="BD705" s="14">
        <v>0.30277736336097</v>
      </c>
      <c r="BE705" s="14">
        <v>0.366859978042955</v>
      </c>
    </row>
    <row r="706" spans="2:57" x14ac:dyDescent="0.25">
      <c r="B706" t="s">
        <v>221</v>
      </c>
      <c r="C706" s="14">
        <v>0.116787240421133</v>
      </c>
      <c r="D706" s="14">
        <v>0.13557131303210401</v>
      </c>
      <c r="E706" s="14">
        <v>0.105484050821081</v>
      </c>
      <c r="F706" s="14"/>
      <c r="G706" s="14">
        <v>9.3480008324293901E-2</v>
      </c>
      <c r="H706" s="14">
        <v>5.8667623409126103E-2</v>
      </c>
      <c r="I706" s="14">
        <v>0.123375397131509</v>
      </c>
      <c r="J706" s="14">
        <v>0.199502472800488</v>
      </c>
      <c r="K706" s="14">
        <v>0.154705440889326</v>
      </c>
      <c r="L706" s="14">
        <v>8.74290092608032E-2</v>
      </c>
      <c r="M706" s="14"/>
      <c r="N706" s="14">
        <v>0.109894847125492</v>
      </c>
      <c r="O706" s="14">
        <v>9.6191103187360599E-2</v>
      </c>
      <c r="P706" s="14">
        <v>0.141332173864953</v>
      </c>
      <c r="Q706" s="14">
        <v>0.13081501734933701</v>
      </c>
      <c r="R706" s="14"/>
      <c r="S706" s="14">
        <v>0.11045699743173</v>
      </c>
      <c r="T706" s="14">
        <v>0.118930202841556</v>
      </c>
      <c r="U706" s="14">
        <v>7.8743082099086106E-2</v>
      </c>
      <c r="V706" s="14">
        <v>3.2026271934866103E-2</v>
      </c>
      <c r="W706" s="14">
        <v>8.38149505457325E-2</v>
      </c>
      <c r="X706" s="14">
        <v>0.20742360506535301</v>
      </c>
      <c r="Y706" s="14">
        <v>0.19282775920615899</v>
      </c>
      <c r="Z706" s="14">
        <v>5.1718962991098801E-2</v>
      </c>
      <c r="AA706" s="14">
        <v>0.18030810888586499</v>
      </c>
      <c r="AB706" s="14">
        <v>0.125379860178601</v>
      </c>
      <c r="AC706" s="14">
        <v>3.8919799452175698E-2</v>
      </c>
      <c r="AD706" s="14">
        <v>6.4242828309405295E-2</v>
      </c>
      <c r="AE706" s="14"/>
      <c r="AF706" s="14">
        <v>0.16340355669505899</v>
      </c>
      <c r="AG706" s="14">
        <v>9.4101790580333994E-2</v>
      </c>
      <c r="AH706" s="14">
        <v>0.13158280466397901</v>
      </c>
      <c r="AI706" s="14"/>
      <c r="AJ706" s="14">
        <v>0.131229082996451</v>
      </c>
      <c r="AK706" s="14">
        <v>9.9182583158612295E-2</v>
      </c>
      <c r="AL706" s="14">
        <v>0.15965594033687</v>
      </c>
      <c r="AM706" s="14">
        <v>0</v>
      </c>
      <c r="AN706" s="14">
        <v>0.109681633226399</v>
      </c>
      <c r="AO706" s="14"/>
      <c r="AP706" s="14">
        <v>0.12302064495887199</v>
      </c>
      <c r="AQ706" s="14">
        <v>0.104882427560333</v>
      </c>
      <c r="AR706" s="14">
        <v>0.16575804908921499</v>
      </c>
      <c r="AS706" s="14"/>
      <c r="AT706" s="14" t="s">
        <v>247</v>
      </c>
      <c r="AU706" s="14">
        <v>0.14923808171118599</v>
      </c>
      <c r="AV706" s="14">
        <v>9.9908788549968805E-2</v>
      </c>
      <c r="AW706" s="14">
        <v>9.9860308475973006E-2</v>
      </c>
      <c r="AX706" s="14">
        <v>0.191968230231475</v>
      </c>
      <c r="AY706" s="14"/>
      <c r="AZ706" s="14">
        <v>0.119113811566208</v>
      </c>
      <c r="BA706" s="14">
        <v>0.10318039718135</v>
      </c>
      <c r="BB706" s="14">
        <v>0.16417251272011901</v>
      </c>
      <c r="BC706" s="14">
        <v>0.14189650292856701</v>
      </c>
      <c r="BD706" s="14">
        <v>7.2862588520614002E-2</v>
      </c>
      <c r="BE706" s="14">
        <v>0.117310183127375</v>
      </c>
    </row>
    <row r="707" spans="2:57" x14ac:dyDescent="0.25">
      <c r="B707" t="s">
        <v>222</v>
      </c>
      <c r="C707" s="14">
        <v>3.53950986945352E-2</v>
      </c>
      <c r="D707" s="14">
        <v>4.3648598328970598E-2</v>
      </c>
      <c r="E707" s="14">
        <v>3.0247249568855199E-2</v>
      </c>
      <c r="F707" s="14"/>
      <c r="G707" s="14">
        <v>1.50243306314064E-2</v>
      </c>
      <c r="H707" s="14">
        <v>5.8621770944931401E-2</v>
      </c>
      <c r="I707" s="14">
        <v>1.42496173675782E-2</v>
      </c>
      <c r="J707" s="14">
        <v>2.50220531158276E-2</v>
      </c>
      <c r="K707" s="14">
        <v>8.5058369581078097E-2</v>
      </c>
      <c r="L707" s="14">
        <v>2.3137058454616301E-2</v>
      </c>
      <c r="M707" s="14"/>
      <c r="N707" s="14">
        <v>1.79099544865652E-2</v>
      </c>
      <c r="O707" s="14">
        <v>5.9007372696921301E-2</v>
      </c>
      <c r="P707" s="14">
        <v>2.99761972600503E-2</v>
      </c>
      <c r="Q707" s="14">
        <v>4.3082967454436003E-2</v>
      </c>
      <c r="R707" s="14"/>
      <c r="S707" s="14">
        <v>0</v>
      </c>
      <c r="T707" s="14">
        <v>2.84874752718659E-2</v>
      </c>
      <c r="U707" s="14">
        <v>4.5636582149216301E-2</v>
      </c>
      <c r="V707" s="14">
        <v>3.8697188815113498E-2</v>
      </c>
      <c r="W707" s="14">
        <v>8.6233467651968404E-2</v>
      </c>
      <c r="X707" s="14">
        <v>6.5395167887062899E-2</v>
      </c>
      <c r="Y707" s="14">
        <v>0</v>
      </c>
      <c r="Z707" s="14">
        <v>0</v>
      </c>
      <c r="AA707" s="14">
        <v>0</v>
      </c>
      <c r="AB707" s="14">
        <v>5.1512749208474498E-2</v>
      </c>
      <c r="AC707" s="14">
        <v>3.49587712714187E-2</v>
      </c>
      <c r="AD707" s="14">
        <v>0.18068473458598</v>
      </c>
      <c r="AE707" s="14"/>
      <c r="AF707" s="14">
        <v>3.57671687280844E-2</v>
      </c>
      <c r="AG707" s="14">
        <v>3.6131086566739398E-2</v>
      </c>
      <c r="AH707" s="14">
        <v>4.7278344884639299E-2</v>
      </c>
      <c r="AI707" s="14"/>
      <c r="AJ707" s="14">
        <v>3.5460282962484303E-2</v>
      </c>
      <c r="AK707" s="14">
        <v>3.5068513934690598E-2</v>
      </c>
      <c r="AL707" s="14">
        <v>1.8360241071753301E-2</v>
      </c>
      <c r="AM707" s="14">
        <v>0</v>
      </c>
      <c r="AN707" s="14">
        <v>4.1200994203238299E-2</v>
      </c>
      <c r="AO707" s="14"/>
      <c r="AP707" s="14">
        <v>1.47949664746088E-2</v>
      </c>
      <c r="AQ707" s="14">
        <v>1.12916702085195E-2</v>
      </c>
      <c r="AR707" s="14">
        <v>1.8364230279625401E-2</v>
      </c>
      <c r="AS707" s="14"/>
      <c r="AT707" s="14" t="s">
        <v>247</v>
      </c>
      <c r="AU707" s="14">
        <v>4.3745647905552097E-2</v>
      </c>
      <c r="AV707" s="14">
        <v>2.7020540722966498E-2</v>
      </c>
      <c r="AW707" s="14">
        <v>1.48638012725021E-2</v>
      </c>
      <c r="AX707" s="14">
        <v>0</v>
      </c>
      <c r="AY707" s="14"/>
      <c r="AZ707" s="14">
        <v>1.7027124082767402E-2</v>
      </c>
      <c r="BA707" s="14">
        <v>3.5497478400652101E-2</v>
      </c>
      <c r="BB707" s="14">
        <v>6.3104381508326104E-2</v>
      </c>
      <c r="BC707" s="14">
        <v>3.10109261233802E-2</v>
      </c>
      <c r="BD707" s="14">
        <v>7.2308296116460294E-2</v>
      </c>
      <c r="BE707" s="14">
        <v>0</v>
      </c>
    </row>
    <row r="708" spans="2:57" x14ac:dyDescent="0.25">
      <c r="B708" t="s">
        <v>223</v>
      </c>
      <c r="C708" s="14">
        <v>1.37874311042585E-2</v>
      </c>
      <c r="D708" s="14">
        <v>1.84396921025178E-2</v>
      </c>
      <c r="E708" s="14">
        <v>7.2493590519618796E-3</v>
      </c>
      <c r="F708" s="14"/>
      <c r="G708" s="14">
        <v>1.57956426477164E-2</v>
      </c>
      <c r="H708" s="14">
        <v>3.5312352849625202E-2</v>
      </c>
      <c r="I708" s="14">
        <v>1.45890480814311E-2</v>
      </c>
      <c r="J708" s="14">
        <v>0</v>
      </c>
      <c r="K708" s="14">
        <v>0</v>
      </c>
      <c r="L708" s="14">
        <v>1.06947756098024E-2</v>
      </c>
      <c r="M708" s="14"/>
      <c r="N708" s="14">
        <v>2.07837270053427E-2</v>
      </c>
      <c r="O708" s="14">
        <v>2.4939898709059601E-2</v>
      </c>
      <c r="P708" s="14">
        <v>0</v>
      </c>
      <c r="Q708" s="14">
        <v>0</v>
      </c>
      <c r="R708" s="14"/>
      <c r="S708" s="14">
        <v>1.4123687998649199E-2</v>
      </c>
      <c r="T708" s="14">
        <v>0</v>
      </c>
      <c r="U708" s="14">
        <v>0</v>
      </c>
      <c r="V708" s="14">
        <v>3.0748125214820499E-2</v>
      </c>
      <c r="W708" s="14">
        <v>0</v>
      </c>
      <c r="X708" s="14">
        <v>0</v>
      </c>
      <c r="Y708" s="14">
        <v>3.0781790014509501E-2</v>
      </c>
      <c r="Z708" s="14">
        <v>0</v>
      </c>
      <c r="AA708" s="14">
        <v>0</v>
      </c>
      <c r="AB708" s="14">
        <v>4.1038232748555101E-2</v>
      </c>
      <c r="AC708" s="14">
        <v>3.5838959691416601E-2</v>
      </c>
      <c r="AD708" s="14">
        <v>0</v>
      </c>
      <c r="AE708" s="14"/>
      <c r="AF708" s="14">
        <v>0</v>
      </c>
      <c r="AG708" s="14">
        <v>1.9223284502944998E-2</v>
      </c>
      <c r="AH708" s="14">
        <v>0</v>
      </c>
      <c r="AI708" s="14"/>
      <c r="AJ708" s="14">
        <v>7.9752461626925193E-3</v>
      </c>
      <c r="AK708" s="14">
        <v>8.0087881709340007E-3</v>
      </c>
      <c r="AL708" s="14">
        <v>2.0814053795756401E-2</v>
      </c>
      <c r="AM708" s="14">
        <v>0</v>
      </c>
      <c r="AN708" s="14">
        <v>0</v>
      </c>
      <c r="AO708" s="14"/>
      <c r="AP708" s="14">
        <v>0</v>
      </c>
      <c r="AQ708" s="14">
        <v>2.04396232579774E-2</v>
      </c>
      <c r="AR708" s="14">
        <v>2.0818576153982801E-2</v>
      </c>
      <c r="AS708" s="14"/>
      <c r="AT708" s="14" t="s">
        <v>247</v>
      </c>
      <c r="AU708" s="14">
        <v>7.2423869169675999E-3</v>
      </c>
      <c r="AV708" s="14">
        <v>1.1547940070304699E-2</v>
      </c>
      <c r="AW708" s="14">
        <v>2.7167922834441201E-2</v>
      </c>
      <c r="AX708" s="14">
        <v>0</v>
      </c>
      <c r="AY708" s="14"/>
      <c r="AZ708" s="14">
        <v>1.67473576586529E-2</v>
      </c>
      <c r="BA708" s="14">
        <v>7.9473156822050302E-3</v>
      </c>
      <c r="BB708" s="14">
        <v>0</v>
      </c>
      <c r="BC708" s="14">
        <v>3.1417505817025002E-2</v>
      </c>
      <c r="BD708" s="14">
        <v>0</v>
      </c>
      <c r="BE708" s="14">
        <v>4.5919864824134002E-2</v>
      </c>
    </row>
    <row r="709" spans="2:57" x14ac:dyDescent="0.25">
      <c r="B709" t="s">
        <v>87</v>
      </c>
      <c r="C709" s="14">
        <v>4.0272361892515103E-3</v>
      </c>
      <c r="D709" s="14">
        <v>1.00832616642698E-2</v>
      </c>
      <c r="E709" s="14">
        <v>0</v>
      </c>
      <c r="F709" s="14"/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2.0991129323388199E-2</v>
      </c>
      <c r="M709" s="14"/>
      <c r="N709" s="14">
        <v>0</v>
      </c>
      <c r="O709" s="14">
        <v>7.76626691165148E-3</v>
      </c>
      <c r="P709" s="14">
        <v>0</v>
      </c>
      <c r="Q709" s="14">
        <v>1.1977528711246001E-2</v>
      </c>
      <c r="R709" s="14"/>
      <c r="S709" s="14">
        <v>0</v>
      </c>
      <c r="T709" s="14">
        <v>0</v>
      </c>
      <c r="U709" s="14">
        <v>4.1823126614966601E-2</v>
      </c>
      <c r="V709" s="14">
        <v>0</v>
      </c>
      <c r="W709" s="14">
        <v>0</v>
      </c>
      <c r="X709" s="14">
        <v>0</v>
      </c>
      <c r="Y709" s="14">
        <v>0</v>
      </c>
      <c r="Z709" s="14">
        <v>0</v>
      </c>
      <c r="AA709" s="14">
        <v>1.9340259861752598E-2</v>
      </c>
      <c r="AB709" s="14">
        <v>0</v>
      </c>
      <c r="AC709" s="14">
        <v>0</v>
      </c>
      <c r="AD709" s="14">
        <v>0</v>
      </c>
      <c r="AE709" s="14"/>
      <c r="AF709" s="14">
        <v>7.70053844477915E-3</v>
      </c>
      <c r="AG709" s="14">
        <v>4.03270999843272E-3</v>
      </c>
      <c r="AH709" s="14">
        <v>0</v>
      </c>
      <c r="AI709" s="14"/>
      <c r="AJ709" s="14">
        <v>1.5166433631183199E-2</v>
      </c>
      <c r="AK709" s="14">
        <v>0</v>
      </c>
      <c r="AL709" s="14">
        <v>0</v>
      </c>
      <c r="AM709" s="14">
        <v>0</v>
      </c>
      <c r="AN709" s="14">
        <v>0</v>
      </c>
      <c r="AO709" s="14"/>
      <c r="AP709" s="14">
        <v>1.33766396085365E-2</v>
      </c>
      <c r="AQ709" s="14">
        <v>0</v>
      </c>
      <c r="AR709" s="14">
        <v>0</v>
      </c>
      <c r="AS709" s="14"/>
      <c r="AT709" s="14" t="s">
        <v>247</v>
      </c>
      <c r="AU709" s="14">
        <v>1.36549331384974E-2</v>
      </c>
      <c r="AV709" s="14">
        <v>0</v>
      </c>
      <c r="AW709" s="14">
        <v>0</v>
      </c>
      <c r="AX709" s="14">
        <v>0</v>
      </c>
      <c r="AY709" s="14"/>
      <c r="AZ709" s="14">
        <v>0</v>
      </c>
      <c r="BA709" s="14">
        <v>6.1980129127494898E-3</v>
      </c>
      <c r="BB709" s="14">
        <v>0</v>
      </c>
      <c r="BC709" s="14">
        <v>0</v>
      </c>
      <c r="BD709" s="14">
        <v>1.7804502580612301E-2</v>
      </c>
      <c r="BE709" s="14">
        <v>0</v>
      </c>
    </row>
    <row r="710" spans="2:57" x14ac:dyDescent="0.25"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</row>
    <row r="711" spans="2:57" x14ac:dyDescent="0.25">
      <c r="B711" s="6" t="s">
        <v>267</v>
      </c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4"/>
    </row>
    <row r="712" spans="2:57" x14ac:dyDescent="0.25">
      <c r="B712" s="24" t="s">
        <v>211</v>
      </c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  <c r="BE712" s="14"/>
    </row>
    <row r="713" spans="2:57" x14ac:dyDescent="0.25">
      <c r="B713" t="s">
        <v>219</v>
      </c>
      <c r="C713" s="14">
        <v>0.59560962379555205</v>
      </c>
      <c r="D713" s="14">
        <v>0.466212165894619</v>
      </c>
      <c r="E713" s="14">
        <v>0.65923785163941395</v>
      </c>
      <c r="F713" s="14"/>
      <c r="G713" s="14">
        <v>0.59924854497571201</v>
      </c>
      <c r="H713" s="14">
        <v>0.58641227985753297</v>
      </c>
      <c r="I713" s="14">
        <v>0.60731982900631598</v>
      </c>
      <c r="J713" s="14">
        <v>0.65148596688398497</v>
      </c>
      <c r="K713" s="14">
        <v>0.71510851962079802</v>
      </c>
      <c r="L713" s="14">
        <v>0.38611410412542801</v>
      </c>
      <c r="M713" s="14"/>
      <c r="N713" s="14">
        <v>0.61268656189149795</v>
      </c>
      <c r="O713" s="14">
        <v>0.46480667819030003</v>
      </c>
      <c r="P713" s="14">
        <v>0.70698786479550801</v>
      </c>
      <c r="Q713" s="14">
        <v>0.76064663098547403</v>
      </c>
      <c r="R713" s="14"/>
      <c r="S713" s="14">
        <v>0.44253746020419299</v>
      </c>
      <c r="T713" s="14">
        <v>0.60079663446301101</v>
      </c>
      <c r="U713" s="14">
        <v>1</v>
      </c>
      <c r="V713" s="14">
        <v>0.78531360421089302</v>
      </c>
      <c r="W713" s="14">
        <v>1</v>
      </c>
      <c r="X713" s="14">
        <v>0.450519447906153</v>
      </c>
      <c r="Y713" s="14">
        <v>0.48616326195860798</v>
      </c>
      <c r="Z713" s="14">
        <v>0.82680565329705002</v>
      </c>
      <c r="AA713" s="14">
        <v>0.43872781916548798</v>
      </c>
      <c r="AB713" s="14">
        <v>0.74182647137854096</v>
      </c>
      <c r="AC713" s="14">
        <v>0.53492350627560203</v>
      </c>
      <c r="AD713" s="14">
        <v>0.46228435637499099</v>
      </c>
      <c r="AE713" s="14"/>
      <c r="AF713" s="14">
        <v>0.47493229858167801</v>
      </c>
      <c r="AG713" s="14">
        <v>0.57167863576175604</v>
      </c>
      <c r="AH713" s="14">
        <v>0.80303468719554605</v>
      </c>
      <c r="AI713" s="14"/>
      <c r="AJ713" s="14">
        <v>0.630726462993494</v>
      </c>
      <c r="AK713" s="14">
        <v>0.56533075999614302</v>
      </c>
      <c r="AL713" s="14">
        <v>0.79009396050723002</v>
      </c>
      <c r="AM713" s="14" t="s">
        <v>247</v>
      </c>
      <c r="AN713" s="14">
        <v>0.73384773830247196</v>
      </c>
      <c r="AO713" s="14"/>
      <c r="AP713" s="14">
        <v>0.60550336050162601</v>
      </c>
      <c r="AQ713" s="14">
        <v>0.55331663038753698</v>
      </c>
      <c r="AR713" s="14">
        <v>0.84324914943623297</v>
      </c>
      <c r="AS713" s="14"/>
      <c r="AT713" s="14" t="s">
        <v>247</v>
      </c>
      <c r="AU713" s="14">
        <v>0.44832868581477098</v>
      </c>
      <c r="AV713" s="14">
        <v>0.602926729956065</v>
      </c>
      <c r="AW713" s="14">
        <v>0.68411787342526098</v>
      </c>
      <c r="AX713" s="14">
        <v>1</v>
      </c>
      <c r="AY713" s="14"/>
      <c r="AZ713" s="14">
        <v>0.60623911665610697</v>
      </c>
      <c r="BA713" s="14">
        <v>0.60321524938375404</v>
      </c>
      <c r="BB713" s="14">
        <v>0.37559465029695599</v>
      </c>
      <c r="BC713" s="14">
        <v>0.53408646108097002</v>
      </c>
      <c r="BD713" s="14">
        <v>0.74719438083494705</v>
      </c>
      <c r="BE713" s="14">
        <v>1</v>
      </c>
    </row>
    <row r="714" spans="2:57" x14ac:dyDescent="0.25">
      <c r="B714" t="s">
        <v>220</v>
      </c>
      <c r="C714" s="14">
        <v>0.35008292598875501</v>
      </c>
      <c r="D714" s="14">
        <v>0.45533977050235602</v>
      </c>
      <c r="E714" s="14">
        <v>0.29859280782414099</v>
      </c>
      <c r="F714" s="14"/>
      <c r="G714" s="14">
        <v>0.353685335982861</v>
      </c>
      <c r="H714" s="14">
        <v>0.33381303643337101</v>
      </c>
      <c r="I714" s="14">
        <v>0.345297042610204</v>
      </c>
      <c r="J714" s="14">
        <v>0.28462735606971601</v>
      </c>
      <c r="K714" s="14">
        <v>0.28489148037920198</v>
      </c>
      <c r="L714" s="14">
        <v>0.61388589587457199</v>
      </c>
      <c r="M714" s="14"/>
      <c r="N714" s="14">
        <v>0.387313438108502</v>
      </c>
      <c r="O714" s="14">
        <v>0.42161465632307299</v>
      </c>
      <c r="P714" s="14">
        <v>0.29301213520449199</v>
      </c>
      <c r="Q714" s="14">
        <v>0.1526870095207</v>
      </c>
      <c r="R714" s="14"/>
      <c r="S714" s="14">
        <v>0.44012534978685502</v>
      </c>
      <c r="T714" s="14">
        <v>0.320309466060126</v>
      </c>
      <c r="U714" s="14">
        <v>0</v>
      </c>
      <c r="V714" s="14">
        <v>0.214686395789107</v>
      </c>
      <c r="W714" s="14">
        <v>0</v>
      </c>
      <c r="X714" s="14">
        <v>0.48680319314069898</v>
      </c>
      <c r="Y714" s="14">
        <v>0.373171458463393</v>
      </c>
      <c r="Z714" s="14">
        <v>0.17319434670295</v>
      </c>
      <c r="AA714" s="14">
        <v>0.56127218083451202</v>
      </c>
      <c r="AB714" s="14">
        <v>0.25817352862145898</v>
      </c>
      <c r="AC714" s="14">
        <v>0.46507649372439802</v>
      </c>
      <c r="AD714" s="14">
        <v>0.53771564362500901</v>
      </c>
      <c r="AE714" s="14"/>
      <c r="AF714" s="14">
        <v>0.43327006116267902</v>
      </c>
      <c r="AG714" s="14">
        <v>0.39167786189394799</v>
      </c>
      <c r="AH714" s="14">
        <v>0.19696531280445401</v>
      </c>
      <c r="AI714" s="14"/>
      <c r="AJ714" s="14">
        <v>0.28832897738305602</v>
      </c>
      <c r="AK714" s="14">
        <v>0.43466924000385698</v>
      </c>
      <c r="AL714" s="14">
        <v>0.10943498063705701</v>
      </c>
      <c r="AM714" s="14" t="s">
        <v>247</v>
      </c>
      <c r="AN714" s="14">
        <v>0.26615226169752798</v>
      </c>
      <c r="AO714" s="14"/>
      <c r="AP714" s="14">
        <v>0.334768478372794</v>
      </c>
      <c r="AQ714" s="14">
        <v>0.40268701650469002</v>
      </c>
      <c r="AR714" s="14">
        <v>8.2177603317017303E-2</v>
      </c>
      <c r="AS714" s="14"/>
      <c r="AT714" s="14" t="s">
        <v>247</v>
      </c>
      <c r="AU714" s="14">
        <v>0.43403718069818897</v>
      </c>
      <c r="AV714" s="14">
        <v>0.32947845665227399</v>
      </c>
      <c r="AW714" s="14">
        <v>0.31588212657473902</v>
      </c>
      <c r="AX714" s="14">
        <v>0</v>
      </c>
      <c r="AY714" s="14"/>
      <c r="AZ714" s="14">
        <v>0.34352060594038097</v>
      </c>
      <c r="BA714" s="14">
        <v>0.331413829728198</v>
      </c>
      <c r="BB714" s="14">
        <v>0.53750936387874204</v>
      </c>
      <c r="BC714" s="14">
        <v>0.40303706395710398</v>
      </c>
      <c r="BD714" s="14">
        <v>0.25280561916505301</v>
      </c>
      <c r="BE714" s="14">
        <v>0</v>
      </c>
    </row>
    <row r="715" spans="2:57" x14ac:dyDescent="0.25">
      <c r="B715" t="s">
        <v>221</v>
      </c>
      <c r="C715" s="14">
        <v>3.5390641101906303E-2</v>
      </c>
      <c r="D715" s="14">
        <v>7.8448063603025295E-2</v>
      </c>
      <c r="E715" s="14">
        <v>1.29629508050226E-2</v>
      </c>
      <c r="F715" s="14"/>
      <c r="G715" s="14">
        <v>0</v>
      </c>
      <c r="H715" s="14">
        <v>5.46356688388464E-2</v>
      </c>
      <c r="I715" s="14">
        <v>4.73831283834803E-2</v>
      </c>
      <c r="J715" s="14">
        <v>6.3886677046299398E-2</v>
      </c>
      <c r="K715" s="14">
        <v>0</v>
      </c>
      <c r="L715" s="14">
        <v>0</v>
      </c>
      <c r="M715" s="14"/>
      <c r="N715" s="14">
        <v>0</v>
      </c>
      <c r="O715" s="14">
        <v>9.1981136174668396E-2</v>
      </c>
      <c r="P715" s="14">
        <v>0</v>
      </c>
      <c r="Q715" s="14">
        <v>0</v>
      </c>
      <c r="R715" s="14"/>
      <c r="S715" s="14">
        <v>7.4005560701135398E-2</v>
      </c>
      <c r="T715" s="14">
        <v>7.8893899476863497E-2</v>
      </c>
      <c r="U715" s="14">
        <v>0</v>
      </c>
      <c r="V715" s="14">
        <v>0</v>
      </c>
      <c r="W715" s="14">
        <v>0</v>
      </c>
      <c r="X715" s="14">
        <v>0</v>
      </c>
      <c r="Y715" s="14">
        <v>0.14066527957799899</v>
      </c>
      <c r="Z715" s="14">
        <v>0</v>
      </c>
      <c r="AA715" s="14">
        <v>0</v>
      </c>
      <c r="AB715" s="14">
        <v>0</v>
      </c>
      <c r="AC715" s="14">
        <v>0</v>
      </c>
      <c r="AD715" s="14">
        <v>0</v>
      </c>
      <c r="AE715" s="14"/>
      <c r="AF715" s="14">
        <v>4.9357135018028499E-2</v>
      </c>
      <c r="AG715" s="14">
        <v>3.6643502344295198E-2</v>
      </c>
      <c r="AH715" s="14">
        <v>0</v>
      </c>
      <c r="AI715" s="14"/>
      <c r="AJ715" s="14">
        <v>8.0944559623449305E-2</v>
      </c>
      <c r="AK715" s="14">
        <v>0</v>
      </c>
      <c r="AL715" s="14">
        <v>0.100471058855714</v>
      </c>
      <c r="AM715" s="14" t="s">
        <v>247</v>
      </c>
      <c r="AN715" s="14">
        <v>0</v>
      </c>
      <c r="AO715" s="14"/>
      <c r="AP715" s="14">
        <v>5.9728161125579597E-2</v>
      </c>
      <c r="AQ715" s="14">
        <v>2.0975038936327801E-2</v>
      </c>
      <c r="AR715" s="14">
        <v>7.4573247246749602E-2</v>
      </c>
      <c r="AS715" s="14"/>
      <c r="AT715" s="14" t="s">
        <v>247</v>
      </c>
      <c r="AU715" s="14">
        <v>7.4192845470702498E-2</v>
      </c>
      <c r="AV715" s="14">
        <v>4.5640427910364802E-2</v>
      </c>
      <c r="AW715" s="14">
        <v>0</v>
      </c>
      <c r="AX715" s="14">
        <v>0</v>
      </c>
      <c r="AY715" s="14"/>
      <c r="AZ715" s="14">
        <v>2.40233341450907E-2</v>
      </c>
      <c r="BA715" s="14">
        <v>3.12507560831881E-2</v>
      </c>
      <c r="BB715" s="14">
        <v>8.6895985824301802E-2</v>
      </c>
      <c r="BC715" s="14">
        <v>6.2876474961925805E-2</v>
      </c>
      <c r="BD715" s="14">
        <v>0</v>
      </c>
      <c r="BE715" s="14">
        <v>0</v>
      </c>
    </row>
    <row r="716" spans="2:57" x14ac:dyDescent="0.25">
      <c r="B716" t="s">
        <v>222</v>
      </c>
      <c r="C716" s="14">
        <v>1.8916809113785901E-2</v>
      </c>
      <c r="D716" s="14">
        <v>0</v>
      </c>
      <c r="E716" s="14">
        <v>2.92063897314217E-2</v>
      </c>
      <c r="F716" s="14"/>
      <c r="G716" s="14">
        <v>4.70661190414274E-2</v>
      </c>
      <c r="H716" s="14">
        <v>2.5139014870250002E-2</v>
      </c>
      <c r="I716" s="14">
        <v>0</v>
      </c>
      <c r="J716" s="14">
        <v>0</v>
      </c>
      <c r="K716" s="14">
        <v>0</v>
      </c>
      <c r="L716" s="14">
        <v>0</v>
      </c>
      <c r="M716" s="14"/>
      <c r="N716" s="14">
        <v>0</v>
      </c>
      <c r="O716" s="14">
        <v>2.15975293119582E-2</v>
      </c>
      <c r="P716" s="14">
        <v>0</v>
      </c>
      <c r="Q716" s="14">
        <v>8.6666359493825604E-2</v>
      </c>
      <c r="R716" s="14"/>
      <c r="S716" s="14">
        <v>4.3331629307816699E-2</v>
      </c>
      <c r="T716" s="14">
        <v>0</v>
      </c>
      <c r="U716" s="14">
        <v>0</v>
      </c>
      <c r="V716" s="14">
        <v>0</v>
      </c>
      <c r="W716" s="14">
        <v>0</v>
      </c>
      <c r="X716" s="14">
        <v>6.26773589531473E-2</v>
      </c>
      <c r="Y716" s="14">
        <v>0</v>
      </c>
      <c r="Z716" s="14">
        <v>0</v>
      </c>
      <c r="AA716" s="14">
        <v>0</v>
      </c>
      <c r="AB716" s="14">
        <v>0</v>
      </c>
      <c r="AC716" s="14">
        <v>0</v>
      </c>
      <c r="AD716" s="14">
        <v>0</v>
      </c>
      <c r="AE716" s="14"/>
      <c r="AF716" s="14">
        <v>4.2440505237613897E-2</v>
      </c>
      <c r="AG716" s="14">
        <v>0</v>
      </c>
      <c r="AH716" s="14">
        <v>0</v>
      </c>
      <c r="AI716" s="14"/>
      <c r="AJ716" s="14">
        <v>0</v>
      </c>
      <c r="AK716" s="14">
        <v>0</v>
      </c>
      <c r="AL716" s="14">
        <v>0</v>
      </c>
      <c r="AM716" s="14" t="s">
        <v>247</v>
      </c>
      <c r="AN716" s="14">
        <v>0</v>
      </c>
      <c r="AO716" s="14"/>
      <c r="AP716" s="14">
        <v>0</v>
      </c>
      <c r="AQ716" s="14">
        <v>2.30213141714453E-2</v>
      </c>
      <c r="AR716" s="14">
        <v>0</v>
      </c>
      <c r="AS716" s="14"/>
      <c r="AT716" s="14" t="s">
        <v>247</v>
      </c>
      <c r="AU716" s="14">
        <v>4.3441288016338002E-2</v>
      </c>
      <c r="AV716" s="14">
        <v>2.1954385481296398E-2</v>
      </c>
      <c r="AW716" s="14">
        <v>0</v>
      </c>
      <c r="AX716" s="14">
        <v>0</v>
      </c>
      <c r="AY716" s="14"/>
      <c r="AZ716" s="14">
        <v>2.6216943258421398E-2</v>
      </c>
      <c r="BA716" s="14">
        <v>3.4120164804860201E-2</v>
      </c>
      <c r="BB716" s="14">
        <v>0</v>
      </c>
      <c r="BC716" s="14">
        <v>0</v>
      </c>
      <c r="BD716" s="14">
        <v>0</v>
      </c>
      <c r="BE716" s="14">
        <v>0</v>
      </c>
    </row>
    <row r="717" spans="2:57" x14ac:dyDescent="0.25">
      <c r="B717" t="s">
        <v>223</v>
      </c>
      <c r="C717" s="14">
        <v>0</v>
      </c>
      <c r="D717" s="14">
        <v>0</v>
      </c>
      <c r="E717" s="14">
        <v>0</v>
      </c>
      <c r="F717" s="14"/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/>
      <c r="N717" s="14">
        <v>0</v>
      </c>
      <c r="O717" s="14">
        <v>0</v>
      </c>
      <c r="P717" s="14">
        <v>0</v>
      </c>
      <c r="Q717" s="14">
        <v>0</v>
      </c>
      <c r="R717" s="14"/>
      <c r="S717" s="14">
        <v>0</v>
      </c>
      <c r="T717" s="14">
        <v>0</v>
      </c>
      <c r="U717" s="14">
        <v>0</v>
      </c>
      <c r="V717" s="14">
        <v>0</v>
      </c>
      <c r="W717" s="14">
        <v>0</v>
      </c>
      <c r="X717" s="14">
        <v>0</v>
      </c>
      <c r="Y717" s="14">
        <v>0</v>
      </c>
      <c r="Z717" s="14">
        <v>0</v>
      </c>
      <c r="AA717" s="14">
        <v>0</v>
      </c>
      <c r="AB717" s="14">
        <v>0</v>
      </c>
      <c r="AC717" s="14">
        <v>0</v>
      </c>
      <c r="AD717" s="14">
        <v>0</v>
      </c>
      <c r="AE717" s="14"/>
      <c r="AF717" s="14">
        <v>0</v>
      </c>
      <c r="AG717" s="14">
        <v>0</v>
      </c>
      <c r="AH717" s="14">
        <v>0</v>
      </c>
      <c r="AI717" s="14"/>
      <c r="AJ717" s="14">
        <v>0</v>
      </c>
      <c r="AK717" s="14">
        <v>0</v>
      </c>
      <c r="AL717" s="14">
        <v>0</v>
      </c>
      <c r="AM717" s="14" t="s">
        <v>247</v>
      </c>
      <c r="AN717" s="14">
        <v>0</v>
      </c>
      <c r="AO717" s="14"/>
      <c r="AP717" s="14">
        <v>0</v>
      </c>
      <c r="AQ717" s="14">
        <v>0</v>
      </c>
      <c r="AR717" s="14">
        <v>0</v>
      </c>
      <c r="AS717" s="14"/>
      <c r="AT717" s="14" t="s">
        <v>247</v>
      </c>
      <c r="AU717" s="14">
        <v>0</v>
      </c>
      <c r="AV717" s="14">
        <v>0</v>
      </c>
      <c r="AW717" s="14">
        <v>0</v>
      </c>
      <c r="AX717" s="14">
        <v>0</v>
      </c>
      <c r="AY717" s="14"/>
      <c r="AZ717" s="14">
        <v>0</v>
      </c>
      <c r="BA717" s="14">
        <v>0</v>
      </c>
      <c r="BB717" s="14">
        <v>0</v>
      </c>
      <c r="BC717" s="14">
        <v>0</v>
      </c>
      <c r="BD717" s="14">
        <v>0</v>
      </c>
      <c r="BE717" s="14">
        <v>0</v>
      </c>
    </row>
    <row r="718" spans="2:57" x14ac:dyDescent="0.25">
      <c r="B718" t="s">
        <v>87</v>
      </c>
      <c r="C718" s="14">
        <v>0</v>
      </c>
      <c r="D718" s="14">
        <v>0</v>
      </c>
      <c r="E718" s="14">
        <v>0</v>
      </c>
      <c r="F718" s="14"/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/>
      <c r="N718" s="14">
        <v>0</v>
      </c>
      <c r="O718" s="14">
        <v>0</v>
      </c>
      <c r="P718" s="14">
        <v>0</v>
      </c>
      <c r="Q718" s="14">
        <v>0</v>
      </c>
      <c r="R718" s="14"/>
      <c r="S718" s="14">
        <v>0</v>
      </c>
      <c r="T718" s="14">
        <v>0</v>
      </c>
      <c r="U718" s="14">
        <v>0</v>
      </c>
      <c r="V718" s="14">
        <v>0</v>
      </c>
      <c r="W718" s="14">
        <v>0</v>
      </c>
      <c r="X718" s="14">
        <v>0</v>
      </c>
      <c r="Y718" s="14">
        <v>0</v>
      </c>
      <c r="Z718" s="14">
        <v>0</v>
      </c>
      <c r="AA718" s="14">
        <v>0</v>
      </c>
      <c r="AB718" s="14">
        <v>0</v>
      </c>
      <c r="AC718" s="14">
        <v>0</v>
      </c>
      <c r="AD718" s="14">
        <v>0</v>
      </c>
      <c r="AE718" s="14"/>
      <c r="AF718" s="14">
        <v>0</v>
      </c>
      <c r="AG718" s="14">
        <v>0</v>
      </c>
      <c r="AH718" s="14">
        <v>0</v>
      </c>
      <c r="AI718" s="14"/>
      <c r="AJ718" s="14">
        <v>0</v>
      </c>
      <c r="AK718" s="14">
        <v>0</v>
      </c>
      <c r="AL718" s="14">
        <v>0</v>
      </c>
      <c r="AM718" s="14" t="s">
        <v>247</v>
      </c>
      <c r="AN718" s="14">
        <v>0</v>
      </c>
      <c r="AO718" s="14"/>
      <c r="AP718" s="14">
        <v>0</v>
      </c>
      <c r="AQ718" s="14">
        <v>0</v>
      </c>
      <c r="AR718" s="14">
        <v>0</v>
      </c>
      <c r="AS718" s="14"/>
      <c r="AT718" s="14" t="s">
        <v>247</v>
      </c>
      <c r="AU718" s="14">
        <v>0</v>
      </c>
      <c r="AV718" s="14">
        <v>0</v>
      </c>
      <c r="AW718" s="14">
        <v>0</v>
      </c>
      <c r="AX718" s="14">
        <v>0</v>
      </c>
      <c r="AY718" s="14"/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4">
        <v>0</v>
      </c>
    </row>
    <row r="719" spans="2:57" x14ac:dyDescent="0.25"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  <c r="BE719" s="14"/>
    </row>
    <row r="720" spans="2:57" x14ac:dyDescent="0.25">
      <c r="B720" s="6" t="s">
        <v>268</v>
      </c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4"/>
    </row>
    <row r="721" spans="2:57" x14ac:dyDescent="0.25">
      <c r="B721" s="24" t="s">
        <v>211</v>
      </c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4"/>
    </row>
    <row r="722" spans="2:57" x14ac:dyDescent="0.25">
      <c r="B722" t="s">
        <v>219</v>
      </c>
      <c r="C722" s="14">
        <v>0.35931488843514903</v>
      </c>
      <c r="D722" s="14">
        <v>0.38025075454359902</v>
      </c>
      <c r="E722" s="14">
        <v>0.307916240535834</v>
      </c>
      <c r="F722" s="14"/>
      <c r="G722" s="14">
        <v>0.37931114775553898</v>
      </c>
      <c r="H722" s="14">
        <v>0.41435460137451602</v>
      </c>
      <c r="I722" s="14">
        <v>0.31174405145032502</v>
      </c>
      <c r="J722" s="14">
        <v>0.38673557100853501</v>
      </c>
      <c r="K722" s="14">
        <v>0.31915467576268503</v>
      </c>
      <c r="L722" s="14">
        <v>0.30958928111338602</v>
      </c>
      <c r="M722" s="14"/>
      <c r="N722" s="14">
        <v>0.43399101681628999</v>
      </c>
      <c r="O722" s="14">
        <v>0.32851243019958898</v>
      </c>
      <c r="P722" s="14">
        <v>0.33271640577782702</v>
      </c>
      <c r="Q722" s="14">
        <v>0.19095331583095601</v>
      </c>
      <c r="R722" s="14"/>
      <c r="S722" s="14">
        <v>0.55413266303703701</v>
      </c>
      <c r="T722" s="14">
        <v>0.35174913351765003</v>
      </c>
      <c r="U722" s="14">
        <v>0.17412764227640101</v>
      </c>
      <c r="V722" s="14">
        <v>0.53404196581998897</v>
      </c>
      <c r="W722" s="14">
        <v>0.54498274830418203</v>
      </c>
      <c r="X722" s="14">
        <v>0.347602393879413</v>
      </c>
      <c r="Y722" s="14">
        <v>0.102192779835591</v>
      </c>
      <c r="Z722" s="14">
        <v>0.16905103969646301</v>
      </c>
      <c r="AA722" s="14">
        <v>0.25814648065993001</v>
      </c>
      <c r="AB722" s="14">
        <v>0.31577245361962297</v>
      </c>
      <c r="AC722" s="14">
        <v>0.46097451900022302</v>
      </c>
      <c r="AD722" s="14">
        <v>0.12856445273894901</v>
      </c>
      <c r="AE722" s="14"/>
      <c r="AF722" s="14">
        <v>0.39087467464470999</v>
      </c>
      <c r="AG722" s="14">
        <v>0.39957283860426301</v>
      </c>
      <c r="AH722" s="14">
        <v>0.16661109041842101</v>
      </c>
      <c r="AI722" s="14"/>
      <c r="AJ722" s="14">
        <v>0.36847376254902697</v>
      </c>
      <c r="AK722" s="14">
        <v>0.43805031818639301</v>
      </c>
      <c r="AL722" s="14">
        <v>0.39561102989215702</v>
      </c>
      <c r="AM722" s="14">
        <v>0</v>
      </c>
      <c r="AN722" s="14">
        <v>0.28348819954444499</v>
      </c>
      <c r="AO722" s="14"/>
      <c r="AP722" s="14">
        <v>0.35169689910055302</v>
      </c>
      <c r="AQ722" s="14">
        <v>0.415636656147929</v>
      </c>
      <c r="AR722" s="14">
        <v>0.41099418866489401</v>
      </c>
      <c r="AS722" s="14"/>
      <c r="AT722" s="14" t="s">
        <v>247</v>
      </c>
      <c r="AU722" s="14">
        <v>0.26372992442912901</v>
      </c>
      <c r="AV722" s="14">
        <v>0.36418165330493502</v>
      </c>
      <c r="AW722" s="14">
        <v>0.45032555416644598</v>
      </c>
      <c r="AX722" s="14">
        <v>0.31621244185114</v>
      </c>
      <c r="AY722" s="14"/>
      <c r="AZ722" s="14">
        <v>0.41960995124693401</v>
      </c>
      <c r="BA722" s="14">
        <v>0.38245771558296499</v>
      </c>
      <c r="BB722" s="14">
        <v>0.25729483838686401</v>
      </c>
      <c r="BC722" s="14">
        <v>0.28789761072103198</v>
      </c>
      <c r="BD722" s="14">
        <v>0.23607350530558599</v>
      </c>
      <c r="BE722" s="14">
        <v>0.39554997142558801</v>
      </c>
    </row>
    <row r="723" spans="2:57" x14ac:dyDescent="0.25">
      <c r="B723" t="s">
        <v>220</v>
      </c>
      <c r="C723" s="14">
        <v>0.36289732434275601</v>
      </c>
      <c r="D723" s="14">
        <v>0.36807869420029099</v>
      </c>
      <c r="E723" s="14">
        <v>0.35452997986586299</v>
      </c>
      <c r="F723" s="14"/>
      <c r="G723" s="14">
        <v>0.34757829568548299</v>
      </c>
      <c r="H723" s="14">
        <v>0.381643112841348</v>
      </c>
      <c r="I723" s="14">
        <v>0.28290107604935499</v>
      </c>
      <c r="J723" s="14">
        <v>0.31721448087713799</v>
      </c>
      <c r="K723" s="14">
        <v>0.38623804513455301</v>
      </c>
      <c r="L723" s="14">
        <v>0.44920692956758801</v>
      </c>
      <c r="M723" s="14"/>
      <c r="N723" s="14">
        <v>0.31175273548096899</v>
      </c>
      <c r="O723" s="14">
        <v>0.38932929269731498</v>
      </c>
      <c r="P723" s="14">
        <v>0.37559481245878001</v>
      </c>
      <c r="Q723" s="14">
        <v>0.49341799008829501</v>
      </c>
      <c r="R723" s="14"/>
      <c r="S723" s="14">
        <v>0.217428023858313</v>
      </c>
      <c r="T723" s="14">
        <v>0.38010334670275298</v>
      </c>
      <c r="U723" s="14">
        <v>0.476682020234662</v>
      </c>
      <c r="V723" s="14">
        <v>0.32869257124661599</v>
      </c>
      <c r="W723" s="14">
        <v>0.18273107837340699</v>
      </c>
      <c r="X723" s="14">
        <v>0.43029336558936898</v>
      </c>
      <c r="Y723" s="14">
        <v>0.468925861145437</v>
      </c>
      <c r="Z723" s="14">
        <v>0.45811101129417497</v>
      </c>
      <c r="AA723" s="14">
        <v>0.36002779930175299</v>
      </c>
      <c r="AB723" s="14">
        <v>0.39337664459994298</v>
      </c>
      <c r="AC723" s="14">
        <v>0.53902548099977698</v>
      </c>
      <c r="AD723" s="14">
        <v>0.60033865739477499</v>
      </c>
      <c r="AE723" s="14"/>
      <c r="AF723" s="14">
        <v>0.337073493573945</v>
      </c>
      <c r="AG723" s="14">
        <v>0.34590729339544302</v>
      </c>
      <c r="AH723" s="14">
        <v>0.42476108109006899</v>
      </c>
      <c r="AI723" s="14"/>
      <c r="AJ723" s="14">
        <v>0.30656687737981198</v>
      </c>
      <c r="AK723" s="14">
        <v>0.305913589977168</v>
      </c>
      <c r="AL723" s="14">
        <v>0.43627811743188499</v>
      </c>
      <c r="AM723" s="14">
        <v>0.467896446254146</v>
      </c>
      <c r="AN723" s="14">
        <v>0.42278855792012798</v>
      </c>
      <c r="AO723" s="14"/>
      <c r="AP723" s="14">
        <v>0.24793230663785101</v>
      </c>
      <c r="AQ723" s="14">
        <v>0.37918064556751702</v>
      </c>
      <c r="AR723" s="14">
        <v>0.33811096584358602</v>
      </c>
      <c r="AS723" s="14"/>
      <c r="AT723" s="14" t="s">
        <v>247</v>
      </c>
      <c r="AU723" s="14">
        <v>0.47606964169216898</v>
      </c>
      <c r="AV723" s="14">
        <v>0.335432987633344</v>
      </c>
      <c r="AW723" s="14">
        <v>0.35917330381062401</v>
      </c>
      <c r="AX723" s="14">
        <v>0.31834893511511497</v>
      </c>
      <c r="AY723" s="14"/>
      <c r="AZ723" s="14">
        <v>0.36277306411205701</v>
      </c>
      <c r="BA723" s="14">
        <v>0.35145301411247698</v>
      </c>
      <c r="BB723" s="14">
        <v>0.42528892680594599</v>
      </c>
      <c r="BC723" s="14">
        <v>0.35073731338275899</v>
      </c>
      <c r="BD723" s="14">
        <v>0.37033154157512599</v>
      </c>
      <c r="BE723" s="14">
        <v>0.30157055830107599</v>
      </c>
    </row>
    <row r="724" spans="2:57" x14ac:dyDescent="0.25">
      <c r="B724" t="s">
        <v>221</v>
      </c>
      <c r="C724" s="14">
        <v>0.184468899027251</v>
      </c>
      <c r="D724" s="14">
        <v>0.163312916938119</v>
      </c>
      <c r="E724" s="14">
        <v>0.22921904985635599</v>
      </c>
      <c r="F724" s="14"/>
      <c r="G724" s="14">
        <v>0.186609068444715</v>
      </c>
      <c r="H724" s="14">
        <v>0.13319814809333699</v>
      </c>
      <c r="I724" s="14">
        <v>0.204668169771689</v>
      </c>
      <c r="J724" s="14">
        <v>0.22225269954711599</v>
      </c>
      <c r="K724" s="14">
        <v>0.222502769443162</v>
      </c>
      <c r="L724" s="14">
        <v>0.18325835871645599</v>
      </c>
      <c r="M724" s="14"/>
      <c r="N724" s="14">
        <v>0.13863228297625399</v>
      </c>
      <c r="O724" s="14">
        <v>0.18812916169542199</v>
      </c>
      <c r="P724" s="14">
        <v>0.24196528961410799</v>
      </c>
      <c r="Q724" s="14">
        <v>0.23609643486682599</v>
      </c>
      <c r="R724" s="14"/>
      <c r="S724" s="14">
        <v>0.179008379291897</v>
      </c>
      <c r="T724" s="14">
        <v>0.18028590282041801</v>
      </c>
      <c r="U724" s="14">
        <v>0.23767134900975301</v>
      </c>
      <c r="V724" s="14">
        <v>6.1889733017643202E-2</v>
      </c>
      <c r="W724" s="14">
        <v>0</v>
      </c>
      <c r="X724" s="14">
        <v>8.7926547379082495E-2</v>
      </c>
      <c r="Y724" s="14">
        <v>0.31017600845649002</v>
      </c>
      <c r="Z724" s="14">
        <v>0.15608249793166701</v>
      </c>
      <c r="AA724" s="14">
        <v>0.27899190415599801</v>
      </c>
      <c r="AB724" s="14">
        <v>0.24664238330286001</v>
      </c>
      <c r="AC724" s="14">
        <v>0</v>
      </c>
      <c r="AD724" s="14">
        <v>0.14569203690350299</v>
      </c>
      <c r="AE724" s="14"/>
      <c r="AF724" s="14">
        <v>0.149443791534419</v>
      </c>
      <c r="AG724" s="14">
        <v>0.18189308531140599</v>
      </c>
      <c r="AH724" s="14">
        <v>0.30969746784689201</v>
      </c>
      <c r="AI724" s="14"/>
      <c r="AJ724" s="14">
        <v>0.211441467527997</v>
      </c>
      <c r="AK724" s="14">
        <v>0.16184961917822399</v>
      </c>
      <c r="AL724" s="14">
        <v>0.13081714256430599</v>
      </c>
      <c r="AM724" s="14">
        <v>0.53210355374585405</v>
      </c>
      <c r="AN724" s="14">
        <v>0.21176748956166</v>
      </c>
      <c r="AO724" s="14"/>
      <c r="AP724" s="14">
        <v>0.24600907625188601</v>
      </c>
      <c r="AQ724" s="14">
        <v>0.153646877367247</v>
      </c>
      <c r="AR724" s="14">
        <v>8.7324656181741803E-2</v>
      </c>
      <c r="AS724" s="14"/>
      <c r="AT724" s="14" t="s">
        <v>247</v>
      </c>
      <c r="AU724" s="14">
        <v>0.175740241452568</v>
      </c>
      <c r="AV724" s="14">
        <v>0.19911981457403599</v>
      </c>
      <c r="AW724" s="14">
        <v>0.12856296512423401</v>
      </c>
      <c r="AX724" s="14">
        <v>0.108109364076671</v>
      </c>
      <c r="AY724" s="14"/>
      <c r="AZ724" s="14">
        <v>0.18578910817803801</v>
      </c>
      <c r="BA724" s="14">
        <v>0.15056332643241899</v>
      </c>
      <c r="BB724" s="14">
        <v>0.20292403233098599</v>
      </c>
      <c r="BC724" s="14">
        <v>0.24253149875841901</v>
      </c>
      <c r="BD724" s="14">
        <v>0.13907789549850799</v>
      </c>
      <c r="BE724" s="14">
        <v>0.23170679410176601</v>
      </c>
    </row>
    <row r="725" spans="2:57" x14ac:dyDescent="0.25">
      <c r="B725" t="s">
        <v>222</v>
      </c>
      <c r="C725" s="14">
        <v>7.8283883717311195E-2</v>
      </c>
      <c r="D725" s="14">
        <v>8.3502379260700393E-2</v>
      </c>
      <c r="E725" s="14">
        <v>6.5292984309016006E-2</v>
      </c>
      <c r="F725" s="14"/>
      <c r="G725" s="14">
        <v>4.2526633938148997E-2</v>
      </c>
      <c r="H725" s="14">
        <v>7.0804137690798893E-2</v>
      </c>
      <c r="I725" s="14">
        <v>0.17835742883241801</v>
      </c>
      <c r="J725" s="14">
        <v>4.8735287637885899E-2</v>
      </c>
      <c r="K725" s="14">
        <v>7.2104509659599594E-2</v>
      </c>
      <c r="L725" s="14">
        <v>5.7945430602570298E-2</v>
      </c>
      <c r="M725" s="14"/>
      <c r="N725" s="14">
        <v>9.9605356397464803E-2</v>
      </c>
      <c r="O725" s="14">
        <v>7.8816658031203302E-2</v>
      </c>
      <c r="P725" s="14">
        <v>4.9723492149285002E-2</v>
      </c>
      <c r="Q725" s="14">
        <v>4.45214113008576E-2</v>
      </c>
      <c r="R725" s="14"/>
      <c r="S725" s="14">
        <v>4.9430933812752299E-2</v>
      </c>
      <c r="T725" s="14">
        <v>8.7861616959178407E-2</v>
      </c>
      <c r="U725" s="14">
        <v>5.4845488378773802E-2</v>
      </c>
      <c r="V725" s="14">
        <v>7.5375729915752407E-2</v>
      </c>
      <c r="W725" s="14">
        <v>0.27228617332241101</v>
      </c>
      <c r="X725" s="14">
        <v>8.8725823012348701E-2</v>
      </c>
      <c r="Y725" s="14">
        <v>0.11870535056248201</v>
      </c>
      <c r="Z725" s="14">
        <v>0</v>
      </c>
      <c r="AA725" s="14">
        <v>6.7501557388051497E-2</v>
      </c>
      <c r="AB725" s="14">
        <v>4.42085184775746E-2</v>
      </c>
      <c r="AC725" s="14">
        <v>0</v>
      </c>
      <c r="AD725" s="14">
        <v>0.12540485296277401</v>
      </c>
      <c r="AE725" s="14"/>
      <c r="AF725" s="14">
        <v>9.6374592680525603E-2</v>
      </c>
      <c r="AG725" s="14">
        <v>7.2626782688887698E-2</v>
      </c>
      <c r="AH725" s="14">
        <v>9.8930360644618298E-2</v>
      </c>
      <c r="AI725" s="14"/>
      <c r="AJ725" s="14">
        <v>0.10192791620058</v>
      </c>
      <c r="AK725" s="14">
        <v>8.0465215574755902E-2</v>
      </c>
      <c r="AL725" s="14">
        <v>3.7293710111651598E-2</v>
      </c>
      <c r="AM725" s="14">
        <v>0</v>
      </c>
      <c r="AN725" s="14">
        <v>5.4193744596200397E-2</v>
      </c>
      <c r="AO725" s="14"/>
      <c r="AP725" s="14">
        <v>0.13997594220157</v>
      </c>
      <c r="AQ725" s="14">
        <v>4.1977519217356103E-2</v>
      </c>
      <c r="AR725" s="14">
        <v>8.3640550977963898E-2</v>
      </c>
      <c r="AS725" s="14"/>
      <c r="AT725" s="14" t="s">
        <v>247</v>
      </c>
      <c r="AU725" s="14">
        <v>6.5620293451421799E-2</v>
      </c>
      <c r="AV725" s="14">
        <v>7.7641052687884501E-2</v>
      </c>
      <c r="AW725" s="14">
        <v>6.1938176898695997E-2</v>
      </c>
      <c r="AX725" s="14">
        <v>0.25732925895707398</v>
      </c>
      <c r="AY725" s="14"/>
      <c r="AZ725" s="14">
        <v>2.2084801586932001E-2</v>
      </c>
      <c r="BA725" s="14">
        <v>7.2476001503234203E-2</v>
      </c>
      <c r="BB725" s="14">
        <v>0.11449220247620399</v>
      </c>
      <c r="BC725" s="14">
        <v>0.11883357713779</v>
      </c>
      <c r="BD725" s="14">
        <v>0.25451705762077997</v>
      </c>
      <c r="BE725" s="14">
        <v>7.1172676171569998E-2</v>
      </c>
    </row>
    <row r="726" spans="2:57" x14ac:dyDescent="0.25">
      <c r="B726" t="s">
        <v>223</v>
      </c>
      <c r="C726" s="14">
        <v>1.5035004477531999E-2</v>
      </c>
      <c r="D726" s="14">
        <v>4.85525505729023E-3</v>
      </c>
      <c r="E726" s="14">
        <v>4.3041745432932002E-2</v>
      </c>
      <c r="F726" s="14"/>
      <c r="G726" s="14">
        <v>4.3974854176113298E-2</v>
      </c>
      <c r="H726" s="14">
        <v>0</v>
      </c>
      <c r="I726" s="14">
        <v>2.2329273896213499E-2</v>
      </c>
      <c r="J726" s="14">
        <v>2.5061960929325E-2</v>
      </c>
      <c r="K726" s="14">
        <v>0</v>
      </c>
      <c r="L726" s="14">
        <v>0</v>
      </c>
      <c r="M726" s="14"/>
      <c r="N726" s="14">
        <v>1.60186083290218E-2</v>
      </c>
      <c r="O726" s="14">
        <v>1.52124573764706E-2</v>
      </c>
      <c r="P726" s="14">
        <v>0</v>
      </c>
      <c r="Q726" s="14">
        <v>3.5010847913064698E-2</v>
      </c>
      <c r="R726" s="14"/>
      <c r="S726" s="14">
        <v>0</v>
      </c>
      <c r="T726" s="14">
        <v>0</v>
      </c>
      <c r="U726" s="14">
        <v>5.6673500100410203E-2</v>
      </c>
      <c r="V726" s="14">
        <v>0</v>
      </c>
      <c r="W726" s="14">
        <v>0</v>
      </c>
      <c r="X726" s="14">
        <v>4.54518701397865E-2</v>
      </c>
      <c r="Y726" s="14">
        <v>0</v>
      </c>
      <c r="Z726" s="14">
        <v>0.216755451077695</v>
      </c>
      <c r="AA726" s="14">
        <v>3.5332258494267001E-2</v>
      </c>
      <c r="AB726" s="14">
        <v>0</v>
      </c>
      <c r="AC726" s="14">
        <v>0</v>
      </c>
      <c r="AD726" s="14">
        <v>0</v>
      </c>
      <c r="AE726" s="14"/>
      <c r="AF726" s="14">
        <v>2.6233447566400499E-2</v>
      </c>
      <c r="AG726" s="14">
        <v>0</v>
      </c>
      <c r="AH726" s="14">
        <v>0</v>
      </c>
      <c r="AI726" s="14"/>
      <c r="AJ726" s="14">
        <v>1.15899763425832E-2</v>
      </c>
      <c r="AK726" s="14">
        <v>1.37212570834583E-2</v>
      </c>
      <c r="AL726" s="14">
        <v>0</v>
      </c>
      <c r="AM726" s="14">
        <v>0</v>
      </c>
      <c r="AN726" s="14">
        <v>2.77620083775659E-2</v>
      </c>
      <c r="AO726" s="14"/>
      <c r="AP726" s="14">
        <v>1.43857758081393E-2</v>
      </c>
      <c r="AQ726" s="14">
        <v>9.5583016999504292E-3</v>
      </c>
      <c r="AR726" s="14">
        <v>7.9929638331814504E-2</v>
      </c>
      <c r="AS726" s="14"/>
      <c r="AT726" s="14" t="s">
        <v>247</v>
      </c>
      <c r="AU726" s="14">
        <v>1.88398989747116E-2</v>
      </c>
      <c r="AV726" s="14">
        <v>2.3624491799800001E-2</v>
      </c>
      <c r="AW726" s="14">
        <v>0</v>
      </c>
      <c r="AX726" s="14">
        <v>0</v>
      </c>
      <c r="AY726" s="14"/>
      <c r="AZ726" s="14">
        <v>9.7430748760386505E-3</v>
      </c>
      <c r="BA726" s="14">
        <v>4.3049942368904998E-2</v>
      </c>
      <c r="BB726" s="14">
        <v>0</v>
      </c>
      <c r="BC726" s="14">
        <v>0</v>
      </c>
      <c r="BD726" s="14">
        <v>0</v>
      </c>
      <c r="BE726" s="14">
        <v>0</v>
      </c>
    </row>
    <row r="727" spans="2:57" x14ac:dyDescent="0.25">
      <c r="B727" t="s">
        <v>87</v>
      </c>
      <c r="C727" s="14">
        <v>0</v>
      </c>
      <c r="D727" s="14">
        <v>0</v>
      </c>
      <c r="E727" s="14">
        <v>0</v>
      </c>
      <c r="F727" s="14"/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/>
      <c r="N727" s="14">
        <v>0</v>
      </c>
      <c r="O727" s="14">
        <v>0</v>
      </c>
      <c r="P727" s="14">
        <v>0</v>
      </c>
      <c r="Q727" s="14">
        <v>0</v>
      </c>
      <c r="R727" s="14"/>
      <c r="S727" s="14">
        <v>0</v>
      </c>
      <c r="T727" s="14">
        <v>0</v>
      </c>
      <c r="U727" s="14">
        <v>0</v>
      </c>
      <c r="V727" s="14">
        <v>0</v>
      </c>
      <c r="W727" s="14">
        <v>0</v>
      </c>
      <c r="X727" s="14">
        <v>0</v>
      </c>
      <c r="Y727" s="14">
        <v>0</v>
      </c>
      <c r="Z727" s="14">
        <v>0</v>
      </c>
      <c r="AA727" s="14">
        <v>0</v>
      </c>
      <c r="AB727" s="14">
        <v>0</v>
      </c>
      <c r="AC727" s="14">
        <v>0</v>
      </c>
      <c r="AD727" s="14">
        <v>0</v>
      </c>
      <c r="AE727" s="14"/>
      <c r="AF727" s="14">
        <v>0</v>
      </c>
      <c r="AG727" s="14">
        <v>0</v>
      </c>
      <c r="AH727" s="14">
        <v>0</v>
      </c>
      <c r="AI727" s="14"/>
      <c r="AJ727" s="14">
        <v>0</v>
      </c>
      <c r="AK727" s="14">
        <v>0</v>
      </c>
      <c r="AL727" s="14">
        <v>0</v>
      </c>
      <c r="AM727" s="14">
        <v>0</v>
      </c>
      <c r="AN727" s="14">
        <v>0</v>
      </c>
      <c r="AO727" s="14"/>
      <c r="AP727" s="14">
        <v>0</v>
      </c>
      <c r="AQ727" s="14">
        <v>0</v>
      </c>
      <c r="AR727" s="14">
        <v>0</v>
      </c>
      <c r="AS727" s="14"/>
      <c r="AT727" s="14" t="s">
        <v>247</v>
      </c>
      <c r="AU727" s="14">
        <v>0</v>
      </c>
      <c r="AV727" s="14">
        <v>0</v>
      </c>
      <c r="AW727" s="14">
        <v>0</v>
      </c>
      <c r="AX727" s="14">
        <v>0</v>
      </c>
      <c r="AY727" s="14"/>
      <c r="AZ727" s="14">
        <v>0</v>
      </c>
      <c r="BA727" s="14">
        <v>0</v>
      </c>
      <c r="BB727" s="14">
        <v>0</v>
      </c>
      <c r="BC727" s="14">
        <v>0</v>
      </c>
      <c r="BD727" s="14">
        <v>0</v>
      </c>
      <c r="BE727" s="14">
        <v>0</v>
      </c>
    </row>
    <row r="728" spans="2:57" x14ac:dyDescent="0.25"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  <c r="BE728" s="14"/>
    </row>
    <row r="729" spans="2:57" x14ac:dyDescent="0.25">
      <c r="B729" s="6" t="s">
        <v>269</v>
      </c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4"/>
    </row>
    <row r="730" spans="2:57" x14ac:dyDescent="0.25">
      <c r="B730" s="24" t="s">
        <v>211</v>
      </c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4"/>
    </row>
    <row r="731" spans="2:57" x14ac:dyDescent="0.25">
      <c r="B731" t="s">
        <v>219</v>
      </c>
      <c r="C731" s="14">
        <v>0.40683254656483803</v>
      </c>
      <c r="D731" s="14">
        <v>0.37239700530536202</v>
      </c>
      <c r="E731" s="14">
        <v>0.43832166800962502</v>
      </c>
      <c r="F731" s="14"/>
      <c r="G731" s="14">
        <v>0.53109747714373501</v>
      </c>
      <c r="H731" s="14">
        <v>0.35823691936285401</v>
      </c>
      <c r="I731" s="14">
        <v>0.25549270897184001</v>
      </c>
      <c r="J731" s="14">
        <v>0.430936954238546</v>
      </c>
      <c r="K731" s="14">
        <v>0.49353058576841502</v>
      </c>
      <c r="L731" s="14">
        <v>0.51690503000396704</v>
      </c>
      <c r="M731" s="14"/>
      <c r="N731" s="14">
        <v>0.44675313322342203</v>
      </c>
      <c r="O731" s="14">
        <v>0.33984650812942102</v>
      </c>
      <c r="P731" s="14">
        <v>0.50722042669399103</v>
      </c>
      <c r="Q731" s="14">
        <v>0.20255119275851799</v>
      </c>
      <c r="R731" s="14"/>
      <c r="S731" s="14">
        <v>0.52090845638990702</v>
      </c>
      <c r="T731" s="14">
        <v>0.42348487229762799</v>
      </c>
      <c r="U731" s="14">
        <v>0.38736176473786299</v>
      </c>
      <c r="V731" s="14">
        <v>0.59775815121528397</v>
      </c>
      <c r="W731" s="14">
        <v>0.457770673803374</v>
      </c>
      <c r="X731" s="14">
        <v>0.26721592374269898</v>
      </c>
      <c r="Y731" s="14">
        <v>0.42843020085490802</v>
      </c>
      <c r="Z731" s="14">
        <v>0.236972581961854</v>
      </c>
      <c r="AA731" s="14">
        <v>0.280744011975672</v>
      </c>
      <c r="AB731" s="14">
        <v>0.43935787642406299</v>
      </c>
      <c r="AC731" s="14">
        <v>0.19992563996762</v>
      </c>
      <c r="AD731" s="14">
        <v>0.44901113478017002</v>
      </c>
      <c r="AE731" s="14"/>
      <c r="AF731" s="14">
        <v>0.382428867688694</v>
      </c>
      <c r="AG731" s="14">
        <v>0.36635097692810997</v>
      </c>
      <c r="AH731" s="14">
        <v>0.467802755997343</v>
      </c>
      <c r="AI731" s="14"/>
      <c r="AJ731" s="14">
        <v>0.33543868308462199</v>
      </c>
      <c r="AK731" s="14">
        <v>0.43299229522190402</v>
      </c>
      <c r="AL731" s="14">
        <v>0.37055796747095998</v>
      </c>
      <c r="AM731" s="14">
        <v>1</v>
      </c>
      <c r="AN731" s="14">
        <v>0.431586322610163</v>
      </c>
      <c r="AO731" s="14"/>
      <c r="AP731" s="14">
        <v>0.348658229151184</v>
      </c>
      <c r="AQ731" s="14">
        <v>0.45121698919518899</v>
      </c>
      <c r="AR731" s="14">
        <v>0.53763155204969204</v>
      </c>
      <c r="AS731" s="14"/>
      <c r="AT731" s="14" t="s">
        <v>247</v>
      </c>
      <c r="AU731" s="14">
        <v>0.26308816978808303</v>
      </c>
      <c r="AV731" s="14">
        <v>0.40245636657821399</v>
      </c>
      <c r="AW731" s="14">
        <v>0.48661164224230202</v>
      </c>
      <c r="AX731" s="14">
        <v>0.49391226156117501</v>
      </c>
      <c r="AY731" s="14"/>
      <c r="AZ731" s="14">
        <v>0.38776217259198698</v>
      </c>
      <c r="BA731" s="14">
        <v>0.40421952103931902</v>
      </c>
      <c r="BB731" s="14">
        <v>0.41905925287159801</v>
      </c>
      <c r="BC731" s="14">
        <v>0.43839191118878901</v>
      </c>
      <c r="BD731" s="14">
        <v>0.41548925566169398</v>
      </c>
      <c r="BE731" s="14">
        <v>0.43851306235175802</v>
      </c>
    </row>
    <row r="732" spans="2:57" x14ac:dyDescent="0.25">
      <c r="B732" t="s">
        <v>220</v>
      </c>
      <c r="C732" s="14">
        <v>0.40811754511800102</v>
      </c>
      <c r="D732" s="14">
        <v>0.418820703802744</v>
      </c>
      <c r="E732" s="14">
        <v>0.39833018440462797</v>
      </c>
      <c r="F732" s="14"/>
      <c r="G732" s="14">
        <v>0.31916386960271098</v>
      </c>
      <c r="H732" s="14">
        <v>0.42181821973118799</v>
      </c>
      <c r="I732" s="14">
        <v>0.47086147904053299</v>
      </c>
      <c r="J732" s="14">
        <v>0.33729101142566598</v>
      </c>
      <c r="K732" s="14">
        <v>0.45333174091600897</v>
      </c>
      <c r="L732" s="14">
        <v>0.48309496999603302</v>
      </c>
      <c r="M732" s="14"/>
      <c r="N732" s="14">
        <v>0.39635532100361898</v>
      </c>
      <c r="O732" s="14">
        <v>0.40943732363520502</v>
      </c>
      <c r="P732" s="14">
        <v>0.28242162799678999</v>
      </c>
      <c r="Q732" s="14">
        <v>0.64868161046508299</v>
      </c>
      <c r="R732" s="14"/>
      <c r="S732" s="14">
        <v>0.303029183793808</v>
      </c>
      <c r="T732" s="14">
        <v>0.43333171458708902</v>
      </c>
      <c r="U732" s="14">
        <v>0.61263823526213701</v>
      </c>
      <c r="V732" s="14">
        <v>0.18644908903862201</v>
      </c>
      <c r="W732" s="14">
        <v>0.218694396771417</v>
      </c>
      <c r="X732" s="14">
        <v>0.58503161163449002</v>
      </c>
      <c r="Y732" s="14">
        <v>0.40173056385647798</v>
      </c>
      <c r="Z732" s="14">
        <v>0.45260996542384702</v>
      </c>
      <c r="AA732" s="14">
        <v>0.47376936323150898</v>
      </c>
      <c r="AB732" s="14">
        <v>0.429572537037544</v>
      </c>
      <c r="AC732" s="14">
        <v>0.47143217640007201</v>
      </c>
      <c r="AD732" s="14">
        <v>0.318976034992207</v>
      </c>
      <c r="AE732" s="14"/>
      <c r="AF732" s="14">
        <v>0.39494264997553602</v>
      </c>
      <c r="AG732" s="14">
        <v>0.42435717564432801</v>
      </c>
      <c r="AH732" s="14">
        <v>0.38249708253056403</v>
      </c>
      <c r="AI732" s="14"/>
      <c r="AJ732" s="14">
        <v>0.50156719396998095</v>
      </c>
      <c r="AK732" s="14">
        <v>0.32049125481662499</v>
      </c>
      <c r="AL732" s="14">
        <v>0.54190723403593499</v>
      </c>
      <c r="AM732" s="14">
        <v>0</v>
      </c>
      <c r="AN732" s="14">
        <v>0.40740752133012298</v>
      </c>
      <c r="AO732" s="14"/>
      <c r="AP732" s="14">
        <v>0.42025836362802599</v>
      </c>
      <c r="AQ732" s="14">
        <v>0.37122253200303101</v>
      </c>
      <c r="AR732" s="14">
        <v>0.28741326129528599</v>
      </c>
      <c r="AS732" s="14"/>
      <c r="AT732" s="14" t="s">
        <v>247</v>
      </c>
      <c r="AU732" s="14">
        <v>0.42928871956183901</v>
      </c>
      <c r="AV732" s="14">
        <v>0.41796482633580401</v>
      </c>
      <c r="AW732" s="14">
        <v>0.379681011526741</v>
      </c>
      <c r="AX732" s="14">
        <v>0.50608773843882504</v>
      </c>
      <c r="AY732" s="14"/>
      <c r="AZ732" s="14">
        <v>0.36179578457519701</v>
      </c>
      <c r="BA732" s="14">
        <v>0.43684464958904601</v>
      </c>
      <c r="BB732" s="14">
        <v>0.42333838062338602</v>
      </c>
      <c r="BC732" s="14">
        <v>0.43065432183597502</v>
      </c>
      <c r="BD732" s="14">
        <v>0.41071364157177598</v>
      </c>
      <c r="BE732" s="14">
        <v>0.49469700527837901</v>
      </c>
    </row>
    <row r="733" spans="2:57" x14ac:dyDescent="0.25">
      <c r="B733" t="s">
        <v>221</v>
      </c>
      <c r="C733" s="14">
        <v>0.111160560930451</v>
      </c>
      <c r="D733" s="14">
        <v>0.14874870034679699</v>
      </c>
      <c r="E733" s="14">
        <v>7.6788588146687403E-2</v>
      </c>
      <c r="F733" s="14"/>
      <c r="G733" s="14">
        <v>0.110066744132579</v>
      </c>
      <c r="H733" s="14">
        <v>0.133945049760372</v>
      </c>
      <c r="I733" s="14">
        <v>0.14805720906238001</v>
      </c>
      <c r="J733" s="14">
        <v>0.123181203154969</v>
      </c>
      <c r="K733" s="14">
        <v>5.3137673315576103E-2</v>
      </c>
      <c r="L733" s="14">
        <v>0</v>
      </c>
      <c r="M733" s="14"/>
      <c r="N733" s="14">
        <v>7.2026604717686404E-2</v>
      </c>
      <c r="O733" s="14">
        <v>0.178040176620231</v>
      </c>
      <c r="P733" s="14">
        <v>0.130891430529745</v>
      </c>
      <c r="Q733" s="14">
        <v>0.112779512019753</v>
      </c>
      <c r="R733" s="14"/>
      <c r="S733" s="14">
        <v>0.112873444520286</v>
      </c>
      <c r="T733" s="14">
        <v>0.14318341311528299</v>
      </c>
      <c r="U733" s="14">
        <v>0</v>
      </c>
      <c r="V733" s="14">
        <v>0.14261635079968699</v>
      </c>
      <c r="W733" s="14">
        <v>0.17640124289054401</v>
      </c>
      <c r="X733" s="14">
        <v>0.10372419822786599</v>
      </c>
      <c r="Y733" s="14">
        <v>5.3496338601955302E-2</v>
      </c>
      <c r="Z733" s="14">
        <v>0.102315714525285</v>
      </c>
      <c r="AA733" s="14">
        <v>0.13057664654193399</v>
      </c>
      <c r="AB733" s="14">
        <v>0.100130473603374</v>
      </c>
      <c r="AC733" s="14">
        <v>9.8212382305350995E-2</v>
      </c>
      <c r="AD733" s="14">
        <v>0.112865477820079</v>
      </c>
      <c r="AE733" s="14"/>
      <c r="AF733" s="14">
        <v>0.11674545314576799</v>
      </c>
      <c r="AG733" s="14">
        <v>0.125201528871211</v>
      </c>
      <c r="AH733" s="14">
        <v>0.10562751710763101</v>
      </c>
      <c r="AI733" s="14"/>
      <c r="AJ733" s="14">
        <v>0.11119018537754601</v>
      </c>
      <c r="AK733" s="14">
        <v>0.15209014131384299</v>
      </c>
      <c r="AL733" s="14">
        <v>4.5913544809788098E-2</v>
      </c>
      <c r="AM733" s="14">
        <v>0</v>
      </c>
      <c r="AN733" s="14">
        <v>0.12121367652093799</v>
      </c>
      <c r="AO733" s="14"/>
      <c r="AP733" s="14">
        <v>0.13717730304734699</v>
      </c>
      <c r="AQ733" s="14">
        <v>0.113694300536749</v>
      </c>
      <c r="AR733" s="14">
        <v>4.3089805330226702E-2</v>
      </c>
      <c r="AS733" s="14"/>
      <c r="AT733" s="14" t="s">
        <v>247</v>
      </c>
      <c r="AU733" s="14">
        <v>0.198271227991524</v>
      </c>
      <c r="AV733" s="14">
        <v>0.122494767352788</v>
      </c>
      <c r="AW733" s="14">
        <v>6.6870517843388197E-2</v>
      </c>
      <c r="AX733" s="14">
        <v>0</v>
      </c>
      <c r="AY733" s="14"/>
      <c r="AZ733" s="14">
        <v>0.177549817662537</v>
      </c>
      <c r="BA733" s="14">
        <v>8.9024836946538094E-2</v>
      </c>
      <c r="BB733" s="14">
        <v>0.11677187420849899</v>
      </c>
      <c r="BC733" s="14">
        <v>2.75050563607388E-2</v>
      </c>
      <c r="BD733" s="14">
        <v>4.2119506225064197E-2</v>
      </c>
      <c r="BE733" s="14">
        <v>6.6789932369862998E-2</v>
      </c>
    </row>
    <row r="734" spans="2:57" x14ac:dyDescent="0.25">
      <c r="B734" t="s">
        <v>222</v>
      </c>
      <c r="C734" s="14">
        <v>4.6530574315793501E-2</v>
      </c>
      <c r="D734" s="14">
        <v>4.2552932314440399E-2</v>
      </c>
      <c r="E734" s="14">
        <v>5.0167875994913298E-2</v>
      </c>
      <c r="F734" s="14"/>
      <c r="G734" s="14">
        <v>0</v>
      </c>
      <c r="H734" s="14">
        <v>7.2958874157519601E-2</v>
      </c>
      <c r="I734" s="14">
        <v>7.0423321029574507E-2</v>
      </c>
      <c r="J734" s="14">
        <v>8.2536008325569399E-2</v>
      </c>
      <c r="K734" s="14">
        <v>0</v>
      </c>
      <c r="L734" s="14">
        <v>0</v>
      </c>
      <c r="M734" s="14"/>
      <c r="N734" s="14">
        <v>5.8275707265798601E-2</v>
      </c>
      <c r="O734" s="14">
        <v>3.7502248175304599E-2</v>
      </c>
      <c r="P734" s="14">
        <v>3.9714682569757999E-2</v>
      </c>
      <c r="Q734" s="14">
        <v>3.5987684756645801E-2</v>
      </c>
      <c r="R734" s="14"/>
      <c r="S734" s="14">
        <v>2.14164504500504E-2</v>
      </c>
      <c r="T734" s="14">
        <v>0</v>
      </c>
      <c r="U734" s="14">
        <v>0</v>
      </c>
      <c r="V734" s="14">
        <v>0</v>
      </c>
      <c r="W734" s="14">
        <v>0</v>
      </c>
      <c r="X734" s="14">
        <v>4.4028266394945101E-2</v>
      </c>
      <c r="Y734" s="14">
        <v>0.116342896686658</v>
      </c>
      <c r="Z734" s="14">
        <v>0.104258568369542</v>
      </c>
      <c r="AA734" s="14">
        <v>0.114909978250885</v>
      </c>
      <c r="AB734" s="14">
        <v>3.09391129350189E-2</v>
      </c>
      <c r="AC734" s="14">
        <v>0.23042980132695701</v>
      </c>
      <c r="AD734" s="14">
        <v>0</v>
      </c>
      <c r="AE734" s="14"/>
      <c r="AF734" s="14">
        <v>5.24666478773003E-2</v>
      </c>
      <c r="AG734" s="14">
        <v>6.7900638179297201E-2</v>
      </c>
      <c r="AH734" s="14">
        <v>2.22861408131916E-2</v>
      </c>
      <c r="AI734" s="14"/>
      <c r="AJ734" s="14">
        <v>5.1803937567851399E-2</v>
      </c>
      <c r="AK734" s="14">
        <v>4.09243894153438E-2</v>
      </c>
      <c r="AL734" s="14">
        <v>4.1621253683316803E-2</v>
      </c>
      <c r="AM734" s="14">
        <v>0</v>
      </c>
      <c r="AN734" s="14">
        <v>3.9792479538776397E-2</v>
      </c>
      <c r="AO734" s="14"/>
      <c r="AP734" s="14">
        <v>7.03401773106829E-2</v>
      </c>
      <c r="AQ734" s="14">
        <v>4.6237860097542799E-2</v>
      </c>
      <c r="AR734" s="14">
        <v>3.9061495387560798E-2</v>
      </c>
      <c r="AS734" s="14"/>
      <c r="AT734" s="14" t="s">
        <v>247</v>
      </c>
      <c r="AU734" s="14">
        <v>4.72349334164235E-2</v>
      </c>
      <c r="AV734" s="14">
        <v>4.9144993599636297E-2</v>
      </c>
      <c r="AW734" s="14">
        <v>3.04240972211232E-2</v>
      </c>
      <c r="AX734" s="14">
        <v>0</v>
      </c>
      <c r="AY734" s="14"/>
      <c r="AZ734" s="14">
        <v>5.0569240405252798E-2</v>
      </c>
      <c r="BA734" s="14">
        <v>3.9924953575349698E-2</v>
      </c>
      <c r="BB734" s="14">
        <v>4.0830492296516502E-2</v>
      </c>
      <c r="BC734" s="14">
        <v>7.3835318961785801E-2</v>
      </c>
      <c r="BD734" s="14">
        <v>4.6075678718549201E-2</v>
      </c>
      <c r="BE734" s="14">
        <v>0</v>
      </c>
    </row>
    <row r="735" spans="2:57" x14ac:dyDescent="0.25">
      <c r="B735" t="s">
        <v>223</v>
      </c>
      <c r="C735" s="14">
        <v>2.3502435312343702E-2</v>
      </c>
      <c r="D735" s="14">
        <v>1.7480658230656601E-2</v>
      </c>
      <c r="E735" s="14">
        <v>2.90089690534533E-2</v>
      </c>
      <c r="F735" s="14"/>
      <c r="G735" s="14">
        <v>3.9671909120974701E-2</v>
      </c>
      <c r="H735" s="14">
        <v>1.3040936988065899E-2</v>
      </c>
      <c r="I735" s="14">
        <v>5.5165281895673199E-2</v>
      </c>
      <c r="J735" s="14">
        <v>0</v>
      </c>
      <c r="K735" s="14">
        <v>0</v>
      </c>
      <c r="L735" s="14">
        <v>0</v>
      </c>
      <c r="M735" s="14"/>
      <c r="N735" s="14">
        <v>1.7860335765430099E-2</v>
      </c>
      <c r="O735" s="14">
        <v>3.5173743439838798E-2</v>
      </c>
      <c r="P735" s="14">
        <v>3.9751832209715697E-2</v>
      </c>
      <c r="Q735" s="14">
        <v>0</v>
      </c>
      <c r="R735" s="14"/>
      <c r="S735" s="14">
        <v>2.1955671681175501E-2</v>
      </c>
      <c r="T735" s="14">
        <v>0</v>
      </c>
      <c r="U735" s="14">
        <v>0</v>
      </c>
      <c r="V735" s="14">
        <v>7.3176408946407104E-2</v>
      </c>
      <c r="W735" s="14">
        <v>0.14713368653466499</v>
      </c>
      <c r="X735" s="14">
        <v>0</v>
      </c>
      <c r="Y735" s="14">
        <v>0</v>
      </c>
      <c r="Z735" s="14">
        <v>0.10384316971947199</v>
      </c>
      <c r="AA735" s="14">
        <v>0</v>
      </c>
      <c r="AB735" s="14">
        <v>0</v>
      </c>
      <c r="AC735" s="14">
        <v>0</v>
      </c>
      <c r="AD735" s="14">
        <v>0.119147352407544</v>
      </c>
      <c r="AE735" s="14"/>
      <c r="AF735" s="14">
        <v>5.3416381312701502E-2</v>
      </c>
      <c r="AG735" s="14">
        <v>1.6189680377053199E-2</v>
      </c>
      <c r="AH735" s="14">
        <v>0</v>
      </c>
      <c r="AI735" s="14"/>
      <c r="AJ735" s="14">
        <v>0</v>
      </c>
      <c r="AK735" s="14">
        <v>4.2850186055562699E-2</v>
      </c>
      <c r="AL735" s="14">
        <v>0</v>
      </c>
      <c r="AM735" s="14">
        <v>0</v>
      </c>
      <c r="AN735" s="14">
        <v>0</v>
      </c>
      <c r="AO735" s="14"/>
      <c r="AP735" s="14">
        <v>2.3565926862759601E-2</v>
      </c>
      <c r="AQ735" s="14">
        <v>8.6108022525939708E-3</v>
      </c>
      <c r="AR735" s="14">
        <v>9.2803885937234501E-2</v>
      </c>
      <c r="AS735" s="14"/>
      <c r="AT735" s="14" t="s">
        <v>247</v>
      </c>
      <c r="AU735" s="14">
        <v>4.1008528888891303E-2</v>
      </c>
      <c r="AV735" s="14">
        <v>7.9390461335577794E-3</v>
      </c>
      <c r="AW735" s="14">
        <v>3.64127311664455E-2</v>
      </c>
      <c r="AX735" s="14">
        <v>0</v>
      </c>
      <c r="AY735" s="14"/>
      <c r="AZ735" s="14">
        <v>1.1732995078272501E-2</v>
      </c>
      <c r="BA735" s="14">
        <v>2.9986038849746401E-2</v>
      </c>
      <c r="BB735" s="14">
        <v>0</v>
      </c>
      <c r="BC735" s="14">
        <v>2.96133916527111E-2</v>
      </c>
      <c r="BD735" s="14">
        <v>8.5601917822916498E-2</v>
      </c>
      <c r="BE735" s="14">
        <v>0</v>
      </c>
    </row>
    <row r="736" spans="2:57" x14ac:dyDescent="0.25">
      <c r="B736" t="s">
        <v>87</v>
      </c>
      <c r="C736" s="14">
        <v>3.8563377585731401E-3</v>
      </c>
      <c r="D736" s="14">
        <v>0</v>
      </c>
      <c r="E736" s="14">
        <v>7.3827143906933304E-3</v>
      </c>
      <c r="F736" s="14"/>
      <c r="G736" s="14">
        <v>0</v>
      </c>
      <c r="H736" s="14">
        <v>0</v>
      </c>
      <c r="I736" s="14">
        <v>0</v>
      </c>
      <c r="J736" s="14">
        <v>2.6054822855250199E-2</v>
      </c>
      <c r="K736" s="14">
        <v>0</v>
      </c>
      <c r="L736" s="14">
        <v>0</v>
      </c>
      <c r="M736" s="14"/>
      <c r="N736" s="14">
        <v>8.7288980240439705E-3</v>
      </c>
      <c r="O736" s="14">
        <v>0</v>
      </c>
      <c r="P736" s="14">
        <v>0</v>
      </c>
      <c r="Q736" s="14">
        <v>0</v>
      </c>
      <c r="R736" s="14"/>
      <c r="S736" s="14">
        <v>1.98167931647725E-2</v>
      </c>
      <c r="T736" s="14">
        <v>0</v>
      </c>
      <c r="U736" s="14">
        <v>0</v>
      </c>
      <c r="V736" s="14">
        <v>0</v>
      </c>
      <c r="W736" s="14">
        <v>0</v>
      </c>
      <c r="X736" s="14">
        <v>0</v>
      </c>
      <c r="Y736" s="14">
        <v>0</v>
      </c>
      <c r="Z736" s="14">
        <v>0</v>
      </c>
      <c r="AA736" s="14">
        <v>0</v>
      </c>
      <c r="AB736" s="14">
        <v>0</v>
      </c>
      <c r="AC736" s="14">
        <v>0</v>
      </c>
      <c r="AD736" s="14">
        <v>0</v>
      </c>
      <c r="AE736" s="14"/>
      <c r="AF736" s="14">
        <v>0</v>
      </c>
      <c r="AG736" s="14">
        <v>0</v>
      </c>
      <c r="AH736" s="14">
        <v>2.1786503551270299E-2</v>
      </c>
      <c r="AI736" s="14"/>
      <c r="AJ736" s="14">
        <v>0</v>
      </c>
      <c r="AK736" s="14">
        <v>1.0651733176721599E-2</v>
      </c>
      <c r="AL736" s="14">
        <v>0</v>
      </c>
      <c r="AM736" s="14">
        <v>0</v>
      </c>
      <c r="AN736" s="14">
        <v>0</v>
      </c>
      <c r="AO736" s="14"/>
      <c r="AP736" s="14">
        <v>0</v>
      </c>
      <c r="AQ736" s="14">
        <v>9.0175159148950905E-3</v>
      </c>
      <c r="AR736" s="14">
        <v>0</v>
      </c>
      <c r="AS736" s="14"/>
      <c r="AT736" s="14" t="s">
        <v>247</v>
      </c>
      <c r="AU736" s="14">
        <v>2.1108420353239399E-2</v>
      </c>
      <c r="AV736" s="14">
        <v>0</v>
      </c>
      <c r="AW736" s="14">
        <v>0</v>
      </c>
      <c r="AX736" s="14">
        <v>0</v>
      </c>
      <c r="AY736" s="14"/>
      <c r="AZ736" s="14">
        <v>1.0589989686754699E-2</v>
      </c>
      <c r="BA736" s="14">
        <v>0</v>
      </c>
      <c r="BB736" s="14">
        <v>0</v>
      </c>
      <c r="BC736" s="14">
        <v>0</v>
      </c>
      <c r="BD736" s="14">
        <v>0</v>
      </c>
      <c r="BE736" s="14">
        <v>0</v>
      </c>
    </row>
    <row r="737" spans="2:57" x14ac:dyDescent="0.25"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4"/>
    </row>
    <row r="738" spans="2:57" x14ac:dyDescent="0.25">
      <c r="B738" s="6" t="s">
        <v>270</v>
      </c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</row>
    <row r="739" spans="2:57" x14ac:dyDescent="0.25">
      <c r="B739" s="24" t="s">
        <v>211</v>
      </c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4"/>
    </row>
    <row r="740" spans="2:57" x14ac:dyDescent="0.25">
      <c r="B740" t="s">
        <v>219</v>
      </c>
      <c r="C740" s="14">
        <v>0.32278997404818999</v>
      </c>
      <c r="D740" s="14">
        <v>0.33164088987184298</v>
      </c>
      <c r="E740" s="14">
        <v>0.30830914243500102</v>
      </c>
      <c r="F740" s="14"/>
      <c r="G740" s="14">
        <v>0.41622685827829298</v>
      </c>
      <c r="H740" s="14">
        <v>0.28502909207805399</v>
      </c>
      <c r="I740" s="14">
        <v>0.230276649338052</v>
      </c>
      <c r="J740" s="14">
        <v>0.38934767461213099</v>
      </c>
      <c r="K740" s="14">
        <v>0.29200934388376198</v>
      </c>
      <c r="L740" s="14">
        <v>0.32030291036962599</v>
      </c>
      <c r="M740" s="14"/>
      <c r="N740" s="14">
        <v>0.39173294931504199</v>
      </c>
      <c r="O740" s="14">
        <v>0.30458702981017899</v>
      </c>
      <c r="P740" s="14">
        <v>0.31818159888842501</v>
      </c>
      <c r="Q740" s="14">
        <v>8.5650555711523302E-2</v>
      </c>
      <c r="R740" s="14"/>
      <c r="S740" s="14">
        <v>0.33113682036143799</v>
      </c>
      <c r="T740" s="14">
        <v>0.37386588248234198</v>
      </c>
      <c r="U740" s="14">
        <v>0.19721696120269699</v>
      </c>
      <c r="V740" s="14">
        <v>0.366031379336067</v>
      </c>
      <c r="W740" s="14">
        <v>0.38510039591274098</v>
      </c>
      <c r="X740" s="14">
        <v>0.38506986964784401</v>
      </c>
      <c r="Y740" s="14">
        <v>0.19159501782657701</v>
      </c>
      <c r="Z740" s="14">
        <v>0.14101519559043901</v>
      </c>
      <c r="AA740" s="14">
        <v>0.33631827442898998</v>
      </c>
      <c r="AB740" s="14">
        <v>0.28771686848629302</v>
      </c>
      <c r="AC740" s="14">
        <v>0.37586632158730199</v>
      </c>
      <c r="AD740" s="14">
        <v>0.254146754325976</v>
      </c>
      <c r="AE740" s="14"/>
      <c r="AF740" s="14">
        <v>0.37220110024682301</v>
      </c>
      <c r="AG740" s="14">
        <v>0.30282036766891501</v>
      </c>
      <c r="AH740" s="14">
        <v>0.29210876433859401</v>
      </c>
      <c r="AI740" s="14"/>
      <c r="AJ740" s="14">
        <v>0.345763432759147</v>
      </c>
      <c r="AK740" s="14">
        <v>0.31841056528911499</v>
      </c>
      <c r="AL740" s="14">
        <v>0.39668475084120097</v>
      </c>
      <c r="AM740" s="14">
        <v>0</v>
      </c>
      <c r="AN740" s="14">
        <v>0.311536962202282</v>
      </c>
      <c r="AO740" s="14"/>
      <c r="AP740" s="14">
        <v>0.29938086029508798</v>
      </c>
      <c r="AQ740" s="14">
        <v>0.365979357959483</v>
      </c>
      <c r="AR740" s="14">
        <v>0.35201194035321298</v>
      </c>
      <c r="AS740" s="14"/>
      <c r="AT740" s="14" t="s">
        <v>247</v>
      </c>
      <c r="AU740" s="14">
        <v>0.26947494479140299</v>
      </c>
      <c r="AV740" s="14">
        <v>0.33304322842446399</v>
      </c>
      <c r="AW740" s="14">
        <v>0.33098375464452001</v>
      </c>
      <c r="AX740" s="14">
        <v>0.15901097278425999</v>
      </c>
      <c r="AY740" s="14"/>
      <c r="AZ740" s="14">
        <v>0.33682299095914697</v>
      </c>
      <c r="BA740" s="14">
        <v>0.334951892828938</v>
      </c>
      <c r="BB740" s="14">
        <v>0.309284133153994</v>
      </c>
      <c r="BC740" s="14">
        <v>0.35126668622766799</v>
      </c>
      <c r="BD740" s="14">
        <v>0.24400747184716301</v>
      </c>
      <c r="BE740" s="14">
        <v>0.26030784025783499</v>
      </c>
    </row>
    <row r="741" spans="2:57" x14ac:dyDescent="0.25">
      <c r="B741" t="s">
        <v>220</v>
      </c>
      <c r="C741" s="14">
        <v>0.40664450186155299</v>
      </c>
      <c r="D741" s="14">
        <v>0.42075595649915598</v>
      </c>
      <c r="E741" s="14">
        <v>0.38355699289686801</v>
      </c>
      <c r="F741" s="14"/>
      <c r="G741" s="14">
        <v>0.26693277344349098</v>
      </c>
      <c r="H741" s="14">
        <v>0.39186286468297199</v>
      </c>
      <c r="I741" s="14">
        <v>0.41801252410224599</v>
      </c>
      <c r="J741" s="14">
        <v>0.382389419862739</v>
      </c>
      <c r="K741" s="14">
        <v>0.62720372197040697</v>
      </c>
      <c r="L741" s="14">
        <v>0.496418932455299</v>
      </c>
      <c r="M741" s="14"/>
      <c r="N741" s="14">
        <v>0.40000679306047698</v>
      </c>
      <c r="O741" s="14">
        <v>0.43419894012997101</v>
      </c>
      <c r="P741" s="14">
        <v>0.39237551517007302</v>
      </c>
      <c r="Q741" s="14">
        <v>0.40323552421785502</v>
      </c>
      <c r="R741" s="14"/>
      <c r="S741" s="14">
        <v>0.411607565174407</v>
      </c>
      <c r="T741" s="14">
        <v>0.242494257623632</v>
      </c>
      <c r="U741" s="14">
        <v>0.639441712432679</v>
      </c>
      <c r="V741" s="14">
        <v>0.24622914914202401</v>
      </c>
      <c r="W741" s="14">
        <v>0.42023200998677102</v>
      </c>
      <c r="X741" s="14">
        <v>0.400950154629094</v>
      </c>
      <c r="Y741" s="14">
        <v>0.48189079472603602</v>
      </c>
      <c r="Z741" s="14">
        <v>0.54834084045960196</v>
      </c>
      <c r="AA741" s="14">
        <v>0.28132168846552802</v>
      </c>
      <c r="AB741" s="14">
        <v>0.58947270109739103</v>
      </c>
      <c r="AC741" s="14">
        <v>0.26190782829953801</v>
      </c>
      <c r="AD741" s="14">
        <v>0.61271086546227704</v>
      </c>
      <c r="AE741" s="14"/>
      <c r="AF741" s="14">
        <v>0.40774713345159003</v>
      </c>
      <c r="AG741" s="14">
        <v>0.441231532275278</v>
      </c>
      <c r="AH741" s="14">
        <v>0.41612501804737401</v>
      </c>
      <c r="AI741" s="14"/>
      <c r="AJ741" s="14">
        <v>0.41185417881539998</v>
      </c>
      <c r="AK741" s="14">
        <v>0.39856539287053699</v>
      </c>
      <c r="AL741" s="14">
        <v>0.41520807397827802</v>
      </c>
      <c r="AM741" s="14">
        <v>0</v>
      </c>
      <c r="AN741" s="14">
        <v>0.371404599088906</v>
      </c>
      <c r="AO741" s="14"/>
      <c r="AP741" s="14">
        <v>0.47638733378271197</v>
      </c>
      <c r="AQ741" s="14">
        <v>0.37823760203519602</v>
      </c>
      <c r="AR741" s="14">
        <v>0.436150327139808</v>
      </c>
      <c r="AS741" s="14"/>
      <c r="AT741" s="14" t="s">
        <v>247</v>
      </c>
      <c r="AU741" s="14">
        <v>0.34495290504096299</v>
      </c>
      <c r="AV741" s="14">
        <v>0.38746503649972402</v>
      </c>
      <c r="AW741" s="14">
        <v>0.455526792866011</v>
      </c>
      <c r="AX741" s="14">
        <v>0.59359177249457695</v>
      </c>
      <c r="AY741" s="14"/>
      <c r="AZ741" s="14">
        <v>0.38509672757150498</v>
      </c>
      <c r="BA741" s="14">
        <v>0.41440192981958301</v>
      </c>
      <c r="BB741" s="14">
        <v>0.36518742967263401</v>
      </c>
      <c r="BC741" s="14">
        <v>0.36213730731722199</v>
      </c>
      <c r="BD741" s="14">
        <v>0.51693086756806905</v>
      </c>
      <c r="BE741" s="14">
        <v>0.56246199986349599</v>
      </c>
    </row>
    <row r="742" spans="2:57" x14ac:dyDescent="0.25">
      <c r="B742" t="s">
        <v>221</v>
      </c>
      <c r="C742" s="14">
        <v>0.13535697779469999</v>
      </c>
      <c r="D742" s="14">
        <v>0.120139236017293</v>
      </c>
      <c r="E742" s="14">
        <v>0.160254464179408</v>
      </c>
      <c r="F742" s="14"/>
      <c r="G742" s="14">
        <v>0.10911421121027801</v>
      </c>
      <c r="H742" s="14">
        <v>0.23682622446747101</v>
      </c>
      <c r="I742" s="14">
        <v>0.126415085370573</v>
      </c>
      <c r="J742" s="14">
        <v>0.100263644817986</v>
      </c>
      <c r="K742" s="14">
        <v>4.01966991083803E-2</v>
      </c>
      <c r="L742" s="14">
        <v>0.13932035859629899</v>
      </c>
      <c r="M742" s="14"/>
      <c r="N742" s="14">
        <v>9.4475331506437804E-2</v>
      </c>
      <c r="O742" s="14">
        <v>0.10734012235158601</v>
      </c>
      <c r="P742" s="14">
        <v>0.217395258437943</v>
      </c>
      <c r="Q742" s="14">
        <v>0.26487631231981601</v>
      </c>
      <c r="R742" s="14"/>
      <c r="S742" s="14">
        <v>0.13983901102739599</v>
      </c>
      <c r="T742" s="14">
        <v>0.19561581366143399</v>
      </c>
      <c r="U742" s="14">
        <v>0</v>
      </c>
      <c r="V742" s="14">
        <v>0.205242950554308</v>
      </c>
      <c r="W742" s="14">
        <v>7.0335752737298501E-2</v>
      </c>
      <c r="X742" s="14">
        <v>0.12624748809830999</v>
      </c>
      <c r="Y742" s="14">
        <v>0.19642524663532199</v>
      </c>
      <c r="Z742" s="14">
        <v>0</v>
      </c>
      <c r="AA742" s="14">
        <v>0.217676341295306</v>
      </c>
      <c r="AB742" s="14">
        <v>9.0483348340288899E-2</v>
      </c>
      <c r="AC742" s="14">
        <v>8.8517403928606297E-2</v>
      </c>
      <c r="AD742" s="14">
        <v>0</v>
      </c>
      <c r="AE742" s="14"/>
      <c r="AF742" s="14">
        <v>0.12184497828272101</v>
      </c>
      <c r="AG742" s="14">
        <v>0.11149234095090201</v>
      </c>
      <c r="AH742" s="14">
        <v>0.240364364965269</v>
      </c>
      <c r="AI742" s="14"/>
      <c r="AJ742" s="14">
        <v>0.14291127321659</v>
      </c>
      <c r="AK742" s="14">
        <v>0.133670637370782</v>
      </c>
      <c r="AL742" s="14">
        <v>9.1242127865378803E-2</v>
      </c>
      <c r="AM742" s="14">
        <v>0</v>
      </c>
      <c r="AN742" s="14">
        <v>0.204233099477652</v>
      </c>
      <c r="AO742" s="14"/>
      <c r="AP742" s="14">
        <v>0.136764296515272</v>
      </c>
      <c r="AQ742" s="14">
        <v>0.131118794646673</v>
      </c>
      <c r="AR742" s="14">
        <v>5.43111862329098E-2</v>
      </c>
      <c r="AS742" s="14"/>
      <c r="AT742" s="14" t="s">
        <v>247</v>
      </c>
      <c r="AU742" s="14">
        <v>0.22155288805276599</v>
      </c>
      <c r="AV742" s="14">
        <v>0.118723888040033</v>
      </c>
      <c r="AW742" s="14">
        <v>0.12098163433770801</v>
      </c>
      <c r="AX742" s="14">
        <v>0.17665423712824699</v>
      </c>
      <c r="AY742" s="14"/>
      <c r="AZ742" s="14">
        <v>0.15019129174835699</v>
      </c>
      <c r="BA742" s="14">
        <v>0.11788122442049</v>
      </c>
      <c r="BB742" s="14">
        <v>0.156623160588134</v>
      </c>
      <c r="BC742" s="14">
        <v>0.22101844379435301</v>
      </c>
      <c r="BD742" s="14">
        <v>4.3179638469617601E-2</v>
      </c>
      <c r="BE742" s="14">
        <v>0</v>
      </c>
    </row>
    <row r="743" spans="2:57" x14ac:dyDescent="0.25">
      <c r="B743" t="s">
        <v>222</v>
      </c>
      <c r="C743" s="14">
        <v>9.0055233595891293E-2</v>
      </c>
      <c r="D743" s="14">
        <v>9.3410295464828902E-2</v>
      </c>
      <c r="E743" s="14">
        <v>8.4566074401079105E-2</v>
      </c>
      <c r="F743" s="14"/>
      <c r="G743" s="14">
        <v>0.169891291851961</v>
      </c>
      <c r="H743" s="14">
        <v>2.2598770170265299E-2</v>
      </c>
      <c r="I743" s="14">
        <v>0.159077750008257</v>
      </c>
      <c r="J743" s="14">
        <v>5.2241361009834897E-2</v>
      </c>
      <c r="K743" s="14">
        <v>4.05902350374506E-2</v>
      </c>
      <c r="L743" s="14">
        <v>4.3957798578775797E-2</v>
      </c>
      <c r="M743" s="14"/>
      <c r="N743" s="14">
        <v>7.8356688120674395E-2</v>
      </c>
      <c r="O743" s="14">
        <v>9.0373756107388001E-2</v>
      </c>
      <c r="P743" s="14">
        <v>4.9761303481377098E-2</v>
      </c>
      <c r="Q743" s="14">
        <v>0.19555791395667399</v>
      </c>
      <c r="R743" s="14"/>
      <c r="S743" s="14">
        <v>7.1372962230115605E-2</v>
      </c>
      <c r="T743" s="14">
        <v>0.188024046232591</v>
      </c>
      <c r="U743" s="14">
        <v>7.6977501429966594E-2</v>
      </c>
      <c r="V743" s="14">
        <v>0.18249652096760099</v>
      </c>
      <c r="W743" s="14">
        <v>0</v>
      </c>
      <c r="X743" s="14">
        <v>3.9227700300446602E-2</v>
      </c>
      <c r="Y743" s="14">
        <v>0.13008894081206601</v>
      </c>
      <c r="Z743" s="14">
        <v>0.15563202523666</v>
      </c>
      <c r="AA743" s="14">
        <v>0.13276707378803301</v>
      </c>
      <c r="AB743" s="14">
        <v>3.23270820760274E-2</v>
      </c>
      <c r="AC743" s="14">
        <v>8.4852966418305004E-2</v>
      </c>
      <c r="AD743" s="14">
        <v>0</v>
      </c>
      <c r="AE743" s="14"/>
      <c r="AF743" s="14">
        <v>4.7048693782342499E-2</v>
      </c>
      <c r="AG743" s="14">
        <v>9.7297221360506406E-2</v>
      </c>
      <c r="AH743" s="14">
        <v>0</v>
      </c>
      <c r="AI743" s="14"/>
      <c r="AJ743" s="14">
        <v>6.3083016801479194E-2</v>
      </c>
      <c r="AK743" s="14">
        <v>0.10787646073441499</v>
      </c>
      <c r="AL743" s="14">
        <v>5.2383658786849599E-2</v>
      </c>
      <c r="AM743" s="14">
        <v>1</v>
      </c>
      <c r="AN743" s="14">
        <v>3.8419219081941E-2</v>
      </c>
      <c r="AO743" s="14"/>
      <c r="AP743" s="14">
        <v>5.3150012345577403E-2</v>
      </c>
      <c r="AQ743" s="14">
        <v>9.3617061943566296E-2</v>
      </c>
      <c r="AR743" s="14">
        <v>0.100505732239974</v>
      </c>
      <c r="AS743" s="14"/>
      <c r="AT743" s="14" t="s">
        <v>247</v>
      </c>
      <c r="AU743" s="14">
        <v>9.3355293750110105E-2</v>
      </c>
      <c r="AV743" s="14">
        <v>0.10166164916912999</v>
      </c>
      <c r="AW743" s="14">
        <v>7.5348993172373105E-2</v>
      </c>
      <c r="AX743" s="14">
        <v>7.0743017592915999E-2</v>
      </c>
      <c r="AY743" s="14"/>
      <c r="AZ743" s="14">
        <v>9.1069281769956198E-2</v>
      </c>
      <c r="BA743" s="14">
        <v>6.83616029260007E-2</v>
      </c>
      <c r="BB743" s="14">
        <v>0.13437343027601101</v>
      </c>
      <c r="BC743" s="14">
        <v>6.5577562660756497E-2</v>
      </c>
      <c r="BD743" s="14">
        <v>0.115447437651477</v>
      </c>
      <c r="BE743" s="14">
        <v>8.7035099151280104E-2</v>
      </c>
    </row>
    <row r="744" spans="2:57" x14ac:dyDescent="0.25">
      <c r="B744" t="s">
        <v>223</v>
      </c>
      <c r="C744" s="14">
        <v>4.5153312699666E-2</v>
      </c>
      <c r="D744" s="14">
        <v>3.4053622146878397E-2</v>
      </c>
      <c r="E744" s="14">
        <v>6.33133260876447E-2</v>
      </c>
      <c r="F744" s="14"/>
      <c r="G744" s="14">
        <v>3.7834865215976697E-2</v>
      </c>
      <c r="H744" s="14">
        <v>6.3683048601236997E-2</v>
      </c>
      <c r="I744" s="14">
        <v>6.6217991180873001E-2</v>
      </c>
      <c r="J744" s="14">
        <v>7.5757899697308798E-2</v>
      </c>
      <c r="K744" s="14">
        <v>0</v>
      </c>
      <c r="L744" s="14">
        <v>0</v>
      </c>
      <c r="M744" s="14"/>
      <c r="N744" s="14">
        <v>3.5428237997367697E-2</v>
      </c>
      <c r="O744" s="14">
        <v>6.3500151600876506E-2</v>
      </c>
      <c r="P744" s="14">
        <v>2.2286324022181898E-2</v>
      </c>
      <c r="Q744" s="14">
        <v>5.0679693794132202E-2</v>
      </c>
      <c r="R744" s="14"/>
      <c r="S744" s="14">
        <v>4.6043641206643802E-2</v>
      </c>
      <c r="T744" s="14">
        <v>0</v>
      </c>
      <c r="U744" s="14">
        <v>8.6363824934658107E-2</v>
      </c>
      <c r="V744" s="14">
        <v>0</v>
      </c>
      <c r="W744" s="14">
        <v>0.12433184136318901</v>
      </c>
      <c r="X744" s="14">
        <v>4.85047873243055E-2</v>
      </c>
      <c r="Y744" s="14">
        <v>0</v>
      </c>
      <c r="Z744" s="14">
        <v>0.15501193871329899</v>
      </c>
      <c r="AA744" s="14">
        <v>3.19166220221433E-2</v>
      </c>
      <c r="AB744" s="14">
        <v>0</v>
      </c>
      <c r="AC744" s="14">
        <v>0.188855479766249</v>
      </c>
      <c r="AD744" s="14">
        <v>0.13314238021174701</v>
      </c>
      <c r="AE744" s="14"/>
      <c r="AF744" s="14">
        <v>5.1158094236522698E-2</v>
      </c>
      <c r="AG744" s="14">
        <v>4.7158537744399001E-2</v>
      </c>
      <c r="AH744" s="14">
        <v>5.1401852648762798E-2</v>
      </c>
      <c r="AI744" s="14"/>
      <c r="AJ744" s="14">
        <v>3.6388098407385001E-2</v>
      </c>
      <c r="AK744" s="14">
        <v>4.1476943735150401E-2</v>
      </c>
      <c r="AL744" s="14">
        <v>4.44813885282931E-2</v>
      </c>
      <c r="AM744" s="14">
        <v>0</v>
      </c>
      <c r="AN744" s="14">
        <v>7.4406120149219296E-2</v>
      </c>
      <c r="AO744" s="14"/>
      <c r="AP744" s="14">
        <v>3.4317497061350198E-2</v>
      </c>
      <c r="AQ744" s="14">
        <v>3.1047183415081302E-2</v>
      </c>
      <c r="AR744" s="14">
        <v>5.7020814034095299E-2</v>
      </c>
      <c r="AS744" s="14"/>
      <c r="AT744" s="14" t="s">
        <v>247</v>
      </c>
      <c r="AU744" s="14">
        <v>7.0663968364758994E-2</v>
      </c>
      <c r="AV744" s="14">
        <v>5.9106197866648502E-2</v>
      </c>
      <c r="AW744" s="14">
        <v>1.7158824979388199E-2</v>
      </c>
      <c r="AX744" s="14">
        <v>0</v>
      </c>
      <c r="AY744" s="14"/>
      <c r="AZ744" s="14">
        <v>3.6819707951035202E-2</v>
      </c>
      <c r="BA744" s="14">
        <v>6.4403350004988202E-2</v>
      </c>
      <c r="BB744" s="14">
        <v>3.4531846309227003E-2</v>
      </c>
      <c r="BC744" s="14">
        <v>0</v>
      </c>
      <c r="BD744" s="14">
        <v>8.0434584463673603E-2</v>
      </c>
      <c r="BE744" s="14">
        <v>9.01950607273896E-2</v>
      </c>
    </row>
    <row r="745" spans="2:57" x14ac:dyDescent="0.25">
      <c r="B745" t="s">
        <v>87</v>
      </c>
      <c r="C745" s="14">
        <v>0</v>
      </c>
      <c r="D745" s="14">
        <v>0</v>
      </c>
      <c r="E745" s="14">
        <v>0</v>
      </c>
      <c r="F745" s="14"/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/>
      <c r="N745" s="14">
        <v>0</v>
      </c>
      <c r="O745" s="14">
        <v>0</v>
      </c>
      <c r="P745" s="14">
        <v>0</v>
      </c>
      <c r="Q745" s="14">
        <v>0</v>
      </c>
      <c r="R745" s="14"/>
      <c r="S745" s="14">
        <v>0</v>
      </c>
      <c r="T745" s="14">
        <v>0</v>
      </c>
      <c r="U745" s="14">
        <v>0</v>
      </c>
      <c r="V745" s="14">
        <v>0</v>
      </c>
      <c r="W745" s="14">
        <v>0</v>
      </c>
      <c r="X745" s="14">
        <v>0</v>
      </c>
      <c r="Y745" s="14">
        <v>0</v>
      </c>
      <c r="Z745" s="14">
        <v>0</v>
      </c>
      <c r="AA745" s="14">
        <v>0</v>
      </c>
      <c r="AB745" s="14">
        <v>0</v>
      </c>
      <c r="AC745" s="14">
        <v>0</v>
      </c>
      <c r="AD745" s="14">
        <v>0</v>
      </c>
      <c r="AE745" s="14"/>
      <c r="AF745" s="14">
        <v>0</v>
      </c>
      <c r="AG745" s="14">
        <v>0</v>
      </c>
      <c r="AH745" s="14">
        <v>0</v>
      </c>
      <c r="AI745" s="14"/>
      <c r="AJ745" s="14">
        <v>0</v>
      </c>
      <c r="AK745" s="14">
        <v>0</v>
      </c>
      <c r="AL745" s="14">
        <v>0</v>
      </c>
      <c r="AM745" s="14">
        <v>0</v>
      </c>
      <c r="AN745" s="14">
        <v>0</v>
      </c>
      <c r="AO745" s="14"/>
      <c r="AP745" s="14">
        <v>0</v>
      </c>
      <c r="AQ745" s="14">
        <v>0</v>
      </c>
      <c r="AR745" s="14">
        <v>0</v>
      </c>
      <c r="AS745" s="14"/>
      <c r="AT745" s="14" t="s">
        <v>247</v>
      </c>
      <c r="AU745" s="14">
        <v>0</v>
      </c>
      <c r="AV745" s="14">
        <v>0</v>
      </c>
      <c r="AW745" s="14">
        <v>0</v>
      </c>
      <c r="AX745" s="14">
        <v>0</v>
      </c>
      <c r="AY745" s="14"/>
      <c r="AZ745" s="14">
        <v>0</v>
      </c>
      <c r="BA745" s="14">
        <v>0</v>
      </c>
      <c r="BB745" s="14">
        <v>0</v>
      </c>
      <c r="BC745" s="14">
        <v>0</v>
      </c>
      <c r="BD745" s="14">
        <v>0</v>
      </c>
      <c r="BE745" s="14">
        <v>0</v>
      </c>
    </row>
    <row r="746" spans="2:57" x14ac:dyDescent="0.25"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4"/>
    </row>
    <row r="747" spans="2:57" x14ac:dyDescent="0.25">
      <c r="B747" s="6" t="s">
        <v>272</v>
      </c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</row>
    <row r="748" spans="2:57" x14ac:dyDescent="0.25">
      <c r="B748" s="24" t="s">
        <v>211</v>
      </c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</row>
    <row r="749" spans="2:57" x14ac:dyDescent="0.25">
      <c r="B749" t="s">
        <v>232</v>
      </c>
      <c r="C749" s="14">
        <v>0.429096998162037</v>
      </c>
      <c r="D749" s="14">
        <v>0.41021771406781898</v>
      </c>
      <c r="E749" s="14">
        <v>0.46373537057456998</v>
      </c>
      <c r="F749" s="14"/>
      <c r="G749" s="14">
        <v>0.51935210828739797</v>
      </c>
      <c r="H749" s="14">
        <v>0.43065186495269098</v>
      </c>
      <c r="I749" s="14">
        <v>0.468123659892348</v>
      </c>
      <c r="J749" s="14">
        <v>0.47582196799058102</v>
      </c>
      <c r="K749" s="14">
        <v>0.277968780136366</v>
      </c>
      <c r="L749" s="14">
        <v>0.32302590977511397</v>
      </c>
      <c r="M749" s="14"/>
      <c r="N749" s="14">
        <v>0.52304188008462704</v>
      </c>
      <c r="O749" s="14">
        <v>0.328673225879548</v>
      </c>
      <c r="P749" s="14">
        <v>0.28882570986522899</v>
      </c>
      <c r="Q749" s="14">
        <v>0.42851400447390098</v>
      </c>
      <c r="R749" s="14"/>
      <c r="S749" s="14">
        <v>0.68634283148627895</v>
      </c>
      <c r="T749" s="14">
        <v>0.40539920450132599</v>
      </c>
      <c r="U749" s="14">
        <v>0.29883939814670701</v>
      </c>
      <c r="V749" s="14">
        <v>0.46066181429264402</v>
      </c>
      <c r="W749" s="14">
        <v>0.50736929610488501</v>
      </c>
      <c r="X749" s="14">
        <v>0.37354144908758602</v>
      </c>
      <c r="Y749" s="14">
        <v>0.22412919878015</v>
      </c>
      <c r="Z749" s="14">
        <v>0</v>
      </c>
      <c r="AA749" s="14">
        <v>0.25587770127769999</v>
      </c>
      <c r="AB749" s="14">
        <v>0.41465259996322401</v>
      </c>
      <c r="AC749" s="14">
        <v>1</v>
      </c>
      <c r="AD749" s="14">
        <v>0.32381141909468802</v>
      </c>
      <c r="AE749" s="14"/>
      <c r="AF749" s="14">
        <v>0.46288911833473001</v>
      </c>
      <c r="AG749" s="14">
        <v>0.45091681076762402</v>
      </c>
      <c r="AH749" s="14">
        <v>0.17163834839914899</v>
      </c>
      <c r="AI749" s="14"/>
      <c r="AJ749" s="14">
        <v>0.33748465856140603</v>
      </c>
      <c r="AK749" s="14">
        <v>0.52353824399822102</v>
      </c>
      <c r="AL749" s="14">
        <v>0.60573514674890705</v>
      </c>
      <c r="AM749" s="14">
        <v>1</v>
      </c>
      <c r="AN749" s="14">
        <v>0.29086561922241799</v>
      </c>
      <c r="AO749" s="14"/>
      <c r="AP749" s="14">
        <v>0.29335743914266599</v>
      </c>
      <c r="AQ749" s="14">
        <v>0.51405216776257701</v>
      </c>
      <c r="AR749" s="14">
        <v>0.6382951853387</v>
      </c>
      <c r="AS749" s="14"/>
      <c r="AT749" s="14" t="s">
        <v>247</v>
      </c>
      <c r="AU749" s="14">
        <v>0.34125328678760303</v>
      </c>
      <c r="AV749" s="14">
        <v>0.37783836892114397</v>
      </c>
      <c r="AW749" s="14">
        <v>0.54547255260093996</v>
      </c>
      <c r="AX749" s="14">
        <v>0.58570239146033098</v>
      </c>
      <c r="AY749" s="14"/>
      <c r="AZ749" s="14">
        <v>0.551731212887142</v>
      </c>
      <c r="BA749" s="14">
        <v>0.39987207491264998</v>
      </c>
      <c r="BB749" s="14">
        <v>0.44776484410724199</v>
      </c>
      <c r="BC749" s="14">
        <v>0.33788615970501001</v>
      </c>
      <c r="BD749" s="14">
        <v>0.130773707848784</v>
      </c>
      <c r="BE749" s="14">
        <v>0.26647176131924899</v>
      </c>
    </row>
    <row r="750" spans="2:57" x14ac:dyDescent="0.25">
      <c r="B750" t="s">
        <v>233</v>
      </c>
      <c r="C750" s="14">
        <v>0.33552688404215902</v>
      </c>
      <c r="D750" s="14">
        <v>0.29939834156613498</v>
      </c>
      <c r="E750" s="14">
        <v>0.401812973215946</v>
      </c>
      <c r="F750" s="14"/>
      <c r="G750" s="14">
        <v>0.30289773231478201</v>
      </c>
      <c r="H750" s="14">
        <v>0.41581780187123502</v>
      </c>
      <c r="I750" s="14">
        <v>0.148972965983317</v>
      </c>
      <c r="J750" s="14">
        <v>0.36253812640636701</v>
      </c>
      <c r="K750" s="14">
        <v>0.33972217915840902</v>
      </c>
      <c r="L750" s="14">
        <v>0.40329908012091498</v>
      </c>
      <c r="M750" s="14"/>
      <c r="N750" s="14">
        <v>0.33809570155776503</v>
      </c>
      <c r="O750" s="14">
        <v>0.241087018745473</v>
      </c>
      <c r="P750" s="14">
        <v>0.339188823773941</v>
      </c>
      <c r="Q750" s="14">
        <v>0.45381913922769501</v>
      </c>
      <c r="R750" s="14"/>
      <c r="S750" s="14">
        <v>0.17619047008567501</v>
      </c>
      <c r="T750" s="14">
        <v>0.339758246844935</v>
      </c>
      <c r="U750" s="14">
        <v>0.291908900889504</v>
      </c>
      <c r="V750" s="14">
        <v>0.22282389383038601</v>
      </c>
      <c r="W750" s="14">
        <v>0.34038176433420803</v>
      </c>
      <c r="X750" s="14">
        <v>0.24357970515153701</v>
      </c>
      <c r="Y750" s="14">
        <v>0.59983573076619501</v>
      </c>
      <c r="Z750" s="14">
        <v>0.40277715296647099</v>
      </c>
      <c r="AA750" s="14">
        <v>0.47621815080435498</v>
      </c>
      <c r="AB750" s="14">
        <v>0.45578272796472502</v>
      </c>
      <c r="AC750" s="14">
        <v>0</v>
      </c>
      <c r="AD750" s="14">
        <v>0.67618858090531198</v>
      </c>
      <c r="AE750" s="14"/>
      <c r="AF750" s="14">
        <v>0.29208920975537001</v>
      </c>
      <c r="AG750" s="14">
        <v>0.35317969326361398</v>
      </c>
      <c r="AH750" s="14">
        <v>0.40606669778205601</v>
      </c>
      <c r="AI750" s="14"/>
      <c r="AJ750" s="14">
        <v>0.49659716071891902</v>
      </c>
      <c r="AK750" s="14">
        <v>0.22985083281444901</v>
      </c>
      <c r="AL750" s="14">
        <v>0.18328553902875999</v>
      </c>
      <c r="AM750" s="14">
        <v>0</v>
      </c>
      <c r="AN750" s="14">
        <v>0.349981123208983</v>
      </c>
      <c r="AO750" s="14"/>
      <c r="AP750" s="14">
        <v>0.42789331782197099</v>
      </c>
      <c r="AQ750" s="14">
        <v>0.288773708288112</v>
      </c>
      <c r="AR750" s="14">
        <v>7.6573376443951305E-2</v>
      </c>
      <c r="AS750" s="14"/>
      <c r="AT750" s="14" t="s">
        <v>247</v>
      </c>
      <c r="AU750" s="14">
        <v>0.45539518886497199</v>
      </c>
      <c r="AV750" s="14">
        <v>0.32762402415296499</v>
      </c>
      <c r="AW750" s="14">
        <v>0.26463731376927802</v>
      </c>
      <c r="AX750" s="14">
        <v>0.27490311320566702</v>
      </c>
      <c r="AY750" s="14"/>
      <c r="AZ750" s="14">
        <v>0.31339569029266201</v>
      </c>
      <c r="BA750" s="14">
        <v>0.32860515764781101</v>
      </c>
      <c r="BB750" s="14">
        <v>0.36317166001932699</v>
      </c>
      <c r="BC750" s="14">
        <v>0.19651773217920801</v>
      </c>
      <c r="BD750" s="14">
        <v>0.51184810747013298</v>
      </c>
      <c r="BE750" s="14">
        <v>0.58136444455243297</v>
      </c>
    </row>
    <row r="751" spans="2:57" x14ac:dyDescent="0.25">
      <c r="B751" t="s">
        <v>234</v>
      </c>
      <c r="C751" s="14">
        <v>0.134209664906174</v>
      </c>
      <c r="D751" s="14">
        <v>0.144275610894362</v>
      </c>
      <c r="E751" s="14">
        <v>0.115741380617254</v>
      </c>
      <c r="F751" s="14"/>
      <c r="G751" s="14">
        <v>0.17775015939781999</v>
      </c>
      <c r="H751" s="14">
        <v>5.9395262934747201E-2</v>
      </c>
      <c r="I751" s="14">
        <v>9.2107806278574206E-2</v>
      </c>
      <c r="J751" s="14">
        <v>0.10829352738688</v>
      </c>
      <c r="K751" s="14">
        <v>0.31869418642886299</v>
      </c>
      <c r="L751" s="14">
        <v>0.15493202540201301</v>
      </c>
      <c r="M751" s="14"/>
      <c r="N751" s="14">
        <v>6.5454857777359807E-2</v>
      </c>
      <c r="O751" s="14">
        <v>0.23510091751351</v>
      </c>
      <c r="P751" s="14">
        <v>0.25943008330010497</v>
      </c>
      <c r="Q751" s="14">
        <v>7.5227652927343097E-2</v>
      </c>
      <c r="R751" s="14"/>
      <c r="S751" s="14">
        <v>9.9804766059209807E-2</v>
      </c>
      <c r="T751" s="14">
        <v>0.117004293274575</v>
      </c>
      <c r="U751" s="14">
        <v>0.40925170096378899</v>
      </c>
      <c r="V751" s="14">
        <v>0.21480047150323101</v>
      </c>
      <c r="W751" s="14">
        <v>0.15224893956090699</v>
      </c>
      <c r="X751" s="14">
        <v>0.128841678656828</v>
      </c>
      <c r="Y751" s="14">
        <v>8.6690791927266794E-2</v>
      </c>
      <c r="Z751" s="14">
        <v>0.354995134365932</v>
      </c>
      <c r="AA751" s="14">
        <v>0.212446088594823</v>
      </c>
      <c r="AB751" s="14">
        <v>0</v>
      </c>
      <c r="AC751" s="14">
        <v>0</v>
      </c>
      <c r="AD751" s="14">
        <v>0</v>
      </c>
      <c r="AE751" s="14"/>
      <c r="AF751" s="14">
        <v>0.11561778475503599</v>
      </c>
      <c r="AG751" s="14">
        <v>0.124928327906224</v>
      </c>
      <c r="AH751" s="14">
        <v>0.17899511725966399</v>
      </c>
      <c r="AI751" s="14"/>
      <c r="AJ751" s="14">
        <v>0.12620380621789401</v>
      </c>
      <c r="AK751" s="14">
        <v>0.13897168565031101</v>
      </c>
      <c r="AL751" s="14">
        <v>9.9216946809310605E-2</v>
      </c>
      <c r="AM751" s="14">
        <v>0</v>
      </c>
      <c r="AN751" s="14">
        <v>0.114435503489799</v>
      </c>
      <c r="AO751" s="14"/>
      <c r="AP751" s="14">
        <v>0.16575729116861401</v>
      </c>
      <c r="AQ751" s="14">
        <v>0.11069367410764901</v>
      </c>
      <c r="AR751" s="14">
        <v>0.190598859795586</v>
      </c>
      <c r="AS751" s="14"/>
      <c r="AT751" s="14" t="s">
        <v>247</v>
      </c>
      <c r="AU751" s="14">
        <v>0.12574893225987099</v>
      </c>
      <c r="AV751" s="14">
        <v>0.14663712117430899</v>
      </c>
      <c r="AW751" s="14">
        <v>9.0118670138198895E-2</v>
      </c>
      <c r="AX751" s="14">
        <v>0.139394495334002</v>
      </c>
      <c r="AY751" s="14"/>
      <c r="AZ751" s="14">
        <v>5.5615141968497601E-2</v>
      </c>
      <c r="BA751" s="14">
        <v>0.110244552043212</v>
      </c>
      <c r="BB751" s="14">
        <v>0.18906349587342999</v>
      </c>
      <c r="BC751" s="14">
        <v>0.28869579770936699</v>
      </c>
      <c r="BD751" s="14">
        <v>0.241717293632293</v>
      </c>
      <c r="BE751" s="14">
        <v>0.15216379412831799</v>
      </c>
    </row>
    <row r="752" spans="2:57" x14ac:dyDescent="0.25">
      <c r="B752" t="s">
        <v>235</v>
      </c>
      <c r="C752" s="14">
        <v>7.5778604412691894E-2</v>
      </c>
      <c r="D752" s="14">
        <v>0.10688310261924901</v>
      </c>
      <c r="E752" s="14">
        <v>1.8710275592230201E-2</v>
      </c>
      <c r="F752" s="14"/>
      <c r="G752" s="14">
        <v>0</v>
      </c>
      <c r="H752" s="14">
        <v>2.8514397391755798E-2</v>
      </c>
      <c r="I752" s="14">
        <v>0.23951139092568099</v>
      </c>
      <c r="J752" s="14">
        <v>5.3346378216170998E-2</v>
      </c>
      <c r="K752" s="14">
        <v>6.3614854276362306E-2</v>
      </c>
      <c r="L752" s="14">
        <v>0.118742984701957</v>
      </c>
      <c r="M752" s="14"/>
      <c r="N752" s="14">
        <v>5.6383595207982001E-2</v>
      </c>
      <c r="O752" s="14">
        <v>0.19513883786146799</v>
      </c>
      <c r="P752" s="14">
        <v>0</v>
      </c>
      <c r="Q752" s="14">
        <v>4.2439203371060802E-2</v>
      </c>
      <c r="R752" s="14"/>
      <c r="S752" s="14">
        <v>3.7661932368835499E-2</v>
      </c>
      <c r="T752" s="14">
        <v>0.137838255379164</v>
      </c>
      <c r="U752" s="14">
        <v>0</v>
      </c>
      <c r="V752" s="14">
        <v>0.10171382037373899</v>
      </c>
      <c r="W752" s="14">
        <v>0</v>
      </c>
      <c r="X752" s="14">
        <v>0.177112994952595</v>
      </c>
      <c r="Y752" s="14">
        <v>8.9344278526388099E-2</v>
      </c>
      <c r="Z752" s="14">
        <v>0</v>
      </c>
      <c r="AA752" s="14">
        <v>5.5458059323121901E-2</v>
      </c>
      <c r="AB752" s="14">
        <v>6.4525778471919107E-2</v>
      </c>
      <c r="AC752" s="14">
        <v>0</v>
      </c>
      <c r="AD752" s="14">
        <v>0</v>
      </c>
      <c r="AE752" s="14"/>
      <c r="AF752" s="14">
        <v>0.100946114812849</v>
      </c>
      <c r="AG752" s="14">
        <v>5.1788083905316501E-2</v>
      </c>
      <c r="AH752" s="14">
        <v>0.17636398275647</v>
      </c>
      <c r="AI752" s="14"/>
      <c r="AJ752" s="14">
        <v>3.9714374501780503E-2</v>
      </c>
      <c r="AK752" s="14">
        <v>0.10763923753702</v>
      </c>
      <c r="AL752" s="14">
        <v>0</v>
      </c>
      <c r="AM752" s="14">
        <v>0</v>
      </c>
      <c r="AN752" s="14">
        <v>0.178417218272163</v>
      </c>
      <c r="AO752" s="14"/>
      <c r="AP752" s="14">
        <v>7.9604429377817906E-2</v>
      </c>
      <c r="AQ752" s="14">
        <v>6.7232104241362001E-2</v>
      </c>
      <c r="AR752" s="14">
        <v>9.4532578421763103E-2</v>
      </c>
      <c r="AS752" s="14"/>
      <c r="AT752" s="14" t="s">
        <v>247</v>
      </c>
      <c r="AU752" s="14">
        <v>7.7602592087553907E-2</v>
      </c>
      <c r="AV752" s="14">
        <v>0.125326229719813</v>
      </c>
      <c r="AW752" s="14">
        <v>2.94287531271917E-2</v>
      </c>
      <c r="AX752" s="14">
        <v>0</v>
      </c>
      <c r="AY752" s="14"/>
      <c r="AZ752" s="14">
        <v>3.7893273640077302E-2</v>
      </c>
      <c r="BA752" s="14">
        <v>0.12061480485481101</v>
      </c>
      <c r="BB752" s="14">
        <v>0</v>
      </c>
      <c r="BC752" s="14">
        <v>0.17690031040641599</v>
      </c>
      <c r="BD752" s="14">
        <v>0.115660891048789</v>
      </c>
      <c r="BE752" s="14">
        <v>0</v>
      </c>
    </row>
    <row r="753" spans="2:57" x14ac:dyDescent="0.25">
      <c r="B753" t="s">
        <v>87</v>
      </c>
      <c r="C753" s="14">
        <v>2.5387848476938198E-2</v>
      </c>
      <c r="D753" s="14">
        <v>3.9225230852434401E-2</v>
      </c>
      <c r="E753" s="14">
        <v>0</v>
      </c>
      <c r="F753" s="14"/>
      <c r="G753" s="14">
        <v>0</v>
      </c>
      <c r="H753" s="14">
        <v>6.5620672849570599E-2</v>
      </c>
      <c r="I753" s="14">
        <v>5.1284176920080499E-2</v>
      </c>
      <c r="J753" s="14">
        <v>0</v>
      </c>
      <c r="K753" s="14">
        <v>0</v>
      </c>
      <c r="L753" s="14">
        <v>0</v>
      </c>
      <c r="M753" s="14"/>
      <c r="N753" s="14">
        <v>1.7023965372265401E-2</v>
      </c>
      <c r="O753" s="14">
        <v>0</v>
      </c>
      <c r="P753" s="14">
        <v>0.112555383060725</v>
      </c>
      <c r="Q753" s="14">
        <v>0</v>
      </c>
      <c r="R753" s="14"/>
      <c r="S753" s="14">
        <v>0</v>
      </c>
      <c r="T753" s="14">
        <v>0</v>
      </c>
      <c r="U753" s="14">
        <v>0</v>
      </c>
      <c r="V753" s="14">
        <v>0</v>
      </c>
      <c r="W753" s="14">
        <v>0</v>
      </c>
      <c r="X753" s="14">
        <v>7.6924172151455097E-2</v>
      </c>
      <c r="Y753" s="14">
        <v>0</v>
      </c>
      <c r="Z753" s="14">
        <v>0.24222771266759599</v>
      </c>
      <c r="AA753" s="14">
        <v>0</v>
      </c>
      <c r="AB753" s="14">
        <v>6.5038893600132403E-2</v>
      </c>
      <c r="AC753" s="14">
        <v>0</v>
      </c>
      <c r="AD753" s="14">
        <v>0</v>
      </c>
      <c r="AE753" s="14"/>
      <c r="AF753" s="14">
        <v>2.8457772342014302E-2</v>
      </c>
      <c r="AG753" s="14">
        <v>1.91870841572215E-2</v>
      </c>
      <c r="AH753" s="14">
        <v>6.6935853802661996E-2</v>
      </c>
      <c r="AI753" s="14"/>
      <c r="AJ753" s="14">
        <v>0</v>
      </c>
      <c r="AK753" s="14">
        <v>0</v>
      </c>
      <c r="AL753" s="14">
        <v>0.11176236741302201</v>
      </c>
      <c r="AM753" s="14">
        <v>0</v>
      </c>
      <c r="AN753" s="14">
        <v>6.6300535806636293E-2</v>
      </c>
      <c r="AO753" s="14"/>
      <c r="AP753" s="14">
        <v>3.3387522488930503E-2</v>
      </c>
      <c r="AQ753" s="14">
        <v>1.9248345600300601E-2</v>
      </c>
      <c r="AR753" s="14">
        <v>0</v>
      </c>
      <c r="AS753" s="14"/>
      <c r="AT753" s="14" t="s">
        <v>247</v>
      </c>
      <c r="AU753" s="14">
        <v>0</v>
      </c>
      <c r="AV753" s="14">
        <v>2.2574256031769602E-2</v>
      </c>
      <c r="AW753" s="14">
        <v>7.0342710364391603E-2</v>
      </c>
      <c r="AX753" s="14">
        <v>0</v>
      </c>
      <c r="AY753" s="14"/>
      <c r="AZ753" s="14">
        <v>4.1364681211621103E-2</v>
      </c>
      <c r="BA753" s="14">
        <v>4.0663410541515899E-2</v>
      </c>
      <c r="BB753" s="14">
        <v>0</v>
      </c>
      <c r="BC753" s="14">
        <v>0</v>
      </c>
      <c r="BD753" s="14">
        <v>0</v>
      </c>
      <c r="BE753" s="14">
        <v>0</v>
      </c>
    </row>
    <row r="754" spans="2:57" x14ac:dyDescent="0.25"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  <c r="BE754" s="14"/>
    </row>
    <row r="755" spans="2:57" x14ac:dyDescent="0.25"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4"/>
    </row>
    <row r="756" spans="2:57" x14ac:dyDescent="0.25"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  <c r="BE756" s="14"/>
    </row>
    <row r="757" spans="2:57" x14ac:dyDescent="0.25">
      <c r="B757" s="6" t="s">
        <v>273</v>
      </c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  <c r="BE757" s="14"/>
    </row>
    <row r="758" spans="2:57" x14ac:dyDescent="0.25">
      <c r="B758" s="24" t="s">
        <v>211</v>
      </c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  <c r="BE758" s="14"/>
    </row>
    <row r="759" spans="2:57" x14ac:dyDescent="0.25">
      <c r="B759" t="s">
        <v>232</v>
      </c>
      <c r="C759" s="14">
        <v>0.44784272988524298</v>
      </c>
      <c r="D759" s="14">
        <v>0.44090816009914102</v>
      </c>
      <c r="E759" s="14">
        <v>0.46858362277906301</v>
      </c>
      <c r="F759" s="14"/>
      <c r="G759" s="14">
        <v>0.54927090685341295</v>
      </c>
      <c r="H759" s="14">
        <v>0.505996507661857</v>
      </c>
      <c r="I759" s="14">
        <v>0.37713215988079102</v>
      </c>
      <c r="J759" s="14">
        <v>0.363257749996234</v>
      </c>
      <c r="K759" s="14">
        <v>0.343438326033078</v>
      </c>
      <c r="L759" s="14">
        <v>0.50621341843484502</v>
      </c>
      <c r="M759" s="14"/>
      <c r="N759" s="14">
        <v>0.56265962611402598</v>
      </c>
      <c r="O759" s="14">
        <v>0.35212815410031001</v>
      </c>
      <c r="P759" s="14">
        <v>0.43861273224425201</v>
      </c>
      <c r="Q759" s="14">
        <v>0.342893691300031</v>
      </c>
      <c r="R759" s="14"/>
      <c r="S759" s="14">
        <v>0.58672183817798396</v>
      </c>
      <c r="T759" s="14">
        <v>0.458152127235669</v>
      </c>
      <c r="U759" s="14">
        <v>0.40674696631027801</v>
      </c>
      <c r="V759" s="14">
        <v>0.37164400486083798</v>
      </c>
      <c r="W759" s="14">
        <v>0.40387160116319998</v>
      </c>
      <c r="X759" s="14">
        <v>0.47325448650943303</v>
      </c>
      <c r="Y759" s="14">
        <v>0.429274524160974</v>
      </c>
      <c r="Z759" s="14">
        <v>0.63935433134057895</v>
      </c>
      <c r="AA759" s="14">
        <v>0.318446821657632</v>
      </c>
      <c r="AB759" s="14">
        <v>0.34752918462489901</v>
      </c>
      <c r="AC759" s="14">
        <v>0.43451446864238602</v>
      </c>
      <c r="AD759" s="14">
        <v>0.50047313289335604</v>
      </c>
      <c r="AE759" s="14"/>
      <c r="AF759" s="14">
        <v>0.46239405508986398</v>
      </c>
      <c r="AG759" s="14">
        <v>0.430959527787667</v>
      </c>
      <c r="AH759" s="14">
        <v>0.32143425805912301</v>
      </c>
      <c r="AI759" s="14"/>
      <c r="AJ759" s="14">
        <v>0.42629038635116301</v>
      </c>
      <c r="AK759" s="14">
        <v>0.505205813567004</v>
      </c>
      <c r="AL759" s="14">
        <v>0.39090418071802602</v>
      </c>
      <c r="AM759" s="14">
        <v>0.467896446254146</v>
      </c>
      <c r="AN759" s="14">
        <v>0.430062715150272</v>
      </c>
      <c r="AO759" s="14"/>
      <c r="AP759" s="14">
        <v>0.47151482814427298</v>
      </c>
      <c r="AQ759" s="14">
        <v>0.51839271375595197</v>
      </c>
      <c r="AR759" s="14">
        <v>0.360942231957812</v>
      </c>
      <c r="AS759" s="14"/>
      <c r="AT759" s="14" t="s">
        <v>247</v>
      </c>
      <c r="AU759" s="14">
        <v>0.41810178198908199</v>
      </c>
      <c r="AV759" s="14">
        <v>0.41737138372565102</v>
      </c>
      <c r="AW759" s="14">
        <v>0.57901133718544096</v>
      </c>
      <c r="AX759" s="14">
        <v>0.57469012716035806</v>
      </c>
      <c r="AY759" s="14"/>
      <c r="AZ759" s="14">
        <v>0.52276967247567097</v>
      </c>
      <c r="BA759" s="14">
        <v>0.46360905131728702</v>
      </c>
      <c r="BB759" s="14">
        <v>0.28481298586126103</v>
      </c>
      <c r="BC759" s="14">
        <v>0.38636639452856397</v>
      </c>
      <c r="BD759" s="14">
        <v>0.42185083401156198</v>
      </c>
      <c r="BE759" s="14">
        <v>0.38278413093143898</v>
      </c>
    </row>
    <row r="760" spans="2:57" x14ac:dyDescent="0.25">
      <c r="B760" t="s">
        <v>233</v>
      </c>
      <c r="C760" s="14">
        <v>0.40877037403845201</v>
      </c>
      <c r="D760" s="14">
        <v>0.41519889257239501</v>
      </c>
      <c r="E760" s="14">
        <v>0.39490425372613203</v>
      </c>
      <c r="F760" s="14"/>
      <c r="G760" s="14">
        <v>0.41444092049446102</v>
      </c>
      <c r="H760" s="14">
        <v>0.37434746422371501</v>
      </c>
      <c r="I760" s="14">
        <v>0.47417374038027399</v>
      </c>
      <c r="J760" s="14">
        <v>0.36833826220972199</v>
      </c>
      <c r="K760" s="14">
        <v>0.41930753469048798</v>
      </c>
      <c r="L760" s="14">
        <v>0.40860074615157799</v>
      </c>
      <c r="M760" s="14"/>
      <c r="N760" s="14">
        <v>0.34530993325762799</v>
      </c>
      <c r="O760" s="14">
        <v>0.47924419637766202</v>
      </c>
      <c r="P760" s="14">
        <v>0.38129358226243798</v>
      </c>
      <c r="Q760" s="14">
        <v>0.47793085351516001</v>
      </c>
      <c r="R760" s="14"/>
      <c r="S760" s="14">
        <v>0.324160015392566</v>
      </c>
      <c r="T760" s="14">
        <v>0.35256533735386503</v>
      </c>
      <c r="U760" s="14">
        <v>0.51426429494025505</v>
      </c>
      <c r="V760" s="14">
        <v>0.459566960213659</v>
      </c>
      <c r="W760" s="14">
        <v>0.37476278548384201</v>
      </c>
      <c r="X760" s="14">
        <v>0.33066558031398802</v>
      </c>
      <c r="Y760" s="14">
        <v>0.31549118723187802</v>
      </c>
      <c r="Z760" s="14">
        <v>0.23911413139599799</v>
      </c>
      <c r="AA760" s="14">
        <v>0.63281986480778296</v>
      </c>
      <c r="AB760" s="14">
        <v>0.51741270350495105</v>
      </c>
      <c r="AC760" s="14">
        <v>0.44626362259972002</v>
      </c>
      <c r="AD760" s="14">
        <v>0.29733644506719298</v>
      </c>
      <c r="AE760" s="14"/>
      <c r="AF760" s="14">
        <v>0.37635637593745502</v>
      </c>
      <c r="AG760" s="14">
        <v>0.41595372739993802</v>
      </c>
      <c r="AH760" s="14">
        <v>0.51015222882764</v>
      </c>
      <c r="AI760" s="14"/>
      <c r="AJ760" s="14">
        <v>0.40015875964272501</v>
      </c>
      <c r="AK760" s="14">
        <v>0.391355341776146</v>
      </c>
      <c r="AL760" s="14">
        <v>0.45238380318607302</v>
      </c>
      <c r="AM760" s="14">
        <v>0.53210355374585405</v>
      </c>
      <c r="AN760" s="14">
        <v>0.37214326856493102</v>
      </c>
      <c r="AO760" s="14"/>
      <c r="AP760" s="14">
        <v>0.41082971193748002</v>
      </c>
      <c r="AQ760" s="14">
        <v>0.394377877963623</v>
      </c>
      <c r="AR760" s="14">
        <v>0.42670469600891803</v>
      </c>
      <c r="AS760" s="14"/>
      <c r="AT760" s="14" t="s">
        <v>247</v>
      </c>
      <c r="AU760" s="14">
        <v>0.46158898027329798</v>
      </c>
      <c r="AV760" s="14">
        <v>0.42523234814653099</v>
      </c>
      <c r="AW760" s="14">
        <v>0.30241544424946698</v>
      </c>
      <c r="AX760" s="14">
        <v>0.35264882054138502</v>
      </c>
      <c r="AY760" s="14"/>
      <c r="AZ760" s="14">
        <v>0.35753862088744398</v>
      </c>
      <c r="BA760" s="14">
        <v>0.35527389017446898</v>
      </c>
      <c r="BB760" s="14">
        <v>0.61566153597842699</v>
      </c>
      <c r="BC760" s="14">
        <v>0.45391893684765</v>
      </c>
      <c r="BD760" s="14">
        <v>0.38184539037559301</v>
      </c>
      <c r="BE760" s="14">
        <v>0.57307578369488998</v>
      </c>
    </row>
    <row r="761" spans="2:57" x14ac:dyDescent="0.25">
      <c r="B761" t="s">
        <v>234</v>
      </c>
      <c r="C761" s="14">
        <v>0.11594188485967299</v>
      </c>
      <c r="D761" s="14">
        <v>0.10932770968342399</v>
      </c>
      <c r="E761" s="14">
        <v>0.12260040663994801</v>
      </c>
      <c r="F761" s="14"/>
      <c r="G761" s="14">
        <v>3.6288172652125701E-2</v>
      </c>
      <c r="H761" s="14">
        <v>7.9848598654518502E-2</v>
      </c>
      <c r="I761" s="14">
        <v>0.107147790576271</v>
      </c>
      <c r="J761" s="14">
        <v>0.23749847211532801</v>
      </c>
      <c r="K761" s="14">
        <v>0.20505830373971301</v>
      </c>
      <c r="L761" s="14">
        <v>7.0303744657046099E-2</v>
      </c>
      <c r="M761" s="14"/>
      <c r="N761" s="14">
        <v>8.1092486704953698E-2</v>
      </c>
      <c r="O761" s="14">
        <v>0.14099791324747801</v>
      </c>
      <c r="P761" s="14">
        <v>0.110994316626114</v>
      </c>
      <c r="Q761" s="14">
        <v>0.164282692381264</v>
      </c>
      <c r="R761" s="14"/>
      <c r="S761" s="14">
        <v>7.4862450883487794E-2</v>
      </c>
      <c r="T761" s="14">
        <v>0.156144152140336</v>
      </c>
      <c r="U761" s="14">
        <v>7.8988738749467297E-2</v>
      </c>
      <c r="V761" s="14">
        <v>0.16878903492550301</v>
      </c>
      <c r="W761" s="14">
        <v>0.14990731479554001</v>
      </c>
      <c r="X761" s="14">
        <v>0.122368091408216</v>
      </c>
      <c r="Y761" s="14">
        <v>0.25523428860714797</v>
      </c>
      <c r="Z761" s="14">
        <v>0</v>
      </c>
      <c r="AA761" s="14">
        <v>4.87333135345848E-2</v>
      </c>
      <c r="AB761" s="14">
        <v>0.11310776207995001</v>
      </c>
      <c r="AC761" s="14">
        <v>0.119221908757894</v>
      </c>
      <c r="AD761" s="14">
        <v>0.20219042203945101</v>
      </c>
      <c r="AE761" s="14"/>
      <c r="AF761" s="14">
        <v>0.11782907618524199</v>
      </c>
      <c r="AG761" s="14">
        <v>0.14200702953335001</v>
      </c>
      <c r="AH761" s="14">
        <v>9.5770226788860005E-2</v>
      </c>
      <c r="AI761" s="14"/>
      <c r="AJ761" s="14">
        <v>0.155167012107439</v>
      </c>
      <c r="AK761" s="14">
        <v>0.10343884465684999</v>
      </c>
      <c r="AL761" s="14">
        <v>0.13254441119343499</v>
      </c>
      <c r="AM761" s="14">
        <v>0</v>
      </c>
      <c r="AN761" s="14">
        <v>0.15243794045116199</v>
      </c>
      <c r="AO761" s="14"/>
      <c r="AP761" s="14">
        <v>8.1166174965143306E-2</v>
      </c>
      <c r="AQ761" s="14">
        <v>8.72294082804249E-2</v>
      </c>
      <c r="AR761" s="14">
        <v>0.14986685263549901</v>
      </c>
      <c r="AS761" s="14"/>
      <c r="AT761" s="14" t="s">
        <v>247</v>
      </c>
      <c r="AU761" s="14">
        <v>9.5279545514446201E-2</v>
      </c>
      <c r="AV761" s="14">
        <v>0.13290693832400899</v>
      </c>
      <c r="AW761" s="14">
        <v>7.4011870803402893E-2</v>
      </c>
      <c r="AX761" s="14">
        <v>7.2661052298257603E-2</v>
      </c>
      <c r="AY761" s="14"/>
      <c r="AZ761" s="14">
        <v>8.9140783647549099E-2</v>
      </c>
      <c r="BA761" s="14">
        <v>0.14702777443903201</v>
      </c>
      <c r="BB761" s="14">
        <v>5.0224247456531403E-2</v>
      </c>
      <c r="BC761" s="14">
        <v>0.14427913069402201</v>
      </c>
      <c r="BD761" s="14">
        <v>0.19630377561284501</v>
      </c>
      <c r="BE761" s="14">
        <v>4.4140085373670597E-2</v>
      </c>
    </row>
    <row r="762" spans="2:57" x14ac:dyDescent="0.25">
      <c r="B762" t="s">
        <v>235</v>
      </c>
      <c r="C762" s="14">
        <v>1.5909771978203799E-2</v>
      </c>
      <c r="D762" s="14">
        <v>2.10381962730983E-2</v>
      </c>
      <c r="E762" s="14">
        <v>6.1008030588978199E-3</v>
      </c>
      <c r="F762" s="14"/>
      <c r="G762" s="14">
        <v>0</v>
      </c>
      <c r="H762" s="14">
        <v>1.27130949196001E-2</v>
      </c>
      <c r="I762" s="14">
        <v>2.56874557714507E-2</v>
      </c>
      <c r="J762" s="14">
        <v>1.37946792273319E-2</v>
      </c>
      <c r="K762" s="14">
        <v>3.2195835536720903E-2</v>
      </c>
      <c r="L762" s="14">
        <v>1.48820907565313E-2</v>
      </c>
      <c r="M762" s="14"/>
      <c r="N762" s="14">
        <v>1.09379539233923E-2</v>
      </c>
      <c r="O762" s="14">
        <v>1.6672685888567199E-2</v>
      </c>
      <c r="P762" s="14">
        <v>2.53002027139973E-2</v>
      </c>
      <c r="Q762" s="14">
        <v>1.48927628035447E-2</v>
      </c>
      <c r="R762" s="14"/>
      <c r="S762" s="14">
        <v>0</v>
      </c>
      <c r="T762" s="14">
        <v>3.3138383270129801E-2</v>
      </c>
      <c r="U762" s="14">
        <v>0</v>
      </c>
      <c r="V762" s="14">
        <v>0</v>
      </c>
      <c r="W762" s="14">
        <v>3.3813517103081898E-2</v>
      </c>
      <c r="X762" s="14">
        <v>4.2820921699588101E-2</v>
      </c>
      <c r="Y762" s="14">
        <v>0</v>
      </c>
      <c r="Z762" s="14">
        <v>0.121531537263424</v>
      </c>
      <c r="AA762" s="14">
        <v>0</v>
      </c>
      <c r="AB762" s="14">
        <v>0</v>
      </c>
      <c r="AC762" s="14">
        <v>0</v>
      </c>
      <c r="AD762" s="14">
        <v>0</v>
      </c>
      <c r="AE762" s="14"/>
      <c r="AF762" s="14">
        <v>3.2030654702570299E-2</v>
      </c>
      <c r="AG762" s="14">
        <v>4.5780349719302098E-3</v>
      </c>
      <c r="AH762" s="14">
        <v>3.4586859039524701E-2</v>
      </c>
      <c r="AI762" s="14"/>
      <c r="AJ762" s="14">
        <v>1.8383841898672301E-2</v>
      </c>
      <c r="AK762" s="14">
        <v>0</v>
      </c>
      <c r="AL762" s="14">
        <v>2.4167604902466E-2</v>
      </c>
      <c r="AM762" s="14">
        <v>0</v>
      </c>
      <c r="AN762" s="14">
        <v>2.3617708905898201E-2</v>
      </c>
      <c r="AO762" s="14"/>
      <c r="AP762" s="14">
        <v>3.64892849531036E-2</v>
      </c>
      <c r="AQ762" s="14">
        <v>0</v>
      </c>
      <c r="AR762" s="14">
        <v>2.9567998272667401E-2</v>
      </c>
      <c r="AS762" s="14"/>
      <c r="AT762" s="14" t="s">
        <v>247</v>
      </c>
      <c r="AU762" s="14">
        <v>2.5029692223174201E-2</v>
      </c>
      <c r="AV762" s="14">
        <v>4.2599379995911096E-3</v>
      </c>
      <c r="AW762" s="14">
        <v>4.4561347761689303E-2</v>
      </c>
      <c r="AX762" s="14">
        <v>0</v>
      </c>
      <c r="AY762" s="14"/>
      <c r="AZ762" s="14">
        <v>1.43468903396345E-2</v>
      </c>
      <c r="BA762" s="14">
        <v>2.3225893801941101E-2</v>
      </c>
      <c r="BB762" s="14">
        <v>2.11493718216707E-2</v>
      </c>
      <c r="BC762" s="14">
        <v>1.54355379297636E-2</v>
      </c>
      <c r="BD762" s="14">
        <v>0</v>
      </c>
      <c r="BE762" s="14">
        <v>0</v>
      </c>
    </row>
    <row r="763" spans="2:57" x14ac:dyDescent="0.25">
      <c r="B763" t="s">
        <v>87</v>
      </c>
      <c r="C763" s="14">
        <v>1.1535239238427799E-2</v>
      </c>
      <c r="D763" s="14">
        <v>1.35270413719415E-2</v>
      </c>
      <c r="E763" s="14">
        <v>7.8109137959592604E-3</v>
      </c>
      <c r="F763" s="14"/>
      <c r="G763" s="14">
        <v>0</v>
      </c>
      <c r="H763" s="14">
        <v>2.70943345403095E-2</v>
      </c>
      <c r="I763" s="14">
        <v>1.5858853391212801E-2</v>
      </c>
      <c r="J763" s="14">
        <v>1.7110836451383098E-2</v>
      </c>
      <c r="K763" s="14">
        <v>0</v>
      </c>
      <c r="L763" s="14">
        <v>0</v>
      </c>
      <c r="M763" s="14"/>
      <c r="N763" s="14">
        <v>0</v>
      </c>
      <c r="O763" s="14">
        <v>1.0957050385982501E-2</v>
      </c>
      <c r="P763" s="14">
        <v>4.3799166153198101E-2</v>
      </c>
      <c r="Q763" s="14">
        <v>0</v>
      </c>
      <c r="R763" s="14"/>
      <c r="S763" s="14">
        <v>1.42556955459629E-2</v>
      </c>
      <c r="T763" s="14">
        <v>0</v>
      </c>
      <c r="U763" s="14">
        <v>0</v>
      </c>
      <c r="V763" s="14">
        <v>0</v>
      </c>
      <c r="W763" s="14">
        <v>3.7644781454335599E-2</v>
      </c>
      <c r="X763" s="14">
        <v>3.08909200687752E-2</v>
      </c>
      <c r="Y763" s="14">
        <v>0</v>
      </c>
      <c r="Z763" s="14">
        <v>0</v>
      </c>
      <c r="AA763" s="14">
        <v>0</v>
      </c>
      <c r="AB763" s="14">
        <v>2.1950349790200201E-2</v>
      </c>
      <c r="AC763" s="14">
        <v>0</v>
      </c>
      <c r="AD763" s="14">
        <v>0</v>
      </c>
      <c r="AE763" s="14"/>
      <c r="AF763" s="14">
        <v>1.13898380848687E-2</v>
      </c>
      <c r="AG763" s="14">
        <v>6.5016803071149603E-3</v>
      </c>
      <c r="AH763" s="14">
        <v>3.8056427284852402E-2</v>
      </c>
      <c r="AI763" s="14"/>
      <c r="AJ763" s="14">
        <v>0</v>
      </c>
      <c r="AK763" s="14">
        <v>0</v>
      </c>
      <c r="AL763" s="14">
        <v>0</v>
      </c>
      <c r="AM763" s="14">
        <v>0</v>
      </c>
      <c r="AN763" s="14">
        <v>2.1738366927737202E-2</v>
      </c>
      <c r="AO763" s="14"/>
      <c r="AP763" s="14">
        <v>0</v>
      </c>
      <c r="AQ763" s="14">
        <v>0</v>
      </c>
      <c r="AR763" s="14">
        <v>3.2918221125103897E-2</v>
      </c>
      <c r="AS763" s="14"/>
      <c r="AT763" s="14" t="s">
        <v>247</v>
      </c>
      <c r="AU763" s="14">
        <v>0</v>
      </c>
      <c r="AV763" s="14">
        <v>2.0229391804217001E-2</v>
      </c>
      <c r="AW763" s="14">
        <v>0</v>
      </c>
      <c r="AX763" s="14">
        <v>0</v>
      </c>
      <c r="AY763" s="14"/>
      <c r="AZ763" s="14">
        <v>1.6204032649701799E-2</v>
      </c>
      <c r="BA763" s="14">
        <v>1.08633902672711E-2</v>
      </c>
      <c r="BB763" s="14">
        <v>2.8151858882110001E-2</v>
      </c>
      <c r="BC763" s="14">
        <v>0</v>
      </c>
      <c r="BD763" s="14">
        <v>0</v>
      </c>
      <c r="BE763" s="14">
        <v>0</v>
      </c>
    </row>
    <row r="764" spans="2:57" x14ac:dyDescent="0.25"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  <c r="BE764" s="14"/>
    </row>
    <row r="765" spans="2:57" x14ac:dyDescent="0.25"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4"/>
    </row>
    <row r="766" spans="2:57" x14ac:dyDescent="0.25"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  <c r="BE766" s="14"/>
    </row>
    <row r="767" spans="2:57" x14ac:dyDescent="0.25">
      <c r="B767" s="6" t="s">
        <v>274</v>
      </c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  <c r="BE767" s="14"/>
    </row>
    <row r="768" spans="2:57" x14ac:dyDescent="0.25">
      <c r="B768" s="24" t="s">
        <v>211</v>
      </c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  <c r="BE768" s="14"/>
    </row>
    <row r="769" spans="2:57" x14ac:dyDescent="0.25">
      <c r="B769" t="s">
        <v>232</v>
      </c>
      <c r="C769" s="14">
        <v>0.37168669495860401</v>
      </c>
      <c r="D769" s="14">
        <v>0.35128979266146299</v>
      </c>
      <c r="E769" s="14">
        <v>0.38614120515809203</v>
      </c>
      <c r="F769" s="14"/>
      <c r="G769" s="14">
        <v>0.57478991238117605</v>
      </c>
      <c r="H769" s="14">
        <v>0.44864923949715002</v>
      </c>
      <c r="I769" s="14">
        <v>0.392893527051835</v>
      </c>
      <c r="J769" s="14">
        <v>0.24681920654233599</v>
      </c>
      <c r="K769" s="14">
        <v>0.30750883712840499</v>
      </c>
      <c r="L769" s="14">
        <v>0.28468492187298799</v>
      </c>
      <c r="M769" s="14"/>
      <c r="N769" s="14">
        <v>0.37839148841687198</v>
      </c>
      <c r="O769" s="14">
        <v>0.31041528056983098</v>
      </c>
      <c r="P769" s="14">
        <v>0.37009619800315802</v>
      </c>
      <c r="Q769" s="14">
        <v>0.45293321537630898</v>
      </c>
      <c r="R769" s="14"/>
      <c r="S769" s="14">
        <v>0.37974728414516301</v>
      </c>
      <c r="T769" s="14">
        <v>0.41540715149862201</v>
      </c>
      <c r="U769" s="14">
        <v>0.38706063770868399</v>
      </c>
      <c r="V769" s="14">
        <v>0.35306296719602098</v>
      </c>
      <c r="W769" s="14">
        <v>0.39043300113713603</v>
      </c>
      <c r="X769" s="14">
        <v>0.36817093057914302</v>
      </c>
      <c r="Y769" s="14">
        <v>0.279351561394033</v>
      </c>
      <c r="Z769" s="14">
        <v>0.451089165121417</v>
      </c>
      <c r="AA769" s="14">
        <v>0.37948267550999298</v>
      </c>
      <c r="AB769" s="14">
        <v>0.337225041976905</v>
      </c>
      <c r="AC769" s="14">
        <v>0.48865668983902499</v>
      </c>
      <c r="AD769" s="14">
        <v>0.11913590812314501</v>
      </c>
      <c r="AE769" s="14"/>
      <c r="AF769" s="14">
        <v>0.29653326951582798</v>
      </c>
      <c r="AG769" s="14">
        <v>0.36455628234766901</v>
      </c>
      <c r="AH769" s="14">
        <v>0.406931252382564</v>
      </c>
      <c r="AI769" s="14"/>
      <c r="AJ769" s="14">
        <v>0.25849321061674801</v>
      </c>
      <c r="AK769" s="14">
        <v>0.35072286382411699</v>
      </c>
      <c r="AL769" s="14">
        <v>0.410101046507796</v>
      </c>
      <c r="AM769" s="14">
        <v>0.38214266335538899</v>
      </c>
      <c r="AN769" s="14">
        <v>0.41142613539777001</v>
      </c>
      <c r="AO769" s="14"/>
      <c r="AP769" s="14">
        <v>0.33347190014665201</v>
      </c>
      <c r="AQ769" s="14">
        <v>0.38498435391911501</v>
      </c>
      <c r="AR769" s="14">
        <v>0.49748584023014703</v>
      </c>
      <c r="AS769" s="14"/>
      <c r="AT769" s="14" t="s">
        <v>247</v>
      </c>
      <c r="AU769" s="14">
        <v>0.30940223382624099</v>
      </c>
      <c r="AV769" s="14">
        <v>0.39426200710633402</v>
      </c>
      <c r="AW769" s="14">
        <v>0.44581503087180002</v>
      </c>
      <c r="AX769" s="14">
        <v>0.46716516418623399</v>
      </c>
      <c r="AY769" s="14"/>
      <c r="AZ769" s="14">
        <v>0.48076169352224501</v>
      </c>
      <c r="BA769" s="14">
        <v>0.346495301396748</v>
      </c>
      <c r="BB769" s="14">
        <v>0.23870736400307499</v>
      </c>
      <c r="BC769" s="14">
        <v>0.35088873743216498</v>
      </c>
      <c r="BD769" s="14">
        <v>0.36271275354170102</v>
      </c>
      <c r="BE769" s="14">
        <v>0.35847929773132298</v>
      </c>
    </row>
    <row r="770" spans="2:57" x14ac:dyDescent="0.25">
      <c r="B770" t="s">
        <v>233</v>
      </c>
      <c r="C770" s="14">
        <v>0.42131888455094801</v>
      </c>
      <c r="D770" s="14">
        <v>0.43187628491635499</v>
      </c>
      <c r="E770" s="14">
        <v>0.411124039787646</v>
      </c>
      <c r="F770" s="14"/>
      <c r="G770" s="14">
        <v>0.33562019043649399</v>
      </c>
      <c r="H770" s="14">
        <v>0.43833005157863297</v>
      </c>
      <c r="I770" s="14">
        <v>0.44055624242341201</v>
      </c>
      <c r="J770" s="14">
        <v>0.49943738152544198</v>
      </c>
      <c r="K770" s="14">
        <v>0.32971158001407602</v>
      </c>
      <c r="L770" s="14">
        <v>0.43249642882666001</v>
      </c>
      <c r="M770" s="14"/>
      <c r="N770" s="14">
        <v>0.41471768100296702</v>
      </c>
      <c r="O770" s="14">
        <v>0.43359983819312298</v>
      </c>
      <c r="P770" s="14">
        <v>0.45396350559159798</v>
      </c>
      <c r="Q770" s="14">
        <v>0.37423894697926802</v>
      </c>
      <c r="R770" s="14"/>
      <c r="S770" s="14">
        <v>0.461263574179967</v>
      </c>
      <c r="T770" s="14">
        <v>0.36072396203316798</v>
      </c>
      <c r="U770" s="14">
        <v>0.364503638942831</v>
      </c>
      <c r="V770" s="14">
        <v>0.36890796720678698</v>
      </c>
      <c r="W770" s="14">
        <v>0.47218212503245399</v>
      </c>
      <c r="X770" s="14">
        <v>0.35849033000907399</v>
      </c>
      <c r="Y770" s="14">
        <v>0.378291985961274</v>
      </c>
      <c r="Z770" s="14">
        <v>0.50296167848584095</v>
      </c>
      <c r="AA770" s="14">
        <v>0.43540134264483799</v>
      </c>
      <c r="AB770" s="14">
        <v>0.44162821814007802</v>
      </c>
      <c r="AC770" s="14">
        <v>0.37265928258076703</v>
      </c>
      <c r="AD770" s="14">
        <v>0.645930517473012</v>
      </c>
      <c r="AE770" s="14"/>
      <c r="AF770" s="14">
        <v>0.439255003426196</v>
      </c>
      <c r="AG770" s="14">
        <v>0.41762925846078403</v>
      </c>
      <c r="AH770" s="14">
        <v>0.41915859423674401</v>
      </c>
      <c r="AI770" s="14"/>
      <c r="AJ770" s="14">
        <v>0.468717886227692</v>
      </c>
      <c r="AK770" s="14">
        <v>0.49586834145552999</v>
      </c>
      <c r="AL770" s="14">
        <v>0.35759517306736499</v>
      </c>
      <c r="AM770" s="14">
        <v>0.61785733664461095</v>
      </c>
      <c r="AN770" s="14">
        <v>0.314004398755795</v>
      </c>
      <c r="AO770" s="14"/>
      <c r="AP770" s="14">
        <v>0.45495788183863001</v>
      </c>
      <c r="AQ770" s="14">
        <v>0.41760140997742101</v>
      </c>
      <c r="AR770" s="14">
        <v>0.30896879057877202</v>
      </c>
      <c r="AS770" s="14"/>
      <c r="AT770" s="14" t="s">
        <v>247</v>
      </c>
      <c r="AU770" s="14">
        <v>0.44361916504119497</v>
      </c>
      <c r="AV770" s="14">
        <v>0.41472104910510399</v>
      </c>
      <c r="AW770" s="14">
        <v>0.40117252354217597</v>
      </c>
      <c r="AX770" s="14">
        <v>0.27374646634615801</v>
      </c>
      <c r="AY770" s="14"/>
      <c r="AZ770" s="14">
        <v>0.39586173210673098</v>
      </c>
      <c r="BA770" s="14">
        <v>0.44406387557134303</v>
      </c>
      <c r="BB770" s="14">
        <v>0.59710742654557003</v>
      </c>
      <c r="BC770" s="14">
        <v>0.36841987518700398</v>
      </c>
      <c r="BD770" s="14">
        <v>0.32998440071148499</v>
      </c>
      <c r="BE770" s="14">
        <v>0.36328932403624697</v>
      </c>
    </row>
    <row r="771" spans="2:57" x14ac:dyDescent="0.25">
      <c r="B771" t="s">
        <v>234</v>
      </c>
      <c r="C771" s="14">
        <v>0.16312890550523401</v>
      </c>
      <c r="D771" s="14">
        <v>0.17880401306671301</v>
      </c>
      <c r="E771" s="14">
        <v>0.154444650840831</v>
      </c>
      <c r="F771" s="14"/>
      <c r="G771" s="14">
        <v>5.3531273885912702E-2</v>
      </c>
      <c r="H771" s="14">
        <v>6.23515942605102E-2</v>
      </c>
      <c r="I771" s="14">
        <v>0.13530045246196501</v>
      </c>
      <c r="J771" s="14">
        <v>0.21342093393098499</v>
      </c>
      <c r="K771" s="14">
        <v>0.31170131325251899</v>
      </c>
      <c r="L771" s="14">
        <v>0.230259050272139</v>
      </c>
      <c r="M771" s="14"/>
      <c r="N771" s="14">
        <v>0.15694223448521299</v>
      </c>
      <c r="O771" s="14">
        <v>0.21549594671153399</v>
      </c>
      <c r="P771" s="14">
        <v>0.141508274792184</v>
      </c>
      <c r="Q771" s="14">
        <v>0.124361527262827</v>
      </c>
      <c r="R771" s="14"/>
      <c r="S771" s="14">
        <v>9.8584664625343293E-2</v>
      </c>
      <c r="T771" s="14">
        <v>0.20955298877222001</v>
      </c>
      <c r="U771" s="14">
        <v>0.20279914119926801</v>
      </c>
      <c r="V771" s="14">
        <v>0.211930782528748</v>
      </c>
      <c r="W771" s="14">
        <v>0.11193848743264601</v>
      </c>
      <c r="X771" s="14">
        <v>0.23551929164824401</v>
      </c>
      <c r="Y771" s="14">
        <v>0.216582097737228</v>
      </c>
      <c r="Z771" s="14">
        <v>0</v>
      </c>
      <c r="AA771" s="14">
        <v>0.15679571357286001</v>
      </c>
      <c r="AB771" s="14">
        <v>0.180108507134462</v>
      </c>
      <c r="AC771" s="14">
        <v>0.102845067888791</v>
      </c>
      <c r="AD771" s="14">
        <v>0.23493357440384299</v>
      </c>
      <c r="AE771" s="14"/>
      <c r="AF771" s="14">
        <v>0.21016658624132101</v>
      </c>
      <c r="AG771" s="14">
        <v>0.17299649645808701</v>
      </c>
      <c r="AH771" s="14">
        <v>0.15403437632747199</v>
      </c>
      <c r="AI771" s="14"/>
      <c r="AJ771" s="14">
        <v>0.233622032748319</v>
      </c>
      <c r="AK771" s="14">
        <v>0.117671684876547</v>
      </c>
      <c r="AL771" s="14">
        <v>0.16463020290416799</v>
      </c>
      <c r="AM771" s="14">
        <v>0</v>
      </c>
      <c r="AN771" s="14">
        <v>0.249630614325762</v>
      </c>
      <c r="AO771" s="14"/>
      <c r="AP771" s="14">
        <v>0.19677525154011</v>
      </c>
      <c r="AQ771" s="14">
        <v>0.135513458141445</v>
      </c>
      <c r="AR771" s="14">
        <v>0.14492496675098099</v>
      </c>
      <c r="AS771" s="14"/>
      <c r="AT771" s="14" t="s">
        <v>247</v>
      </c>
      <c r="AU771" s="14">
        <v>0.202043091280142</v>
      </c>
      <c r="AV771" s="14">
        <v>0.14017804181278901</v>
      </c>
      <c r="AW771" s="14">
        <v>0.13813232443698201</v>
      </c>
      <c r="AX771" s="14">
        <v>0.25908836946760699</v>
      </c>
      <c r="AY771" s="14"/>
      <c r="AZ771" s="14">
        <v>7.6380140839978794E-2</v>
      </c>
      <c r="BA771" s="14">
        <v>0.15845950901335301</v>
      </c>
      <c r="BB771" s="14">
        <v>0.16418520945135501</v>
      </c>
      <c r="BC771" s="14">
        <v>0.23437945584823</v>
      </c>
      <c r="BD771" s="14">
        <v>0.25053419543282002</v>
      </c>
      <c r="BE771" s="14">
        <v>0.23231151340829601</v>
      </c>
    </row>
    <row r="772" spans="2:57" x14ac:dyDescent="0.25">
      <c r="B772" t="s">
        <v>235</v>
      </c>
      <c r="C772" s="14">
        <v>3.42089861105443E-2</v>
      </c>
      <c r="D772" s="14">
        <v>2.4185110278290501E-2</v>
      </c>
      <c r="E772" s="14">
        <v>4.1340481307177802E-2</v>
      </c>
      <c r="F772" s="14"/>
      <c r="G772" s="14">
        <v>3.60586232964165E-2</v>
      </c>
      <c r="H772" s="14">
        <v>3.5785959485407803E-2</v>
      </c>
      <c r="I772" s="14">
        <v>1.6660729981356301E-2</v>
      </c>
      <c r="J772" s="14">
        <v>4.0322478001236998E-2</v>
      </c>
      <c r="K772" s="14">
        <v>3.3432574331139699E-2</v>
      </c>
      <c r="L772" s="14">
        <v>4.2211285761805099E-2</v>
      </c>
      <c r="M772" s="14"/>
      <c r="N772" s="14">
        <v>3.7108717768129899E-2</v>
      </c>
      <c r="O772" s="14">
        <v>3.2172954548152298E-2</v>
      </c>
      <c r="P772" s="14">
        <v>2.0884642807954001E-2</v>
      </c>
      <c r="Q772" s="14">
        <v>4.8466310381595802E-2</v>
      </c>
      <c r="R772" s="14"/>
      <c r="S772" s="14">
        <v>4.6459026040208101E-2</v>
      </c>
      <c r="T772" s="14">
        <v>1.43158976959898E-2</v>
      </c>
      <c r="U772" s="14">
        <v>4.5636582149216301E-2</v>
      </c>
      <c r="V772" s="14">
        <v>6.6098283068444799E-2</v>
      </c>
      <c r="W772" s="14">
        <v>2.5446386397764399E-2</v>
      </c>
      <c r="X772" s="14">
        <v>0</v>
      </c>
      <c r="Y772" s="14">
        <v>0.125774354907466</v>
      </c>
      <c r="Z772" s="14">
        <v>0</v>
      </c>
      <c r="AA772" s="14">
        <v>2.8320268272308598E-2</v>
      </c>
      <c r="AB772" s="14">
        <v>2.12296406226514E-2</v>
      </c>
      <c r="AC772" s="14">
        <v>3.5838959691416601E-2</v>
      </c>
      <c r="AD772" s="14">
        <v>0</v>
      </c>
      <c r="AE772" s="14"/>
      <c r="AF772" s="14">
        <v>3.4647131255922801E-2</v>
      </c>
      <c r="AG772" s="14">
        <v>3.5643889872586397E-2</v>
      </c>
      <c r="AH772" s="14">
        <v>1.98757770532208E-2</v>
      </c>
      <c r="AI772" s="14"/>
      <c r="AJ772" s="14">
        <v>3.1101775073974498E-2</v>
      </c>
      <c r="AK772" s="14">
        <v>3.5737109843805501E-2</v>
      </c>
      <c r="AL772" s="14">
        <v>4.1659184250407703E-2</v>
      </c>
      <c r="AM772" s="14">
        <v>0</v>
      </c>
      <c r="AN772" s="14">
        <v>2.4938851520674099E-2</v>
      </c>
      <c r="AO772" s="14"/>
      <c r="AP772" s="14">
        <v>1.47949664746088E-2</v>
      </c>
      <c r="AQ772" s="14">
        <v>5.1760538402627398E-2</v>
      </c>
      <c r="AR772" s="14">
        <v>4.8620402440099603E-2</v>
      </c>
      <c r="AS772" s="14"/>
      <c r="AT772" s="14" t="s">
        <v>247</v>
      </c>
      <c r="AU772" s="14">
        <v>3.7674189214396303E-2</v>
      </c>
      <c r="AV772" s="14">
        <v>3.8929688859980098E-2</v>
      </c>
      <c r="AW772" s="14">
        <v>0</v>
      </c>
      <c r="AX772" s="14">
        <v>0</v>
      </c>
      <c r="AY772" s="14"/>
      <c r="AZ772" s="14">
        <v>2.8610555349151301E-2</v>
      </c>
      <c r="BA772" s="14">
        <v>4.17924825446944E-2</v>
      </c>
      <c r="BB772" s="14">
        <v>0</v>
      </c>
      <c r="BC772" s="14">
        <v>3.1417505817025002E-2</v>
      </c>
      <c r="BD772" s="14">
        <v>5.6768650313993897E-2</v>
      </c>
      <c r="BE772" s="14">
        <v>4.5919864824134002E-2</v>
      </c>
    </row>
    <row r="773" spans="2:57" x14ac:dyDescent="0.25">
      <c r="B773" t="s">
        <v>87</v>
      </c>
      <c r="C773" s="14">
        <v>9.6565288746709808E-3</v>
      </c>
      <c r="D773" s="14">
        <v>1.38447990771789E-2</v>
      </c>
      <c r="E773" s="14">
        <v>6.94962290625216E-3</v>
      </c>
      <c r="F773" s="14"/>
      <c r="G773" s="14">
        <v>0</v>
      </c>
      <c r="H773" s="14">
        <v>1.4883155178298701E-2</v>
      </c>
      <c r="I773" s="14">
        <v>1.45890480814311E-2</v>
      </c>
      <c r="J773" s="14">
        <v>0</v>
      </c>
      <c r="K773" s="14">
        <v>1.7645695273860701E-2</v>
      </c>
      <c r="L773" s="14">
        <v>1.03483132664084E-2</v>
      </c>
      <c r="M773" s="14"/>
      <c r="N773" s="14">
        <v>1.2839878326818E-2</v>
      </c>
      <c r="O773" s="14">
        <v>8.3159799773591808E-3</v>
      </c>
      <c r="P773" s="14">
        <v>1.3547378805106199E-2</v>
      </c>
      <c r="Q773" s="14">
        <v>0</v>
      </c>
      <c r="R773" s="14"/>
      <c r="S773" s="14">
        <v>1.3945451009318001E-2</v>
      </c>
      <c r="T773" s="14">
        <v>0</v>
      </c>
      <c r="U773" s="14">
        <v>0</v>
      </c>
      <c r="V773" s="14">
        <v>0</v>
      </c>
      <c r="W773" s="14">
        <v>0</v>
      </c>
      <c r="X773" s="14">
        <v>3.7819447763539002E-2</v>
      </c>
      <c r="Y773" s="14">
        <v>0</v>
      </c>
      <c r="Z773" s="14">
        <v>4.5949156392742503E-2</v>
      </c>
      <c r="AA773" s="14">
        <v>0</v>
      </c>
      <c r="AB773" s="14">
        <v>1.9808592125903701E-2</v>
      </c>
      <c r="AC773" s="14">
        <v>0</v>
      </c>
      <c r="AD773" s="14">
        <v>0</v>
      </c>
      <c r="AE773" s="14"/>
      <c r="AF773" s="14">
        <v>1.93980095607321E-2</v>
      </c>
      <c r="AG773" s="14">
        <v>9.1740728608739105E-3</v>
      </c>
      <c r="AH773" s="14">
        <v>0</v>
      </c>
      <c r="AI773" s="14"/>
      <c r="AJ773" s="14">
        <v>8.0650953332662995E-3</v>
      </c>
      <c r="AK773" s="14">
        <v>0</v>
      </c>
      <c r="AL773" s="14">
        <v>2.6014393270263201E-2</v>
      </c>
      <c r="AM773" s="14">
        <v>0</v>
      </c>
      <c r="AN773" s="14">
        <v>0</v>
      </c>
      <c r="AO773" s="14"/>
      <c r="AP773" s="14">
        <v>0</v>
      </c>
      <c r="AQ773" s="14">
        <v>1.01402395593917E-2</v>
      </c>
      <c r="AR773" s="14">
        <v>0</v>
      </c>
      <c r="AS773" s="14"/>
      <c r="AT773" s="14" t="s">
        <v>247</v>
      </c>
      <c r="AU773" s="14">
        <v>7.2613206380257303E-3</v>
      </c>
      <c r="AV773" s="14">
        <v>1.1909213115793399E-2</v>
      </c>
      <c r="AW773" s="14">
        <v>1.4880121149042301E-2</v>
      </c>
      <c r="AX773" s="14">
        <v>0</v>
      </c>
      <c r="AY773" s="14"/>
      <c r="AZ773" s="14">
        <v>1.8385878181894199E-2</v>
      </c>
      <c r="BA773" s="14">
        <v>9.1888314738611705E-3</v>
      </c>
      <c r="BB773" s="14">
        <v>0</v>
      </c>
      <c r="BC773" s="14">
        <v>1.4894425715575799E-2</v>
      </c>
      <c r="BD773" s="14">
        <v>0</v>
      </c>
      <c r="BE773" s="14">
        <v>0</v>
      </c>
    </row>
    <row r="774" spans="2:57" x14ac:dyDescent="0.25"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  <c r="AP774" s="14"/>
      <c r="AQ774" s="14"/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  <c r="BE774" s="14"/>
    </row>
    <row r="775" spans="2:57" x14ac:dyDescent="0.25"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</row>
    <row r="776" spans="2:57" x14ac:dyDescent="0.25"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4"/>
    </row>
    <row r="777" spans="2:57" x14ac:dyDescent="0.25">
      <c r="B777" s="6" t="s">
        <v>275</v>
      </c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  <c r="AP777" s="14"/>
      <c r="AQ777" s="14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  <c r="BE777" s="14"/>
    </row>
    <row r="778" spans="2:57" x14ac:dyDescent="0.25">
      <c r="B778" s="24" t="s">
        <v>211</v>
      </c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  <c r="BE778" s="14"/>
    </row>
    <row r="779" spans="2:57" x14ac:dyDescent="0.25">
      <c r="B779" t="s">
        <v>232</v>
      </c>
      <c r="C779" s="14">
        <v>0.390981121789648</v>
      </c>
      <c r="D779" s="14">
        <v>0.32233255866022897</v>
      </c>
      <c r="E779" s="14">
        <v>0.432401406974459</v>
      </c>
      <c r="F779" s="14"/>
      <c r="G779" s="14">
        <v>0.36162760383264603</v>
      </c>
      <c r="H779" s="14">
        <v>0.50742124634243102</v>
      </c>
      <c r="I779" s="14">
        <v>0.32687704840283299</v>
      </c>
      <c r="J779" s="14">
        <v>0.35943841942233901</v>
      </c>
      <c r="K779" s="14">
        <v>0.57428519002368195</v>
      </c>
      <c r="L779" s="14">
        <v>0</v>
      </c>
      <c r="M779" s="14"/>
      <c r="N779" s="14">
        <v>0.423362873262489</v>
      </c>
      <c r="O779" s="14">
        <v>0.28799220552564803</v>
      </c>
      <c r="P779" s="14">
        <v>0.60449558579803897</v>
      </c>
      <c r="Q779" s="14">
        <v>0.24359033697733601</v>
      </c>
      <c r="R779" s="14"/>
      <c r="S779" s="14">
        <v>0.45578830473951898</v>
      </c>
      <c r="T779" s="14">
        <v>0.400999667140926</v>
      </c>
      <c r="U779" s="14">
        <v>0.79219002772015401</v>
      </c>
      <c r="V779" s="14">
        <v>0.39296287024157101</v>
      </c>
      <c r="W779" s="14">
        <v>0.30018945333511599</v>
      </c>
      <c r="X779" s="14">
        <v>6.9779061217832297E-2</v>
      </c>
      <c r="Y779" s="14">
        <v>0.114279927837764</v>
      </c>
      <c r="Z779" s="14">
        <v>0.82680565329705002</v>
      </c>
      <c r="AA779" s="14">
        <v>0.514385827581466</v>
      </c>
      <c r="AB779" s="14">
        <v>0.46374997291241998</v>
      </c>
      <c r="AC779" s="14">
        <v>0.53492350627560203</v>
      </c>
      <c r="AD779" s="14">
        <v>0</v>
      </c>
      <c r="AE779" s="14"/>
      <c r="AF779" s="14">
        <v>0.34765126323703199</v>
      </c>
      <c r="AG779" s="14">
        <v>0.40338854961227799</v>
      </c>
      <c r="AH779" s="14">
        <v>0.526841587676115</v>
      </c>
      <c r="AI779" s="14"/>
      <c r="AJ779" s="14">
        <v>0.25814369423740702</v>
      </c>
      <c r="AK779" s="14">
        <v>0.45130447582960898</v>
      </c>
      <c r="AL779" s="14">
        <v>0.57270332706431204</v>
      </c>
      <c r="AM779" s="14" t="s">
        <v>247</v>
      </c>
      <c r="AN779" s="14">
        <v>0.45744682998870601</v>
      </c>
      <c r="AO779" s="14"/>
      <c r="AP779" s="14">
        <v>0.45268001325089502</v>
      </c>
      <c r="AQ779" s="14">
        <v>0.33096112698207197</v>
      </c>
      <c r="AR779" s="14">
        <v>0.67058699268885802</v>
      </c>
      <c r="AS779" s="14"/>
      <c r="AT779" s="14" t="s">
        <v>247</v>
      </c>
      <c r="AU779" s="14">
        <v>0.22075872679261199</v>
      </c>
      <c r="AV779" s="14">
        <v>0.35282396257640097</v>
      </c>
      <c r="AW779" s="14">
        <v>0.60725910454662202</v>
      </c>
      <c r="AX779" s="14">
        <v>0</v>
      </c>
      <c r="AY779" s="14"/>
      <c r="AZ779" s="14">
        <v>0.38790816422538699</v>
      </c>
      <c r="BA779" s="14">
        <v>0.49449283669058702</v>
      </c>
      <c r="BB779" s="14">
        <v>0.46593411739144802</v>
      </c>
      <c r="BC779" s="14">
        <v>0.100484479090552</v>
      </c>
      <c r="BD779" s="14">
        <v>0.25853029660732801</v>
      </c>
      <c r="BE779" s="14">
        <v>1</v>
      </c>
    </row>
    <row r="780" spans="2:57" x14ac:dyDescent="0.25">
      <c r="B780" t="s">
        <v>233</v>
      </c>
      <c r="C780" s="14">
        <v>0.44765763821368199</v>
      </c>
      <c r="D780" s="14">
        <v>0.488832771143692</v>
      </c>
      <c r="E780" s="14">
        <v>0.43144794282562698</v>
      </c>
      <c r="F780" s="14"/>
      <c r="G780" s="14">
        <v>0.46555398449831997</v>
      </c>
      <c r="H780" s="14">
        <v>0.30728606560705901</v>
      </c>
      <c r="I780" s="14">
        <v>0.53965589985056195</v>
      </c>
      <c r="J780" s="14">
        <v>0.48774267272829003</v>
      </c>
      <c r="K780" s="14">
        <v>0.425714809976318</v>
      </c>
      <c r="L780" s="14">
        <v>0.75770858106760397</v>
      </c>
      <c r="M780" s="14"/>
      <c r="N780" s="14">
        <v>0.48180146713896799</v>
      </c>
      <c r="O780" s="14">
        <v>0.48831366439337998</v>
      </c>
      <c r="P780" s="14">
        <v>0.310791669793751</v>
      </c>
      <c r="Q780" s="14">
        <v>0.50406868890175505</v>
      </c>
      <c r="R780" s="14"/>
      <c r="S780" s="14">
        <v>0.395696884059202</v>
      </c>
      <c r="T780" s="14">
        <v>0.44175650326181998</v>
      </c>
      <c r="U780" s="14">
        <v>0.20780997227984599</v>
      </c>
      <c r="V780" s="14">
        <v>0.17441650059014399</v>
      </c>
      <c r="W780" s="14">
        <v>0.580487965984955</v>
      </c>
      <c r="X780" s="14">
        <v>0.58602029622601404</v>
      </c>
      <c r="Y780" s="14">
        <v>0.63432247290716104</v>
      </c>
      <c r="Z780" s="14">
        <v>0.17319434670295</v>
      </c>
      <c r="AA780" s="14">
        <v>0.331205893694836</v>
      </c>
      <c r="AB780" s="14">
        <v>0.53625002708757996</v>
      </c>
      <c r="AC780" s="14">
        <v>0.46507649372439802</v>
      </c>
      <c r="AD780" s="14">
        <v>1</v>
      </c>
      <c r="AE780" s="14"/>
      <c r="AF780" s="14">
        <v>0.44005439024301302</v>
      </c>
      <c r="AG780" s="14">
        <v>0.44300175369505201</v>
      </c>
      <c r="AH780" s="14">
        <v>0.473158412323885</v>
      </c>
      <c r="AI780" s="14"/>
      <c r="AJ780" s="14">
        <v>0.48737647003985002</v>
      </c>
      <c r="AK780" s="14">
        <v>0.43796682094762202</v>
      </c>
      <c r="AL780" s="14">
        <v>0.42729667293568802</v>
      </c>
      <c r="AM780" s="14" t="s">
        <v>247</v>
      </c>
      <c r="AN780" s="14">
        <v>0.32743725993318601</v>
      </c>
      <c r="AO780" s="14"/>
      <c r="AP780" s="14">
        <v>0.44132698523791303</v>
      </c>
      <c r="AQ780" s="14">
        <v>0.47072626575377202</v>
      </c>
      <c r="AR780" s="14">
        <v>0.32941300731114198</v>
      </c>
      <c r="AS780" s="14"/>
      <c r="AT780" s="14" t="s">
        <v>247</v>
      </c>
      <c r="AU780" s="14">
        <v>0.58380338009701604</v>
      </c>
      <c r="AV780" s="14">
        <v>0.46820028902723299</v>
      </c>
      <c r="AW780" s="14">
        <v>0.29579766819978998</v>
      </c>
      <c r="AX780" s="14">
        <v>1</v>
      </c>
      <c r="AY780" s="14"/>
      <c r="AZ780" s="14">
        <v>0.491472178605174</v>
      </c>
      <c r="BA780" s="14">
        <v>0.34111493507339402</v>
      </c>
      <c r="BB780" s="14">
        <v>0.456147585244769</v>
      </c>
      <c r="BC780" s="14">
        <v>0.64306007313235403</v>
      </c>
      <c r="BD780" s="14">
        <v>0.349663076805663</v>
      </c>
      <c r="BE780" s="14">
        <v>0</v>
      </c>
    </row>
    <row r="781" spans="2:57" x14ac:dyDescent="0.25">
      <c r="B781" t="s">
        <v>234</v>
      </c>
      <c r="C781" s="14">
        <v>0.124421116638192</v>
      </c>
      <c r="D781" s="14">
        <v>0.16521602220311099</v>
      </c>
      <c r="E781" s="14">
        <v>9.1665527810710898E-2</v>
      </c>
      <c r="F781" s="14"/>
      <c r="G781" s="14">
        <v>0.12575229262760701</v>
      </c>
      <c r="H781" s="14">
        <v>0.18529268805051</v>
      </c>
      <c r="I781" s="14">
        <v>0.133467051746606</v>
      </c>
      <c r="J781" s="14">
        <v>0</v>
      </c>
      <c r="K781" s="14">
        <v>0</v>
      </c>
      <c r="L781" s="14">
        <v>0.115911692505483</v>
      </c>
      <c r="M781" s="14"/>
      <c r="N781" s="14">
        <v>9.4835659598542996E-2</v>
      </c>
      <c r="O781" s="14">
        <v>0.181626610056145</v>
      </c>
      <c r="P781" s="14">
        <v>8.47127444082105E-2</v>
      </c>
      <c r="Q781" s="14">
        <v>8.2764033778095103E-2</v>
      </c>
      <c r="R781" s="14"/>
      <c r="S781" s="14">
        <v>0.105183181893463</v>
      </c>
      <c r="T781" s="14">
        <v>0.157243829597254</v>
      </c>
      <c r="U781" s="14">
        <v>0</v>
      </c>
      <c r="V781" s="14">
        <v>0.214686395789107</v>
      </c>
      <c r="W781" s="14">
        <v>0.119322580679929</v>
      </c>
      <c r="X781" s="14">
        <v>0.28289973998942203</v>
      </c>
      <c r="Y781" s="14">
        <v>0.25139759925507499</v>
      </c>
      <c r="Z781" s="14">
        <v>0</v>
      </c>
      <c r="AA781" s="14">
        <v>8.0655897297463197E-2</v>
      </c>
      <c r="AB781" s="14">
        <v>0</v>
      </c>
      <c r="AC781" s="14">
        <v>0</v>
      </c>
      <c r="AD781" s="14">
        <v>0</v>
      </c>
      <c r="AE781" s="14"/>
      <c r="AF781" s="14">
        <v>0.11896119011684</v>
      </c>
      <c r="AG781" s="14">
        <v>0.13657078349872701</v>
      </c>
      <c r="AH781" s="14">
        <v>0</v>
      </c>
      <c r="AI781" s="14"/>
      <c r="AJ781" s="14">
        <v>0.22054049497213599</v>
      </c>
      <c r="AK781" s="14">
        <v>8.94641729291068E-2</v>
      </c>
      <c r="AL781" s="14">
        <v>0</v>
      </c>
      <c r="AM781" s="14" t="s">
        <v>247</v>
      </c>
      <c r="AN781" s="14">
        <v>0.13945493884790899</v>
      </c>
      <c r="AO781" s="14"/>
      <c r="AP781" s="14">
        <v>0.10599300151119199</v>
      </c>
      <c r="AQ781" s="14">
        <v>0.15780108304721599</v>
      </c>
      <c r="AR781" s="14">
        <v>0</v>
      </c>
      <c r="AS781" s="14"/>
      <c r="AT781" s="14" t="s">
        <v>247</v>
      </c>
      <c r="AU781" s="14">
        <v>0.118710564327129</v>
      </c>
      <c r="AV781" s="14">
        <v>0.15768539196797399</v>
      </c>
      <c r="AW781" s="14">
        <v>9.6943227253588102E-2</v>
      </c>
      <c r="AX781" s="14">
        <v>0</v>
      </c>
      <c r="AY781" s="14"/>
      <c r="AZ781" s="14">
        <v>6.9321909705834794E-2</v>
      </c>
      <c r="BA781" s="14">
        <v>0.131304056822166</v>
      </c>
      <c r="BB781" s="14">
        <v>7.7918297363783001E-2</v>
      </c>
      <c r="BC781" s="14">
        <v>0.256455447777095</v>
      </c>
      <c r="BD781" s="14">
        <v>0.26730770118471497</v>
      </c>
      <c r="BE781" s="14">
        <v>0</v>
      </c>
    </row>
    <row r="782" spans="2:57" x14ac:dyDescent="0.25">
      <c r="B782" t="s">
        <v>235</v>
      </c>
      <c r="C782" s="14">
        <v>1.8665470319074898E-2</v>
      </c>
      <c r="D782" s="14">
        <v>0</v>
      </c>
      <c r="E782" s="14">
        <v>2.8818338091803099E-2</v>
      </c>
      <c r="F782" s="14"/>
      <c r="G782" s="14">
        <v>4.70661190414274E-2</v>
      </c>
      <c r="H782" s="14">
        <v>0</v>
      </c>
      <c r="I782" s="14">
        <v>0</v>
      </c>
      <c r="J782" s="14">
        <v>6.7642949679115494E-2</v>
      </c>
      <c r="K782" s="14">
        <v>0</v>
      </c>
      <c r="L782" s="14">
        <v>0</v>
      </c>
      <c r="M782" s="14"/>
      <c r="N782" s="14">
        <v>0</v>
      </c>
      <c r="O782" s="14">
        <v>2.0944293677268098E-2</v>
      </c>
      <c r="P782" s="14">
        <v>0</v>
      </c>
      <c r="Q782" s="14">
        <v>8.6666359493825604E-2</v>
      </c>
      <c r="R782" s="14"/>
      <c r="S782" s="14">
        <v>4.3331629307816699E-2</v>
      </c>
      <c r="T782" s="14">
        <v>0</v>
      </c>
      <c r="U782" s="14">
        <v>0</v>
      </c>
      <c r="V782" s="14">
        <v>0</v>
      </c>
      <c r="W782" s="14">
        <v>0</v>
      </c>
      <c r="X782" s="14">
        <v>0</v>
      </c>
      <c r="Y782" s="14">
        <v>0</v>
      </c>
      <c r="Z782" s="14">
        <v>0</v>
      </c>
      <c r="AA782" s="14">
        <v>7.3752381426235206E-2</v>
      </c>
      <c r="AB782" s="14">
        <v>0</v>
      </c>
      <c r="AC782" s="14">
        <v>0</v>
      </c>
      <c r="AD782" s="14">
        <v>0</v>
      </c>
      <c r="AE782" s="14"/>
      <c r="AF782" s="14">
        <v>0</v>
      </c>
      <c r="AG782" s="14">
        <v>1.7038913193942101E-2</v>
      </c>
      <c r="AH782" s="14">
        <v>0</v>
      </c>
      <c r="AI782" s="14"/>
      <c r="AJ782" s="14">
        <v>0</v>
      </c>
      <c r="AK782" s="14">
        <v>2.1264530293662098E-2</v>
      </c>
      <c r="AL782" s="14">
        <v>0</v>
      </c>
      <c r="AM782" s="14" t="s">
        <v>247</v>
      </c>
      <c r="AN782" s="14">
        <v>0</v>
      </c>
      <c r="AO782" s="14"/>
      <c r="AP782" s="14">
        <v>0</v>
      </c>
      <c r="AQ782" s="14">
        <v>4.0511524216940098E-2</v>
      </c>
      <c r="AR782" s="14">
        <v>0</v>
      </c>
      <c r="AS782" s="14"/>
      <c r="AT782" s="14" t="s">
        <v>247</v>
      </c>
      <c r="AU782" s="14">
        <v>4.3441288016338002E-2</v>
      </c>
      <c r="AV782" s="14">
        <v>2.12903564283916E-2</v>
      </c>
      <c r="AW782" s="14">
        <v>0</v>
      </c>
      <c r="AX782" s="14">
        <v>0</v>
      </c>
      <c r="AY782" s="14"/>
      <c r="AZ782" s="14">
        <v>2.6216943258421398E-2</v>
      </c>
      <c r="BA782" s="14">
        <v>3.3088171413852702E-2</v>
      </c>
      <c r="BB782" s="14">
        <v>0</v>
      </c>
      <c r="BC782" s="14">
        <v>0</v>
      </c>
      <c r="BD782" s="14">
        <v>0</v>
      </c>
      <c r="BE782" s="14">
        <v>0</v>
      </c>
    </row>
    <row r="783" spans="2:57" x14ac:dyDescent="0.25">
      <c r="B783" t="s">
        <v>87</v>
      </c>
      <c r="C783" s="14">
        <v>1.8274653039402799E-2</v>
      </c>
      <c r="D783" s="14">
        <v>2.3618647992968301E-2</v>
      </c>
      <c r="E783" s="14">
        <v>1.5666784297399601E-2</v>
      </c>
      <c r="F783" s="14"/>
      <c r="G783" s="14">
        <v>0</v>
      </c>
      <c r="H783" s="14">
        <v>0</v>
      </c>
      <c r="I783" s="14">
        <v>0</v>
      </c>
      <c r="J783" s="14">
        <v>8.5175958170255195E-2</v>
      </c>
      <c r="K783" s="14">
        <v>0</v>
      </c>
      <c r="L783" s="14">
        <v>0.126379726426913</v>
      </c>
      <c r="M783" s="14"/>
      <c r="N783" s="14">
        <v>0</v>
      </c>
      <c r="O783" s="14">
        <v>2.1123226347557901E-2</v>
      </c>
      <c r="P783" s="14">
        <v>0</v>
      </c>
      <c r="Q783" s="14">
        <v>8.2910580848988294E-2</v>
      </c>
      <c r="R783" s="14"/>
      <c r="S783" s="14">
        <v>0</v>
      </c>
      <c r="T783" s="14">
        <v>0</v>
      </c>
      <c r="U783" s="14">
        <v>0</v>
      </c>
      <c r="V783" s="14">
        <v>0.217934233379179</v>
      </c>
      <c r="W783" s="14">
        <v>0</v>
      </c>
      <c r="X783" s="14">
        <v>6.1300902566730903E-2</v>
      </c>
      <c r="Y783" s="14">
        <v>0</v>
      </c>
      <c r="Z783" s="14">
        <v>0</v>
      </c>
      <c r="AA783" s="14">
        <v>0</v>
      </c>
      <c r="AB783" s="14">
        <v>0</v>
      </c>
      <c r="AC783" s="14">
        <v>0</v>
      </c>
      <c r="AD783" s="14">
        <v>0</v>
      </c>
      <c r="AE783" s="14"/>
      <c r="AF783" s="14">
        <v>9.3333156403114806E-2</v>
      </c>
      <c r="AG783" s="14">
        <v>0</v>
      </c>
      <c r="AH783" s="14">
        <v>0</v>
      </c>
      <c r="AI783" s="14"/>
      <c r="AJ783" s="14">
        <v>3.3939340750606797E-2</v>
      </c>
      <c r="AK783" s="14">
        <v>0</v>
      </c>
      <c r="AL783" s="14">
        <v>0</v>
      </c>
      <c r="AM783" s="14" t="s">
        <v>247</v>
      </c>
      <c r="AN783" s="14">
        <v>7.5660971230198604E-2</v>
      </c>
      <c r="AO783" s="14"/>
      <c r="AP783" s="14">
        <v>0</v>
      </c>
      <c r="AQ783" s="14">
        <v>0</v>
      </c>
      <c r="AR783" s="14">
        <v>0</v>
      </c>
      <c r="AS783" s="14"/>
      <c r="AT783" s="14" t="s">
        <v>247</v>
      </c>
      <c r="AU783" s="14">
        <v>3.3286040766905702E-2</v>
      </c>
      <c r="AV783" s="14">
        <v>0</v>
      </c>
      <c r="AW783" s="14">
        <v>0</v>
      </c>
      <c r="AX783" s="14">
        <v>0</v>
      </c>
      <c r="AY783" s="14"/>
      <c r="AZ783" s="14">
        <v>2.50808042051835E-2</v>
      </c>
      <c r="BA783" s="14">
        <v>0</v>
      </c>
      <c r="BB783" s="14">
        <v>0</v>
      </c>
      <c r="BC783" s="14">
        <v>0</v>
      </c>
      <c r="BD783" s="14">
        <v>0.124498925402293</v>
      </c>
      <c r="BE783" s="14">
        <v>0</v>
      </c>
    </row>
    <row r="784" spans="2:57" x14ac:dyDescent="0.25"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  <c r="BE784" s="14"/>
    </row>
    <row r="785" spans="2:57" x14ac:dyDescent="0.25"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</row>
    <row r="786" spans="2:57" x14ac:dyDescent="0.25"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  <c r="BE786" s="14"/>
    </row>
    <row r="787" spans="2:57" x14ac:dyDescent="0.25">
      <c r="B787" s="6" t="s">
        <v>276</v>
      </c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  <c r="BE787" s="14"/>
    </row>
    <row r="788" spans="2:57" x14ac:dyDescent="0.25">
      <c r="B788" s="24" t="s">
        <v>211</v>
      </c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  <c r="BE788" s="14"/>
    </row>
    <row r="789" spans="2:57" x14ac:dyDescent="0.25">
      <c r="B789" t="s">
        <v>232</v>
      </c>
      <c r="C789" s="14">
        <v>0.38298739479434601</v>
      </c>
      <c r="D789" s="14">
        <v>0.39159858915574502</v>
      </c>
      <c r="E789" s="14">
        <v>0.36558355025869399</v>
      </c>
      <c r="F789" s="14"/>
      <c r="G789" s="14">
        <v>0.444414171916372</v>
      </c>
      <c r="H789" s="14">
        <v>0.46582811841377197</v>
      </c>
      <c r="I789" s="14">
        <v>0.39940474949648402</v>
      </c>
      <c r="J789" s="14">
        <v>0.32744002322883198</v>
      </c>
      <c r="K789" s="14">
        <v>0.18003932494817301</v>
      </c>
      <c r="L789" s="14">
        <v>0.34466031934659602</v>
      </c>
      <c r="M789" s="14"/>
      <c r="N789" s="14">
        <v>0.43981670438293502</v>
      </c>
      <c r="O789" s="14">
        <v>0.32245781416680702</v>
      </c>
      <c r="P789" s="14">
        <v>0.45125094063196203</v>
      </c>
      <c r="Q789" s="14">
        <v>0.19026714709470699</v>
      </c>
      <c r="R789" s="14"/>
      <c r="S789" s="14">
        <v>0.52369655466851095</v>
      </c>
      <c r="T789" s="14">
        <v>0.28968062247716903</v>
      </c>
      <c r="U789" s="14">
        <v>0.42213850380483298</v>
      </c>
      <c r="V789" s="14">
        <v>0.36096920279224898</v>
      </c>
      <c r="W789" s="14">
        <v>0.52990989951261203</v>
      </c>
      <c r="X789" s="14">
        <v>0.48964135654509999</v>
      </c>
      <c r="Y789" s="14">
        <v>0.33009285293824397</v>
      </c>
      <c r="Z789" s="14">
        <v>0</v>
      </c>
      <c r="AA789" s="14">
        <v>0.316403585046304</v>
      </c>
      <c r="AB789" s="14">
        <v>0.25868516968454702</v>
      </c>
      <c r="AC789" s="14">
        <v>0.804997096015865</v>
      </c>
      <c r="AD789" s="14">
        <v>0.27566220023770799</v>
      </c>
      <c r="AE789" s="14"/>
      <c r="AF789" s="14">
        <v>0.36234205522533902</v>
      </c>
      <c r="AG789" s="14">
        <v>0.40727801888882198</v>
      </c>
      <c r="AH789" s="14">
        <v>0.244293919442825</v>
      </c>
      <c r="AI789" s="14"/>
      <c r="AJ789" s="14">
        <v>0.38144684543235802</v>
      </c>
      <c r="AK789" s="14">
        <v>0.43803591124427999</v>
      </c>
      <c r="AL789" s="14">
        <v>0.33049710093734003</v>
      </c>
      <c r="AM789" s="14">
        <v>0</v>
      </c>
      <c r="AN789" s="14">
        <v>0.25128031811427098</v>
      </c>
      <c r="AO789" s="14"/>
      <c r="AP789" s="14">
        <v>0.36202465538884399</v>
      </c>
      <c r="AQ789" s="14">
        <v>0.440953786650503</v>
      </c>
      <c r="AR789" s="14">
        <v>0.38851374548593498</v>
      </c>
      <c r="AS789" s="14"/>
      <c r="AT789" s="14" t="s">
        <v>247</v>
      </c>
      <c r="AU789" s="14">
        <v>0.27805342748952</v>
      </c>
      <c r="AV789" s="14">
        <v>0.39621094524483402</v>
      </c>
      <c r="AW789" s="14">
        <v>0.43687387687384399</v>
      </c>
      <c r="AX789" s="14">
        <v>0.42262858719035101</v>
      </c>
      <c r="AY789" s="14"/>
      <c r="AZ789" s="14">
        <v>0.46728397035499297</v>
      </c>
      <c r="BA789" s="14">
        <v>0.36309187732876302</v>
      </c>
      <c r="BB789" s="14">
        <v>0.32695965651026598</v>
      </c>
      <c r="BC789" s="14">
        <v>0.237468582070403</v>
      </c>
      <c r="BD789" s="14">
        <v>0.37450030423276998</v>
      </c>
      <c r="BE789" s="14">
        <v>0.384925487473607</v>
      </c>
    </row>
    <row r="790" spans="2:57" x14ac:dyDescent="0.25">
      <c r="B790" t="s">
        <v>233</v>
      </c>
      <c r="C790" s="14">
        <v>0.38053442233470702</v>
      </c>
      <c r="D790" s="14">
        <v>0.38084605227851798</v>
      </c>
      <c r="E790" s="14">
        <v>0.36984154861921398</v>
      </c>
      <c r="F790" s="14"/>
      <c r="G790" s="14">
        <v>0.36469768661899998</v>
      </c>
      <c r="H790" s="14">
        <v>0.42158855185489102</v>
      </c>
      <c r="I790" s="14">
        <v>0.19048307173238499</v>
      </c>
      <c r="J790" s="14">
        <v>0.49090894068581198</v>
      </c>
      <c r="K790" s="14">
        <v>0.52532431477517405</v>
      </c>
      <c r="L790" s="14">
        <v>0.35584488388619201</v>
      </c>
      <c r="M790" s="14"/>
      <c r="N790" s="14">
        <v>0.37317325290096498</v>
      </c>
      <c r="O790" s="14">
        <v>0.42103586638900797</v>
      </c>
      <c r="P790" s="14">
        <v>0.297464945291606</v>
      </c>
      <c r="Q790" s="14">
        <v>0.443503251890769</v>
      </c>
      <c r="R790" s="14"/>
      <c r="S790" s="14">
        <v>0.249274747843201</v>
      </c>
      <c r="T790" s="14">
        <v>0.50412713007301202</v>
      </c>
      <c r="U790" s="14">
        <v>0.30260346073907401</v>
      </c>
      <c r="V790" s="14">
        <v>0.44320728207988203</v>
      </c>
      <c r="W790" s="14">
        <v>0.334335895869246</v>
      </c>
      <c r="X790" s="14">
        <v>0.19644260658819701</v>
      </c>
      <c r="Y790" s="14">
        <v>0.498402696888119</v>
      </c>
      <c r="Z790" s="14">
        <v>0.62716205099063804</v>
      </c>
      <c r="AA790" s="14">
        <v>0.41628358717820102</v>
      </c>
      <c r="AB790" s="14">
        <v>0.43616542699291799</v>
      </c>
      <c r="AC790" s="14">
        <v>0.195002903984135</v>
      </c>
      <c r="AD790" s="14">
        <v>0.59893294679951803</v>
      </c>
      <c r="AE790" s="14"/>
      <c r="AF790" s="14">
        <v>0.3333740110558</v>
      </c>
      <c r="AG790" s="14">
        <v>0.397639377356302</v>
      </c>
      <c r="AH790" s="14">
        <v>0.44952045935062701</v>
      </c>
      <c r="AI790" s="14"/>
      <c r="AJ790" s="14">
        <v>0.337981894572219</v>
      </c>
      <c r="AK790" s="14">
        <v>0.37036625826520198</v>
      </c>
      <c r="AL790" s="14">
        <v>0.50452506498711103</v>
      </c>
      <c r="AM790" s="14">
        <v>0.467896446254146</v>
      </c>
      <c r="AN790" s="14">
        <v>0.47013995263285802</v>
      </c>
      <c r="AO790" s="14"/>
      <c r="AP790" s="14">
        <v>0.377219343231457</v>
      </c>
      <c r="AQ790" s="14">
        <v>0.39634503677420202</v>
      </c>
      <c r="AR790" s="14">
        <v>0.289475949104194</v>
      </c>
      <c r="AS790" s="14"/>
      <c r="AT790" s="14" t="s">
        <v>247</v>
      </c>
      <c r="AU790" s="14">
        <v>0.415339431600107</v>
      </c>
      <c r="AV790" s="14">
        <v>0.35543042848703799</v>
      </c>
      <c r="AW790" s="14">
        <v>0.41003626934770598</v>
      </c>
      <c r="AX790" s="14">
        <v>0.45855615575356801</v>
      </c>
      <c r="AY790" s="14"/>
      <c r="AZ790" s="14">
        <v>0.377144037147019</v>
      </c>
      <c r="BA790" s="14">
        <v>0.36502029568670202</v>
      </c>
      <c r="BB790" s="14">
        <v>0.38734521439055902</v>
      </c>
      <c r="BC790" s="14">
        <v>0.38011633887077501</v>
      </c>
      <c r="BD790" s="14">
        <v>0.38137223098195</v>
      </c>
      <c r="BE790" s="14">
        <v>0.468695080603512</v>
      </c>
    </row>
    <row r="791" spans="2:57" x14ac:dyDescent="0.25">
      <c r="B791" t="s">
        <v>234</v>
      </c>
      <c r="C791" s="14">
        <v>0.188632959160211</v>
      </c>
      <c r="D791" s="14">
        <v>0.18618828272014701</v>
      </c>
      <c r="E791" s="14">
        <v>0.19829866407423899</v>
      </c>
      <c r="F791" s="14"/>
      <c r="G791" s="14">
        <v>0.17084871833044099</v>
      </c>
      <c r="H791" s="14">
        <v>9.2923864882408502E-2</v>
      </c>
      <c r="I791" s="14">
        <v>0.319279848127826</v>
      </c>
      <c r="J791" s="14">
        <v>0.107853787518146</v>
      </c>
      <c r="K791" s="14">
        <v>0.26152878953678299</v>
      </c>
      <c r="L791" s="14">
        <v>0.23912664243054599</v>
      </c>
      <c r="M791" s="14"/>
      <c r="N791" s="14">
        <v>0.13067430239952901</v>
      </c>
      <c r="O791" s="14">
        <v>0.17683840706616699</v>
      </c>
      <c r="P791" s="14">
        <v>0.25128411407643197</v>
      </c>
      <c r="Q791" s="14">
        <v>0.33483786326576898</v>
      </c>
      <c r="R791" s="14"/>
      <c r="S791" s="14">
        <v>0.22702869748828799</v>
      </c>
      <c r="T791" s="14">
        <v>0.17755661828312699</v>
      </c>
      <c r="U791" s="14">
        <v>0.107202302449079</v>
      </c>
      <c r="V791" s="14">
        <v>0.195823515127869</v>
      </c>
      <c r="W791" s="14">
        <v>0.135754204618142</v>
      </c>
      <c r="X791" s="14">
        <v>0.176652370391431</v>
      </c>
      <c r="Y791" s="14">
        <v>0.171504450173637</v>
      </c>
      <c r="Z791" s="14">
        <v>0.216755451077695</v>
      </c>
      <c r="AA791" s="14">
        <v>0.23198056928122801</v>
      </c>
      <c r="AB791" s="14">
        <v>0.23517298670041101</v>
      </c>
      <c r="AC791" s="14">
        <v>0</v>
      </c>
      <c r="AD791" s="14">
        <v>0</v>
      </c>
      <c r="AE791" s="14"/>
      <c r="AF791" s="14">
        <v>0.21380101976266599</v>
      </c>
      <c r="AG791" s="14">
        <v>0.15815141834708901</v>
      </c>
      <c r="AH791" s="14">
        <v>0.28587904452104301</v>
      </c>
      <c r="AI791" s="14"/>
      <c r="AJ791" s="14">
        <v>0.21278492563394799</v>
      </c>
      <c r="AK791" s="14">
        <v>0.17943381487548499</v>
      </c>
      <c r="AL791" s="14">
        <v>0.117984590942384</v>
      </c>
      <c r="AM791" s="14">
        <v>0.53210355374585405</v>
      </c>
      <c r="AN791" s="14">
        <v>0.25081772087530502</v>
      </c>
      <c r="AO791" s="14"/>
      <c r="AP791" s="14">
        <v>0.19156397390931401</v>
      </c>
      <c r="AQ791" s="14">
        <v>0.13193647774148001</v>
      </c>
      <c r="AR791" s="14">
        <v>0.28558622002055001</v>
      </c>
      <c r="AS791" s="14"/>
      <c r="AT791" s="14" t="s">
        <v>247</v>
      </c>
      <c r="AU791" s="14">
        <v>0.25001558200427398</v>
      </c>
      <c r="AV791" s="14">
        <v>0.19660280856536699</v>
      </c>
      <c r="AW791" s="14">
        <v>0.114077772197812</v>
      </c>
      <c r="AX791" s="14">
        <v>0.11881525705608099</v>
      </c>
      <c r="AY791" s="14"/>
      <c r="AZ791" s="14">
        <v>0.120620975892369</v>
      </c>
      <c r="BA791" s="14">
        <v>0.16728953041851999</v>
      </c>
      <c r="BB791" s="14">
        <v>0.28569512909917499</v>
      </c>
      <c r="BC791" s="14">
        <v>0.32536838209658198</v>
      </c>
      <c r="BD791" s="14">
        <v>0.24412746478528</v>
      </c>
      <c r="BE791" s="14">
        <v>0.14637943192288</v>
      </c>
    </row>
    <row r="792" spans="2:57" x14ac:dyDescent="0.25">
      <c r="B792" t="s">
        <v>235</v>
      </c>
      <c r="C792" s="14">
        <v>3.8655299018361199E-2</v>
      </c>
      <c r="D792" s="14">
        <v>2.87545744329544E-2</v>
      </c>
      <c r="E792" s="14">
        <v>6.6276237047852404E-2</v>
      </c>
      <c r="F792" s="14"/>
      <c r="G792" s="14">
        <v>2.00394231341861E-2</v>
      </c>
      <c r="H792" s="14">
        <v>0</v>
      </c>
      <c r="I792" s="14">
        <v>6.3972593163505301E-2</v>
      </c>
      <c r="J792" s="14">
        <v>7.3797248567210899E-2</v>
      </c>
      <c r="K792" s="14">
        <v>3.3107570739870099E-2</v>
      </c>
      <c r="L792" s="14">
        <v>6.0368154336665397E-2</v>
      </c>
      <c r="M792" s="14"/>
      <c r="N792" s="14">
        <v>4.6501161834415397E-2</v>
      </c>
      <c r="O792" s="14">
        <v>5.9303177779644403E-2</v>
      </c>
      <c r="P792" s="14">
        <v>0</v>
      </c>
      <c r="Q792" s="14">
        <v>3.13917377487559E-2</v>
      </c>
      <c r="R792" s="14"/>
      <c r="S792" s="14">
        <v>0</v>
      </c>
      <c r="T792" s="14">
        <v>2.8635629166691899E-2</v>
      </c>
      <c r="U792" s="14">
        <v>0.16805573300701501</v>
      </c>
      <c r="V792" s="14">
        <v>0</v>
      </c>
      <c r="W792" s="14">
        <v>0</v>
      </c>
      <c r="X792" s="14">
        <v>0.13726366647527199</v>
      </c>
      <c r="Y792" s="14">
        <v>0</v>
      </c>
      <c r="Z792" s="14">
        <v>0.15608249793166701</v>
      </c>
      <c r="AA792" s="14">
        <v>3.5332258494267001E-2</v>
      </c>
      <c r="AB792" s="14">
        <v>2.0321641254643402E-2</v>
      </c>
      <c r="AC792" s="14">
        <v>0</v>
      </c>
      <c r="AD792" s="14">
        <v>0.12540485296277401</v>
      </c>
      <c r="AE792" s="14"/>
      <c r="AF792" s="14">
        <v>9.0482913956194996E-2</v>
      </c>
      <c r="AG792" s="14">
        <v>1.5555757916690401E-2</v>
      </c>
      <c r="AH792" s="14">
        <v>2.0306576685504198E-2</v>
      </c>
      <c r="AI792" s="14"/>
      <c r="AJ792" s="14">
        <v>6.7786334361474507E-2</v>
      </c>
      <c r="AK792" s="14">
        <v>1.21640156150323E-2</v>
      </c>
      <c r="AL792" s="14">
        <v>0</v>
      </c>
      <c r="AM792" s="14">
        <v>0</v>
      </c>
      <c r="AN792" s="14">
        <v>2.77620083775659E-2</v>
      </c>
      <c r="AO792" s="14"/>
      <c r="AP792" s="14">
        <v>6.9192027470385498E-2</v>
      </c>
      <c r="AQ792" s="14">
        <v>1.9267080254424598E-2</v>
      </c>
      <c r="AR792" s="14">
        <v>3.6424085389321098E-2</v>
      </c>
      <c r="AS792" s="14"/>
      <c r="AT792" s="14" t="s">
        <v>247</v>
      </c>
      <c r="AU792" s="14">
        <v>5.65915589060993E-2</v>
      </c>
      <c r="AV792" s="14">
        <v>4.2012466262536803E-2</v>
      </c>
      <c r="AW792" s="14">
        <v>1.7970602187114201E-2</v>
      </c>
      <c r="AX792" s="14">
        <v>0</v>
      </c>
      <c r="AY792" s="14"/>
      <c r="AZ792" s="14">
        <v>9.7430748760386505E-3</v>
      </c>
      <c r="BA792" s="14">
        <v>0.10459829656601501</v>
      </c>
      <c r="BB792" s="14">
        <v>0</v>
      </c>
      <c r="BC792" s="14">
        <v>5.70466969622394E-2</v>
      </c>
      <c r="BD792" s="14">
        <v>0</v>
      </c>
      <c r="BE792" s="14">
        <v>0</v>
      </c>
    </row>
    <row r="793" spans="2:57" x14ac:dyDescent="0.25">
      <c r="B793" t="s">
        <v>87</v>
      </c>
      <c r="C793" s="14">
        <v>9.18992469237403E-3</v>
      </c>
      <c r="D793" s="14">
        <v>1.26125014126355E-2</v>
      </c>
      <c r="E793" s="14">
        <v>0</v>
      </c>
      <c r="F793" s="14"/>
      <c r="G793" s="14">
        <v>0</v>
      </c>
      <c r="H793" s="14">
        <v>1.96594648489293E-2</v>
      </c>
      <c r="I793" s="14">
        <v>2.6859737479800399E-2</v>
      </c>
      <c r="J793" s="14">
        <v>0</v>
      </c>
      <c r="K793" s="14">
        <v>0</v>
      </c>
      <c r="L793" s="14">
        <v>0</v>
      </c>
      <c r="M793" s="14"/>
      <c r="N793" s="14">
        <v>9.8345784821560599E-3</v>
      </c>
      <c r="O793" s="14">
        <v>2.0364734598374502E-2</v>
      </c>
      <c r="P793" s="14">
        <v>0</v>
      </c>
      <c r="Q793" s="14">
        <v>0</v>
      </c>
      <c r="R793" s="14"/>
      <c r="S793" s="14">
        <v>0</v>
      </c>
      <c r="T793" s="14">
        <v>0</v>
      </c>
      <c r="U793" s="14">
        <v>0</v>
      </c>
      <c r="V793" s="14">
        <v>0</v>
      </c>
      <c r="W793" s="14">
        <v>0</v>
      </c>
      <c r="X793" s="14">
        <v>0</v>
      </c>
      <c r="Y793" s="14">
        <v>0</v>
      </c>
      <c r="Z793" s="14">
        <v>0</v>
      </c>
      <c r="AA793" s="14">
        <v>0</v>
      </c>
      <c r="AB793" s="14">
        <v>4.9654775367480503E-2</v>
      </c>
      <c r="AC793" s="14">
        <v>0</v>
      </c>
      <c r="AD793" s="14">
        <v>0</v>
      </c>
      <c r="AE793" s="14"/>
      <c r="AF793" s="14">
        <v>0</v>
      </c>
      <c r="AG793" s="14">
        <v>2.1375427491095798E-2</v>
      </c>
      <c r="AH793" s="14">
        <v>0</v>
      </c>
      <c r="AI793" s="14"/>
      <c r="AJ793" s="14">
        <v>0</v>
      </c>
      <c r="AK793" s="14">
        <v>0</v>
      </c>
      <c r="AL793" s="14">
        <v>4.6993243133164803E-2</v>
      </c>
      <c r="AM793" s="14">
        <v>0</v>
      </c>
      <c r="AN793" s="14">
        <v>0</v>
      </c>
      <c r="AO793" s="14"/>
      <c r="AP793" s="14">
        <v>0</v>
      </c>
      <c r="AQ793" s="14">
        <v>1.1497618579390301E-2</v>
      </c>
      <c r="AR793" s="14">
        <v>0</v>
      </c>
      <c r="AS793" s="14"/>
      <c r="AT793" s="14" t="s">
        <v>247</v>
      </c>
      <c r="AU793" s="14">
        <v>0</v>
      </c>
      <c r="AV793" s="14">
        <v>9.7433514402242797E-3</v>
      </c>
      <c r="AW793" s="14">
        <v>2.10414793935235E-2</v>
      </c>
      <c r="AX793" s="14">
        <v>0</v>
      </c>
      <c r="AY793" s="14"/>
      <c r="AZ793" s="14">
        <v>2.5207941729581101E-2</v>
      </c>
      <c r="BA793" s="14">
        <v>0</v>
      </c>
      <c r="BB793" s="14">
        <v>0</v>
      </c>
      <c r="BC793" s="14">
        <v>0</v>
      </c>
      <c r="BD793" s="14">
        <v>0</v>
      </c>
      <c r="BE793" s="14">
        <v>0</v>
      </c>
    </row>
    <row r="794" spans="2:57" x14ac:dyDescent="0.25"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4"/>
    </row>
    <row r="795" spans="2:57" x14ac:dyDescent="0.25"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4"/>
    </row>
    <row r="796" spans="2:57" x14ac:dyDescent="0.25"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  <c r="BE796" s="14"/>
    </row>
    <row r="797" spans="2:57" x14ac:dyDescent="0.25">
      <c r="B797" s="6" t="s">
        <v>277</v>
      </c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  <c r="BE797" s="14"/>
    </row>
    <row r="798" spans="2:57" x14ac:dyDescent="0.25">
      <c r="B798" s="24" t="s">
        <v>211</v>
      </c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  <c r="BE798" s="14"/>
    </row>
    <row r="799" spans="2:57" x14ac:dyDescent="0.25">
      <c r="B799" t="s">
        <v>232</v>
      </c>
      <c r="C799" s="14">
        <v>0.41348101560705702</v>
      </c>
      <c r="D799" s="14">
        <v>0.36692866310482503</v>
      </c>
      <c r="E799" s="14">
        <v>0.45605019349329001</v>
      </c>
      <c r="F799" s="14"/>
      <c r="G799" s="14">
        <v>0.63118129890136099</v>
      </c>
      <c r="H799" s="14">
        <v>0.52393542107573998</v>
      </c>
      <c r="I799" s="14">
        <v>0.26122282283878501</v>
      </c>
      <c r="J799" s="14">
        <v>0.279645854201586</v>
      </c>
      <c r="K799" s="14">
        <v>0.25521489169259398</v>
      </c>
      <c r="L799" s="14">
        <v>0.34106511851718901</v>
      </c>
      <c r="M799" s="14"/>
      <c r="N799" s="14">
        <v>0.43852707112081202</v>
      </c>
      <c r="O799" s="14">
        <v>0.35316556649855302</v>
      </c>
      <c r="P799" s="14">
        <v>0.466152512886647</v>
      </c>
      <c r="Q799" s="14">
        <v>0.34980766850107797</v>
      </c>
      <c r="R799" s="14"/>
      <c r="S799" s="14">
        <v>0.59033449773331703</v>
      </c>
      <c r="T799" s="14">
        <v>0.40573464131600501</v>
      </c>
      <c r="U799" s="14">
        <v>0.33135137536951698</v>
      </c>
      <c r="V799" s="14">
        <v>0.54669540381385995</v>
      </c>
      <c r="W799" s="14">
        <v>0.31346503257830999</v>
      </c>
      <c r="X799" s="14">
        <v>0.32397143354519597</v>
      </c>
      <c r="Y799" s="14">
        <v>0.43021911405422703</v>
      </c>
      <c r="Z799" s="14">
        <v>0.39636153118267797</v>
      </c>
      <c r="AA799" s="14">
        <v>0.30088701400623502</v>
      </c>
      <c r="AB799" s="14">
        <v>0.31492869085159397</v>
      </c>
      <c r="AC799" s="14">
        <v>0.38341756119273002</v>
      </c>
      <c r="AD799" s="14">
        <v>0.54773325663140104</v>
      </c>
      <c r="AE799" s="14"/>
      <c r="AF799" s="14">
        <v>0.37700548874316198</v>
      </c>
      <c r="AG799" s="14">
        <v>0.36208607782339203</v>
      </c>
      <c r="AH799" s="14">
        <v>0.40735879817054499</v>
      </c>
      <c r="AI799" s="14"/>
      <c r="AJ799" s="14">
        <v>0.37928592898297597</v>
      </c>
      <c r="AK799" s="14">
        <v>0.360664983228766</v>
      </c>
      <c r="AL799" s="14">
        <v>0.37167743770455203</v>
      </c>
      <c r="AM799" s="14">
        <v>1</v>
      </c>
      <c r="AN799" s="14">
        <v>0.44689135752965098</v>
      </c>
      <c r="AO799" s="14"/>
      <c r="AP799" s="14">
        <v>0.41373972756531402</v>
      </c>
      <c r="AQ799" s="14">
        <v>0.41608987118666801</v>
      </c>
      <c r="AR799" s="14">
        <v>0.57437356950860896</v>
      </c>
      <c r="AS799" s="14"/>
      <c r="AT799" s="14" t="s">
        <v>247</v>
      </c>
      <c r="AU799" s="14">
        <v>0.24391895089613899</v>
      </c>
      <c r="AV799" s="14">
        <v>0.44414732819805502</v>
      </c>
      <c r="AW799" s="14">
        <v>0.45902047982689398</v>
      </c>
      <c r="AX799" s="14">
        <v>0.49270341311023302</v>
      </c>
      <c r="AY799" s="14"/>
      <c r="AZ799" s="14">
        <v>0.45280950859549302</v>
      </c>
      <c r="BA799" s="14">
        <v>0.375614643032117</v>
      </c>
      <c r="BB799" s="14">
        <v>0.34409792662729699</v>
      </c>
      <c r="BC799" s="14">
        <v>0.41889673291006702</v>
      </c>
      <c r="BD799" s="14">
        <v>0.38957979801931403</v>
      </c>
      <c r="BE799" s="14">
        <v>0.49600574772926098</v>
      </c>
    </row>
    <row r="800" spans="2:57" x14ac:dyDescent="0.25">
      <c r="B800" t="s">
        <v>233</v>
      </c>
      <c r="C800" s="14">
        <v>0.39281498103204299</v>
      </c>
      <c r="D800" s="14">
        <v>0.41384465325625402</v>
      </c>
      <c r="E800" s="14">
        <v>0.37358467773515402</v>
      </c>
      <c r="F800" s="14"/>
      <c r="G800" s="14">
        <v>0.262073215506262</v>
      </c>
      <c r="H800" s="14">
        <v>0.31062393915091302</v>
      </c>
      <c r="I800" s="14">
        <v>0.46592685632279301</v>
      </c>
      <c r="J800" s="14">
        <v>0.513576688666874</v>
      </c>
      <c r="K800" s="14">
        <v>0.44803659031694798</v>
      </c>
      <c r="L800" s="14">
        <v>0.48387766492478901</v>
      </c>
      <c r="M800" s="14"/>
      <c r="N800" s="14">
        <v>0.39146586429930702</v>
      </c>
      <c r="O800" s="14">
        <v>0.39809502846948802</v>
      </c>
      <c r="P800" s="14">
        <v>0.34986200331447798</v>
      </c>
      <c r="Q800" s="14">
        <v>0.43483839694738902</v>
      </c>
      <c r="R800" s="14"/>
      <c r="S800" s="14">
        <v>0.222921989953418</v>
      </c>
      <c r="T800" s="14">
        <v>0.50553560707604706</v>
      </c>
      <c r="U800" s="14">
        <v>0.52502334470996403</v>
      </c>
      <c r="V800" s="14">
        <v>0.33124977421386098</v>
      </c>
      <c r="W800" s="14">
        <v>0.52517889156848996</v>
      </c>
      <c r="X800" s="14">
        <v>0.46177963678079498</v>
      </c>
      <c r="Y800" s="14">
        <v>0.39732760027983699</v>
      </c>
      <c r="Z800" s="14">
        <v>0.39553673072830697</v>
      </c>
      <c r="AA800" s="14">
        <v>0.43104136693587097</v>
      </c>
      <c r="AB800" s="14">
        <v>0.41097023564466401</v>
      </c>
      <c r="AC800" s="14">
        <v>0.29184727163604501</v>
      </c>
      <c r="AD800" s="14">
        <v>0.33311939096105497</v>
      </c>
      <c r="AE800" s="14"/>
      <c r="AF800" s="14">
        <v>0.452252461030964</v>
      </c>
      <c r="AG800" s="14">
        <v>0.38154655870661902</v>
      </c>
      <c r="AH800" s="14">
        <v>0.44319032016186699</v>
      </c>
      <c r="AI800" s="14"/>
      <c r="AJ800" s="14">
        <v>0.42021695313811103</v>
      </c>
      <c r="AK800" s="14">
        <v>0.48293475064611902</v>
      </c>
      <c r="AL800" s="14">
        <v>0.35189849221239</v>
      </c>
      <c r="AM800" s="14">
        <v>0</v>
      </c>
      <c r="AN800" s="14">
        <v>0.40043806360081102</v>
      </c>
      <c r="AO800" s="14"/>
      <c r="AP800" s="14">
        <v>0.41022497679582398</v>
      </c>
      <c r="AQ800" s="14">
        <v>0.43366192943944698</v>
      </c>
      <c r="AR800" s="14">
        <v>0.25367825921400999</v>
      </c>
      <c r="AS800" s="14"/>
      <c r="AT800" s="14" t="s">
        <v>247</v>
      </c>
      <c r="AU800" s="14">
        <v>0.36671086969224898</v>
      </c>
      <c r="AV800" s="14">
        <v>0.39409723415147402</v>
      </c>
      <c r="AW800" s="14">
        <v>0.41305507183516699</v>
      </c>
      <c r="AX800" s="14">
        <v>0.42341328568419501</v>
      </c>
      <c r="AY800" s="14"/>
      <c r="AZ800" s="14">
        <v>0.35881077708138698</v>
      </c>
      <c r="BA800" s="14">
        <v>0.40684913600990003</v>
      </c>
      <c r="BB800" s="14">
        <v>0.53851927888631002</v>
      </c>
      <c r="BC800" s="14">
        <v>0.34029222917968499</v>
      </c>
      <c r="BD800" s="14">
        <v>0.32676761406867399</v>
      </c>
      <c r="BE800" s="14">
        <v>0.50399425227073902</v>
      </c>
    </row>
    <row r="801" spans="2:57" x14ac:dyDescent="0.25">
      <c r="B801" t="s">
        <v>234</v>
      </c>
      <c r="C801" s="14">
        <v>0.15372639000518101</v>
      </c>
      <c r="D801" s="14">
        <v>0.180318864759653</v>
      </c>
      <c r="E801" s="14">
        <v>0.12940925612448201</v>
      </c>
      <c r="F801" s="14"/>
      <c r="G801" s="14">
        <v>0.106745485592377</v>
      </c>
      <c r="H801" s="14">
        <v>0.12528638183681001</v>
      </c>
      <c r="I801" s="14">
        <v>0.20070456387500299</v>
      </c>
      <c r="J801" s="14">
        <v>0.183512561728332</v>
      </c>
      <c r="K801" s="14">
        <v>0.14973186621126999</v>
      </c>
      <c r="L801" s="14">
        <v>0.17505721655802201</v>
      </c>
      <c r="M801" s="14"/>
      <c r="N801" s="14">
        <v>0.113583227544912</v>
      </c>
      <c r="O801" s="14">
        <v>0.196143969337123</v>
      </c>
      <c r="P801" s="14">
        <v>0.16515018923667299</v>
      </c>
      <c r="Q801" s="14">
        <v>0.21535393455153301</v>
      </c>
      <c r="R801" s="14"/>
      <c r="S801" s="14">
        <v>0.16767470287189901</v>
      </c>
      <c r="T801" s="14">
        <v>8.8729751607947702E-2</v>
      </c>
      <c r="U801" s="14">
        <v>0.14362527992051899</v>
      </c>
      <c r="V801" s="14">
        <v>6.4550029039145598E-2</v>
      </c>
      <c r="W801" s="14">
        <v>8.3471710968482798E-2</v>
      </c>
      <c r="X801" s="14">
        <v>0.17901235379243999</v>
      </c>
      <c r="Y801" s="14">
        <v>0.17245328566593601</v>
      </c>
      <c r="Z801" s="14">
        <v>0.104258568369542</v>
      </c>
      <c r="AA801" s="14">
        <v>0.18741111521100501</v>
      </c>
      <c r="AB801" s="14">
        <v>0.209581775600543</v>
      </c>
      <c r="AC801" s="14">
        <v>0.32473516717122503</v>
      </c>
      <c r="AD801" s="14">
        <v>0</v>
      </c>
      <c r="AE801" s="14"/>
      <c r="AF801" s="14">
        <v>8.1583482501826399E-2</v>
      </c>
      <c r="AG801" s="14">
        <v>0.21383493343568899</v>
      </c>
      <c r="AH801" s="14">
        <v>0.14945088166758799</v>
      </c>
      <c r="AI801" s="14"/>
      <c r="AJ801" s="14">
        <v>0.14480484009925401</v>
      </c>
      <c r="AK801" s="14">
        <v>0.128542065656646</v>
      </c>
      <c r="AL801" s="14">
        <v>0.223798819533849</v>
      </c>
      <c r="AM801" s="14">
        <v>0</v>
      </c>
      <c r="AN801" s="14">
        <v>0.152670578869538</v>
      </c>
      <c r="AO801" s="14"/>
      <c r="AP801" s="14">
        <v>0.15811501811334999</v>
      </c>
      <c r="AQ801" s="14">
        <v>0.13985751902501001</v>
      </c>
      <c r="AR801" s="14">
        <v>0.12591591371069599</v>
      </c>
      <c r="AS801" s="14"/>
      <c r="AT801" s="14" t="s">
        <v>247</v>
      </c>
      <c r="AU801" s="14">
        <v>0.31026597278069101</v>
      </c>
      <c r="AV801" s="14">
        <v>0.14671104383324399</v>
      </c>
      <c r="AW801" s="14">
        <v>6.34402672924783E-2</v>
      </c>
      <c r="AX801" s="14">
        <v>8.3883301205571498E-2</v>
      </c>
      <c r="AY801" s="14"/>
      <c r="AZ801" s="14">
        <v>0.157154042253385</v>
      </c>
      <c r="BA801" s="14">
        <v>0.16055334141014099</v>
      </c>
      <c r="BB801" s="14">
        <v>0.11738279448639299</v>
      </c>
      <c r="BC801" s="14">
        <v>0.214217502570236</v>
      </c>
      <c r="BD801" s="14">
        <v>0.16905977185348001</v>
      </c>
      <c r="BE801" s="14">
        <v>0</v>
      </c>
    </row>
    <row r="802" spans="2:57" x14ac:dyDescent="0.25">
      <c r="B802" t="s">
        <v>235</v>
      </c>
      <c r="C802" s="14">
        <v>2.8472919503618299E-2</v>
      </c>
      <c r="D802" s="14">
        <v>2.9604894203776901E-2</v>
      </c>
      <c r="E802" s="14">
        <v>2.7437800335979E-2</v>
      </c>
      <c r="F802" s="14"/>
      <c r="G802" s="14">
        <v>0</v>
      </c>
      <c r="H802" s="14">
        <v>2.7113320948470899E-2</v>
      </c>
      <c r="I802" s="14">
        <v>5.2048326241871098E-2</v>
      </c>
      <c r="J802" s="14">
        <v>2.3264895403207999E-2</v>
      </c>
      <c r="K802" s="14">
        <v>9.3878978463611706E-2</v>
      </c>
      <c r="L802" s="14">
        <v>0</v>
      </c>
      <c r="M802" s="14"/>
      <c r="N802" s="14">
        <v>4.63657245767536E-2</v>
      </c>
      <c r="O802" s="14">
        <v>1.9444267769001301E-2</v>
      </c>
      <c r="P802" s="14">
        <v>1.8835294562202402E-2</v>
      </c>
      <c r="Q802" s="14">
        <v>0</v>
      </c>
      <c r="R802" s="14"/>
      <c r="S802" s="14">
        <v>0</v>
      </c>
      <c r="T802" s="14">
        <v>0</v>
      </c>
      <c r="U802" s="14">
        <v>0</v>
      </c>
      <c r="V802" s="14">
        <v>5.7504792933133701E-2</v>
      </c>
      <c r="W802" s="14">
        <v>7.78843648847172E-2</v>
      </c>
      <c r="X802" s="14">
        <v>3.5236575881568699E-2</v>
      </c>
      <c r="Y802" s="14">
        <v>0</v>
      </c>
      <c r="Z802" s="14">
        <v>0</v>
      </c>
      <c r="AA802" s="14">
        <v>8.0660503846888595E-2</v>
      </c>
      <c r="AB802" s="14">
        <v>2.8168724352297302E-2</v>
      </c>
      <c r="AC802" s="14">
        <v>0</v>
      </c>
      <c r="AD802" s="14">
        <v>0.119147352407544</v>
      </c>
      <c r="AE802" s="14"/>
      <c r="AF802" s="14">
        <v>7.3454837298756598E-2</v>
      </c>
      <c r="AG802" s="14">
        <v>2.5001878441823999E-2</v>
      </c>
      <c r="AH802" s="14">
        <v>0</v>
      </c>
      <c r="AI802" s="14"/>
      <c r="AJ802" s="14">
        <v>4.0618549269675598E-2</v>
      </c>
      <c r="AK802" s="14">
        <v>1.8604096182540799E-2</v>
      </c>
      <c r="AL802" s="14">
        <v>0</v>
      </c>
      <c r="AM802" s="14">
        <v>0</v>
      </c>
      <c r="AN802" s="14">
        <v>0</v>
      </c>
      <c r="AO802" s="14"/>
      <c r="AP802" s="14">
        <v>1.7920277525512202E-2</v>
      </c>
      <c r="AQ802" s="14">
        <v>0</v>
      </c>
      <c r="AR802" s="14">
        <v>4.6032257566685303E-2</v>
      </c>
      <c r="AS802" s="14"/>
      <c r="AT802" s="14" t="s">
        <v>247</v>
      </c>
      <c r="AU802" s="14">
        <v>4.0453767563712897E-2</v>
      </c>
      <c r="AV802" s="14">
        <v>1.50443938172277E-2</v>
      </c>
      <c r="AW802" s="14">
        <v>4.5405195884220997E-2</v>
      </c>
      <c r="AX802" s="14">
        <v>0</v>
      </c>
      <c r="AY802" s="14"/>
      <c r="AZ802" s="14">
        <v>8.8327945021467891E-3</v>
      </c>
      <c r="BA802" s="14">
        <v>5.6982879547842702E-2</v>
      </c>
      <c r="BB802" s="14">
        <v>0</v>
      </c>
      <c r="BC802" s="14">
        <v>2.65935353400115E-2</v>
      </c>
      <c r="BD802" s="14">
        <v>7.6649088959426098E-2</v>
      </c>
      <c r="BE802" s="14">
        <v>0</v>
      </c>
    </row>
    <row r="803" spans="2:57" x14ac:dyDescent="0.25">
      <c r="B803" t="s">
        <v>87</v>
      </c>
      <c r="C803" s="14">
        <v>1.15046938521008E-2</v>
      </c>
      <c r="D803" s="14">
        <v>9.3029246754907403E-3</v>
      </c>
      <c r="E803" s="14">
        <v>1.3518072311095799E-2</v>
      </c>
      <c r="F803" s="14"/>
      <c r="G803" s="14">
        <v>0</v>
      </c>
      <c r="H803" s="14">
        <v>1.3040936988065899E-2</v>
      </c>
      <c r="I803" s="14">
        <v>2.0097430721547599E-2</v>
      </c>
      <c r="J803" s="14">
        <v>0</v>
      </c>
      <c r="K803" s="14">
        <v>5.3137673315576103E-2</v>
      </c>
      <c r="L803" s="14">
        <v>0</v>
      </c>
      <c r="M803" s="14"/>
      <c r="N803" s="14">
        <v>1.0058112458215401E-2</v>
      </c>
      <c r="O803" s="14">
        <v>3.3151167925835598E-2</v>
      </c>
      <c r="P803" s="14">
        <v>0</v>
      </c>
      <c r="Q803" s="14">
        <v>0</v>
      </c>
      <c r="R803" s="14"/>
      <c r="S803" s="14">
        <v>1.9068809441366401E-2</v>
      </c>
      <c r="T803" s="14">
        <v>0</v>
      </c>
      <c r="U803" s="14">
        <v>0</v>
      </c>
      <c r="V803" s="14">
        <v>0</v>
      </c>
      <c r="W803" s="14">
        <v>0</v>
      </c>
      <c r="X803" s="14">
        <v>0</v>
      </c>
      <c r="Y803" s="14">
        <v>0</v>
      </c>
      <c r="Z803" s="14">
        <v>0.10384316971947199</v>
      </c>
      <c r="AA803" s="14">
        <v>0</v>
      </c>
      <c r="AB803" s="14">
        <v>3.63505735509018E-2</v>
      </c>
      <c r="AC803" s="14">
        <v>0</v>
      </c>
      <c r="AD803" s="14">
        <v>0</v>
      </c>
      <c r="AE803" s="14"/>
      <c r="AF803" s="14">
        <v>1.5703730425290399E-2</v>
      </c>
      <c r="AG803" s="14">
        <v>1.7530551592476001E-2</v>
      </c>
      <c r="AH803" s="14">
        <v>0</v>
      </c>
      <c r="AI803" s="14"/>
      <c r="AJ803" s="14">
        <v>1.50737285099833E-2</v>
      </c>
      <c r="AK803" s="14">
        <v>9.2541042859277892E-3</v>
      </c>
      <c r="AL803" s="14">
        <v>5.2625250549208802E-2</v>
      </c>
      <c r="AM803" s="14">
        <v>0</v>
      </c>
      <c r="AN803" s="14">
        <v>0</v>
      </c>
      <c r="AO803" s="14"/>
      <c r="AP803" s="14">
        <v>0</v>
      </c>
      <c r="AQ803" s="14">
        <v>1.0390680348874399E-2</v>
      </c>
      <c r="AR803" s="14">
        <v>0</v>
      </c>
      <c r="AS803" s="14"/>
      <c r="AT803" s="14" t="s">
        <v>247</v>
      </c>
      <c r="AU803" s="14">
        <v>3.8650439067208497E-2</v>
      </c>
      <c r="AV803" s="14">
        <v>0</v>
      </c>
      <c r="AW803" s="14">
        <v>1.90789851612399E-2</v>
      </c>
      <c r="AX803" s="14">
        <v>0</v>
      </c>
      <c r="AY803" s="14"/>
      <c r="AZ803" s="14">
        <v>2.2392877567587701E-2</v>
      </c>
      <c r="BA803" s="14">
        <v>0</v>
      </c>
      <c r="BB803" s="14">
        <v>0</v>
      </c>
      <c r="BC803" s="14">
        <v>0</v>
      </c>
      <c r="BD803" s="14">
        <v>3.7943727099105803E-2</v>
      </c>
      <c r="BE803" s="14">
        <v>0</v>
      </c>
    </row>
    <row r="804" spans="2:57" x14ac:dyDescent="0.25"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  <c r="BE804" s="14"/>
    </row>
    <row r="805" spans="2:57" x14ac:dyDescent="0.25"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  <c r="BE805" s="14"/>
    </row>
    <row r="806" spans="2:57" x14ac:dyDescent="0.25"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  <c r="BE806" s="14"/>
    </row>
    <row r="807" spans="2:57" x14ac:dyDescent="0.25">
      <c r="B807" s="6" t="s">
        <v>278</v>
      </c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  <c r="AP807" s="14"/>
      <c r="AQ807" s="14"/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  <c r="BE807" s="14"/>
    </row>
    <row r="808" spans="2:57" x14ac:dyDescent="0.25">
      <c r="B808" s="24" t="s">
        <v>211</v>
      </c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  <c r="AP808" s="14"/>
      <c r="AQ808" s="14"/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  <c r="BE808" s="14"/>
    </row>
    <row r="809" spans="2:57" x14ac:dyDescent="0.25">
      <c r="B809" t="s">
        <v>232</v>
      </c>
      <c r="C809" s="14">
        <v>0.33999820128823899</v>
      </c>
      <c r="D809" s="14">
        <v>0.29997570922736699</v>
      </c>
      <c r="E809" s="14">
        <v>0.40547831428681003</v>
      </c>
      <c r="F809" s="14"/>
      <c r="G809" s="14">
        <v>0.53962021970380203</v>
      </c>
      <c r="H809" s="14">
        <v>0.322590190232107</v>
      </c>
      <c r="I809" s="14">
        <v>0.31107255596080502</v>
      </c>
      <c r="J809" s="14">
        <v>0.26712290404809302</v>
      </c>
      <c r="K809" s="14">
        <v>0.126464989435016</v>
      </c>
      <c r="L809" s="14">
        <v>0.32284551572640602</v>
      </c>
      <c r="M809" s="14"/>
      <c r="N809" s="14">
        <v>0.39390206277121198</v>
      </c>
      <c r="O809" s="14">
        <v>0.28482245398353301</v>
      </c>
      <c r="P809" s="14">
        <v>0.40566853044212797</v>
      </c>
      <c r="Q809" s="14">
        <v>0.140395964583552</v>
      </c>
      <c r="R809" s="14"/>
      <c r="S809" s="14">
        <v>0.40107799377417702</v>
      </c>
      <c r="T809" s="14">
        <v>0.38405490764718903</v>
      </c>
      <c r="U809" s="14">
        <v>0.29548374188965698</v>
      </c>
      <c r="V809" s="14">
        <v>0.430794078374172</v>
      </c>
      <c r="W809" s="14">
        <v>0.317796667912569</v>
      </c>
      <c r="X809" s="14">
        <v>0.39040845827989001</v>
      </c>
      <c r="Y809" s="14">
        <v>0.30849976319268901</v>
      </c>
      <c r="Z809" s="14">
        <v>0.195831132471987</v>
      </c>
      <c r="AA809" s="14">
        <v>0.329965931126735</v>
      </c>
      <c r="AB809" s="14">
        <v>0.14863242081150199</v>
      </c>
      <c r="AC809" s="14">
        <v>0.46423469705577303</v>
      </c>
      <c r="AD809" s="14">
        <v>0.48825185177645702</v>
      </c>
      <c r="AE809" s="14"/>
      <c r="AF809" s="14">
        <v>0.27522554270455402</v>
      </c>
      <c r="AG809" s="14">
        <v>0.31006772362923302</v>
      </c>
      <c r="AH809" s="14">
        <v>0.32530172711767602</v>
      </c>
      <c r="AI809" s="14"/>
      <c r="AJ809" s="14">
        <v>0.29897017826557998</v>
      </c>
      <c r="AK809" s="14">
        <v>0.40793846902525199</v>
      </c>
      <c r="AL809" s="14">
        <v>0.29486661330219799</v>
      </c>
      <c r="AM809" s="14">
        <v>0</v>
      </c>
      <c r="AN809" s="14">
        <v>0.259296124615498</v>
      </c>
      <c r="AO809" s="14"/>
      <c r="AP809" s="14">
        <v>0.31197071053933001</v>
      </c>
      <c r="AQ809" s="14">
        <v>0.40189623495302901</v>
      </c>
      <c r="AR809" s="14">
        <v>0.34699208514577501</v>
      </c>
      <c r="AS809" s="14"/>
      <c r="AT809" s="14" t="s">
        <v>247</v>
      </c>
      <c r="AU809" s="14">
        <v>0.17209182178355101</v>
      </c>
      <c r="AV809" s="14">
        <v>0.38428560787357902</v>
      </c>
      <c r="AW809" s="14">
        <v>0.35189969315715602</v>
      </c>
      <c r="AX809" s="14">
        <v>0.324637131970195</v>
      </c>
      <c r="AY809" s="14"/>
      <c r="AZ809" s="14">
        <v>0.37000338010820499</v>
      </c>
      <c r="BA809" s="14">
        <v>0.33166242303620602</v>
      </c>
      <c r="BB809" s="14">
        <v>0.349271068535635</v>
      </c>
      <c r="BC809" s="14">
        <v>0.23083158085123601</v>
      </c>
      <c r="BD809" s="14">
        <v>0.36645520685813499</v>
      </c>
      <c r="BE809" s="14">
        <v>0.34761131868300199</v>
      </c>
    </row>
    <row r="810" spans="2:57" x14ac:dyDescent="0.25">
      <c r="B810" t="s">
        <v>233</v>
      </c>
      <c r="C810" s="14">
        <v>0.372477556430512</v>
      </c>
      <c r="D810" s="14">
        <v>0.384980319703703</v>
      </c>
      <c r="E810" s="14">
        <v>0.35202199982304799</v>
      </c>
      <c r="F810" s="14"/>
      <c r="G810" s="14">
        <v>0.26449878687550499</v>
      </c>
      <c r="H810" s="14">
        <v>0.39191519446475298</v>
      </c>
      <c r="I810" s="14">
        <v>0.39909048138277597</v>
      </c>
      <c r="J810" s="14">
        <v>0.382994806843444</v>
      </c>
      <c r="K810" s="14">
        <v>0.46194317204145202</v>
      </c>
      <c r="L810" s="14">
        <v>0.39648137204676498</v>
      </c>
      <c r="M810" s="14"/>
      <c r="N810" s="14">
        <v>0.39813485291023698</v>
      </c>
      <c r="O810" s="14">
        <v>0.43278960276231798</v>
      </c>
      <c r="P810" s="14">
        <v>0.26999292241863598</v>
      </c>
      <c r="Q810" s="14">
        <v>0.251639692480637</v>
      </c>
      <c r="R810" s="14"/>
      <c r="S810" s="14">
        <v>0.36820156388215097</v>
      </c>
      <c r="T810" s="14">
        <v>0.40063969091012402</v>
      </c>
      <c r="U810" s="14">
        <v>0.36360246882449898</v>
      </c>
      <c r="V810" s="14">
        <v>0.23163916280521399</v>
      </c>
      <c r="W810" s="14">
        <v>0.40620136757447201</v>
      </c>
      <c r="X810" s="14">
        <v>0.36975896988571</v>
      </c>
      <c r="Y810" s="14">
        <v>0.54673429415008901</v>
      </c>
      <c r="Z810" s="14">
        <v>0.352509707987614</v>
      </c>
      <c r="AA810" s="14">
        <v>0.29728822038092101</v>
      </c>
      <c r="AB810" s="14">
        <v>0.493477531265608</v>
      </c>
      <c r="AC810" s="14">
        <v>8.8641210929492301E-2</v>
      </c>
      <c r="AD810" s="14">
        <v>0.37860576801179602</v>
      </c>
      <c r="AE810" s="14"/>
      <c r="AF810" s="14">
        <v>0.40959640916530599</v>
      </c>
      <c r="AG810" s="14">
        <v>0.39040860755258</v>
      </c>
      <c r="AH810" s="14">
        <v>0.34853080860886099</v>
      </c>
      <c r="AI810" s="14"/>
      <c r="AJ810" s="14">
        <v>0.42806846306901303</v>
      </c>
      <c r="AK810" s="14">
        <v>0.34650574252267102</v>
      </c>
      <c r="AL810" s="14">
        <v>0.36142248802149701</v>
      </c>
      <c r="AM810" s="14">
        <v>0</v>
      </c>
      <c r="AN810" s="14">
        <v>0.29273912964700999</v>
      </c>
      <c r="AO810" s="14"/>
      <c r="AP810" s="14">
        <v>0.50728176529049096</v>
      </c>
      <c r="AQ810" s="14">
        <v>0.28068995299836103</v>
      </c>
      <c r="AR810" s="14">
        <v>0.327389518606091</v>
      </c>
      <c r="AS810" s="14"/>
      <c r="AT810" s="14" t="s">
        <v>247</v>
      </c>
      <c r="AU810" s="14">
        <v>0.45698026351792698</v>
      </c>
      <c r="AV810" s="14">
        <v>0.30849413229051897</v>
      </c>
      <c r="AW810" s="14">
        <v>0.43009785430291197</v>
      </c>
      <c r="AX810" s="14">
        <v>0.51678648330069898</v>
      </c>
      <c r="AY810" s="14"/>
      <c r="AZ810" s="14">
        <v>0.41448084478653902</v>
      </c>
      <c r="BA810" s="14">
        <v>0.30462860087753402</v>
      </c>
      <c r="BB810" s="14">
        <v>0.31494619011265401</v>
      </c>
      <c r="BC810" s="14">
        <v>0.50594081808380897</v>
      </c>
      <c r="BD810" s="14">
        <v>0.24303215870393499</v>
      </c>
      <c r="BE810" s="14">
        <v>0.47132491111789698</v>
      </c>
    </row>
    <row r="811" spans="2:57" x14ac:dyDescent="0.25">
      <c r="B811" t="s">
        <v>234</v>
      </c>
      <c r="C811" s="14">
        <v>0.21301615314417799</v>
      </c>
      <c r="D811" s="14">
        <v>0.246336230820866</v>
      </c>
      <c r="E811" s="14">
        <v>0.15850174539385001</v>
      </c>
      <c r="F811" s="14"/>
      <c r="G811" s="14">
        <v>0.15062194916538801</v>
      </c>
      <c r="H811" s="14">
        <v>0.19574696748710299</v>
      </c>
      <c r="I811" s="14">
        <v>0.16828485048203101</v>
      </c>
      <c r="J811" s="14">
        <v>0.243664296299515</v>
      </c>
      <c r="K811" s="14">
        <v>0.373883993759351</v>
      </c>
      <c r="L811" s="14">
        <v>0.25761226727090403</v>
      </c>
      <c r="M811" s="14"/>
      <c r="N811" s="14">
        <v>0.15385194491506499</v>
      </c>
      <c r="O811" s="14">
        <v>0.17754508951589701</v>
      </c>
      <c r="P811" s="14">
        <v>0.27440221337738202</v>
      </c>
      <c r="Q811" s="14">
        <v>0.45995775515979098</v>
      </c>
      <c r="R811" s="14"/>
      <c r="S811" s="14">
        <v>0.13605089298051201</v>
      </c>
      <c r="T811" s="14">
        <v>0.21530540144268701</v>
      </c>
      <c r="U811" s="14">
        <v>0.25454996435118599</v>
      </c>
      <c r="V811" s="14">
        <v>0.281467798487683</v>
      </c>
      <c r="W811" s="14">
        <v>0.21018762431943799</v>
      </c>
      <c r="X811" s="14">
        <v>0.20031401527231599</v>
      </c>
      <c r="Y811" s="14">
        <v>6.8569061574247303E-2</v>
      </c>
      <c r="Z811" s="14">
        <v>0.15563202523666</v>
      </c>
      <c r="AA811" s="14">
        <v>0.23781448892468299</v>
      </c>
      <c r="AB811" s="14">
        <v>0.32556296584686201</v>
      </c>
      <c r="AC811" s="14">
        <v>0.27390275012796</v>
      </c>
      <c r="AD811" s="14">
        <v>0.13314238021174701</v>
      </c>
      <c r="AE811" s="14"/>
      <c r="AF811" s="14">
        <v>0.21748759287674499</v>
      </c>
      <c r="AG811" s="14">
        <v>0.23609535557442801</v>
      </c>
      <c r="AH811" s="14">
        <v>0.23796285721246399</v>
      </c>
      <c r="AI811" s="14"/>
      <c r="AJ811" s="14">
        <v>0.238705258312193</v>
      </c>
      <c r="AK811" s="14">
        <v>0.164739761345126</v>
      </c>
      <c r="AL811" s="14">
        <v>0.24684585136116199</v>
      </c>
      <c r="AM811" s="14">
        <v>0</v>
      </c>
      <c r="AN811" s="14">
        <v>0.30397520684137902</v>
      </c>
      <c r="AO811" s="14"/>
      <c r="AP811" s="14">
        <v>0.14949218311967999</v>
      </c>
      <c r="AQ811" s="14">
        <v>0.23294784251558401</v>
      </c>
      <c r="AR811" s="14">
        <v>0.26859758221403901</v>
      </c>
      <c r="AS811" s="14"/>
      <c r="AT811" s="14" t="s">
        <v>247</v>
      </c>
      <c r="AU811" s="14">
        <v>0.30026394633376302</v>
      </c>
      <c r="AV811" s="14">
        <v>0.22416977364837301</v>
      </c>
      <c r="AW811" s="14">
        <v>0.14390739662719099</v>
      </c>
      <c r="AX811" s="14">
        <v>0.15857638472910701</v>
      </c>
      <c r="AY811" s="14"/>
      <c r="AZ811" s="14">
        <v>0.16668342041404899</v>
      </c>
      <c r="BA811" s="14">
        <v>0.248586553759677</v>
      </c>
      <c r="BB811" s="14">
        <v>0.26055310361580702</v>
      </c>
      <c r="BC811" s="14">
        <v>0.23248570272565799</v>
      </c>
      <c r="BD811" s="14">
        <v>0.229408488015232</v>
      </c>
      <c r="BE811" s="14">
        <v>0.181063770199101</v>
      </c>
    </row>
    <row r="812" spans="2:57" x14ac:dyDescent="0.25">
      <c r="B812" t="s">
        <v>235</v>
      </c>
      <c r="C812" s="14">
        <v>6.1856674960803798E-2</v>
      </c>
      <c r="D812" s="14">
        <v>6.1229974259893502E-2</v>
      </c>
      <c r="E812" s="14">
        <v>6.2882009231580299E-2</v>
      </c>
      <c r="F812" s="14"/>
      <c r="G812" s="14">
        <v>4.5259044255305497E-2</v>
      </c>
      <c r="H812" s="14">
        <v>7.1904931091136506E-2</v>
      </c>
      <c r="I812" s="14">
        <v>7.6588148965964498E-2</v>
      </c>
      <c r="J812" s="14">
        <v>0.106217992808949</v>
      </c>
      <c r="K812" s="14">
        <v>3.7707844764180799E-2</v>
      </c>
      <c r="L812" s="14">
        <v>2.3060844955925398E-2</v>
      </c>
      <c r="M812" s="14"/>
      <c r="N812" s="14">
        <v>4.3891059154247E-2</v>
      </c>
      <c r="O812" s="14">
        <v>9.1191181397538901E-2</v>
      </c>
      <c r="P812" s="14">
        <v>4.9936333761853899E-2</v>
      </c>
      <c r="Q812" s="14">
        <v>9.9729476684007001E-2</v>
      </c>
      <c r="R812" s="14"/>
      <c r="S812" s="14">
        <v>9.4669549363160604E-2</v>
      </c>
      <c r="T812" s="14">
        <v>0</v>
      </c>
      <c r="U812" s="14">
        <v>8.6363824934658107E-2</v>
      </c>
      <c r="V812" s="14">
        <v>5.6098960332931297E-2</v>
      </c>
      <c r="W812" s="14">
        <v>6.5814340193521503E-2</v>
      </c>
      <c r="X812" s="14">
        <v>3.9518556562083702E-2</v>
      </c>
      <c r="Y812" s="14">
        <v>7.6196881082974705E-2</v>
      </c>
      <c r="Z812" s="14">
        <v>0.14101519559043901</v>
      </c>
      <c r="AA812" s="14">
        <v>9.9985935502904397E-2</v>
      </c>
      <c r="AB812" s="14">
        <v>0</v>
      </c>
      <c r="AC812" s="14">
        <v>0.17322134188677499</v>
      </c>
      <c r="AD812" s="14">
        <v>0</v>
      </c>
      <c r="AE812" s="14"/>
      <c r="AF812" s="14">
        <v>9.7690455253394107E-2</v>
      </c>
      <c r="AG812" s="14">
        <v>3.5630319425708601E-2</v>
      </c>
      <c r="AH812" s="14">
        <v>8.8204607060999599E-2</v>
      </c>
      <c r="AI812" s="14"/>
      <c r="AJ812" s="14">
        <v>3.4256100353213297E-2</v>
      </c>
      <c r="AK812" s="14">
        <v>5.3808162575045601E-2</v>
      </c>
      <c r="AL812" s="14">
        <v>4.44813885282931E-2</v>
      </c>
      <c r="AM812" s="14">
        <v>1</v>
      </c>
      <c r="AN812" s="14">
        <v>0.14398953889611299</v>
      </c>
      <c r="AO812" s="14"/>
      <c r="AP812" s="14">
        <v>3.1255341050499097E-2</v>
      </c>
      <c r="AQ812" s="14">
        <v>7.2910617202420896E-2</v>
      </c>
      <c r="AR812" s="14">
        <v>5.7020814034095299E-2</v>
      </c>
      <c r="AS812" s="14"/>
      <c r="AT812" s="14" t="s">
        <v>247</v>
      </c>
      <c r="AU812" s="14">
        <v>4.9963205591945697E-2</v>
      </c>
      <c r="AV812" s="14">
        <v>7.3957795540905702E-2</v>
      </c>
      <c r="AW812" s="14">
        <v>5.3593481296543399E-2</v>
      </c>
      <c r="AX812" s="14">
        <v>0</v>
      </c>
      <c r="AY812" s="14"/>
      <c r="AZ812" s="14">
        <v>3.6382455585448399E-2</v>
      </c>
      <c r="BA812" s="14">
        <v>0.115122422326583</v>
      </c>
      <c r="BB812" s="14">
        <v>3.9962543924179098E-2</v>
      </c>
      <c r="BC812" s="14">
        <v>3.0741898339297701E-2</v>
      </c>
      <c r="BD812" s="14">
        <v>0.122984427851475</v>
      </c>
      <c r="BE812" s="14">
        <v>0</v>
      </c>
    </row>
    <row r="813" spans="2:57" x14ac:dyDescent="0.25">
      <c r="B813" t="s">
        <v>87</v>
      </c>
      <c r="C813" s="14">
        <v>1.2651414176267001E-2</v>
      </c>
      <c r="D813" s="14">
        <v>7.4777659881708498E-3</v>
      </c>
      <c r="E813" s="14">
        <v>2.11159312647115E-2</v>
      </c>
      <c r="F813" s="14"/>
      <c r="G813" s="14">
        <v>0</v>
      </c>
      <c r="H813" s="14">
        <v>1.7842716724899801E-2</v>
      </c>
      <c r="I813" s="14">
        <v>4.4963963208423198E-2</v>
      </c>
      <c r="J813" s="14">
        <v>0</v>
      </c>
      <c r="K813" s="14">
        <v>0</v>
      </c>
      <c r="L813" s="14">
        <v>0</v>
      </c>
      <c r="M813" s="14"/>
      <c r="N813" s="14">
        <v>1.02200802492398E-2</v>
      </c>
      <c r="O813" s="14">
        <v>1.36516723407134E-2</v>
      </c>
      <c r="P813" s="14">
        <v>0</v>
      </c>
      <c r="Q813" s="14">
        <v>4.8277111092013901E-2</v>
      </c>
      <c r="R813" s="14"/>
      <c r="S813" s="14">
        <v>0</v>
      </c>
      <c r="T813" s="14">
        <v>0</v>
      </c>
      <c r="U813" s="14">
        <v>0</v>
      </c>
      <c r="V813" s="14">
        <v>0</v>
      </c>
      <c r="W813" s="14">
        <v>0</v>
      </c>
      <c r="X813" s="14">
        <v>0</v>
      </c>
      <c r="Y813" s="14">
        <v>0</v>
      </c>
      <c r="Z813" s="14">
        <v>0.15501193871329899</v>
      </c>
      <c r="AA813" s="14">
        <v>3.4945424064756501E-2</v>
      </c>
      <c r="AB813" s="14">
        <v>3.23270820760274E-2</v>
      </c>
      <c r="AC813" s="14">
        <v>0</v>
      </c>
      <c r="AD813" s="14">
        <v>0</v>
      </c>
      <c r="AE813" s="14"/>
      <c r="AF813" s="14">
        <v>0</v>
      </c>
      <c r="AG813" s="14">
        <v>2.77979938180507E-2</v>
      </c>
      <c r="AH813" s="14">
        <v>0</v>
      </c>
      <c r="AI813" s="14"/>
      <c r="AJ813" s="14">
        <v>0</v>
      </c>
      <c r="AK813" s="14">
        <v>2.7007864531905301E-2</v>
      </c>
      <c r="AL813" s="14">
        <v>5.2383658786849599E-2</v>
      </c>
      <c r="AM813" s="14">
        <v>0</v>
      </c>
      <c r="AN813" s="14">
        <v>0</v>
      </c>
      <c r="AO813" s="14"/>
      <c r="AP813" s="14">
        <v>0</v>
      </c>
      <c r="AQ813" s="14">
        <v>1.1555352330604901E-2</v>
      </c>
      <c r="AR813" s="14">
        <v>0</v>
      </c>
      <c r="AS813" s="14"/>
      <c r="AT813" s="14" t="s">
        <v>247</v>
      </c>
      <c r="AU813" s="14">
        <v>2.07007627728133E-2</v>
      </c>
      <c r="AV813" s="14">
        <v>9.0926906466239597E-3</v>
      </c>
      <c r="AW813" s="14">
        <v>2.05015746161979E-2</v>
      </c>
      <c r="AX813" s="14">
        <v>0</v>
      </c>
      <c r="AY813" s="14"/>
      <c r="AZ813" s="14">
        <v>1.24498991057594E-2</v>
      </c>
      <c r="BA813" s="14">
        <v>0</v>
      </c>
      <c r="BB813" s="14">
        <v>3.5267093811726102E-2</v>
      </c>
      <c r="BC813" s="14">
        <v>0</v>
      </c>
      <c r="BD813" s="14">
        <v>3.81197185712241E-2</v>
      </c>
      <c r="BE813" s="14">
        <v>0</v>
      </c>
    </row>
    <row r="814" spans="2:57" x14ac:dyDescent="0.25"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  <c r="AP814" s="14"/>
      <c r="AQ814" s="14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  <c r="BE814" s="14"/>
    </row>
    <row r="815" spans="2:57" x14ac:dyDescent="0.25"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4"/>
    </row>
    <row r="816" spans="2:57" x14ac:dyDescent="0.25"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  <c r="BE816" s="14"/>
    </row>
    <row r="817" spans="2:57" x14ac:dyDescent="0.25">
      <c r="B817" s="6" t="s">
        <v>291</v>
      </c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  <c r="AP817" s="14"/>
      <c r="AQ817" s="14"/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  <c r="BE817" s="14"/>
    </row>
    <row r="818" spans="2:57" x14ac:dyDescent="0.25">
      <c r="B818" s="24" t="s">
        <v>93</v>
      </c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  <c r="AP818" s="14"/>
      <c r="AQ818" s="14"/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  <c r="BE818" s="14"/>
    </row>
    <row r="819" spans="2:57" x14ac:dyDescent="0.25">
      <c r="B819" t="s">
        <v>286</v>
      </c>
      <c r="C819" s="14">
        <v>0.22605349495966101</v>
      </c>
      <c r="D819" s="14">
        <v>0.31690722094354001</v>
      </c>
      <c r="E819" s="14">
        <v>0.13752764725307701</v>
      </c>
      <c r="F819" s="14"/>
      <c r="G819" s="14">
        <v>0.239281385638967</v>
      </c>
      <c r="H819" s="14">
        <v>0.19117680516563801</v>
      </c>
      <c r="I819" s="14">
        <v>0.17800877293409001</v>
      </c>
      <c r="J819" s="14">
        <v>0.21956377670227001</v>
      </c>
      <c r="K819" s="14">
        <v>0.23253369448053501</v>
      </c>
      <c r="L819" s="14">
        <v>0.285744160992568</v>
      </c>
      <c r="M819" s="14"/>
      <c r="N819" s="14">
        <v>0.320848153135039</v>
      </c>
      <c r="O819" s="14">
        <v>0.20011973198374</v>
      </c>
      <c r="P819" s="14">
        <v>0.18676224400305599</v>
      </c>
      <c r="Q819" s="14">
        <v>0.18344886944025801</v>
      </c>
      <c r="R819" s="14"/>
      <c r="S819" s="14">
        <v>0.257633845578709</v>
      </c>
      <c r="T819" s="14">
        <v>0.239086039454633</v>
      </c>
      <c r="U819" s="14">
        <v>0.22936349261820599</v>
      </c>
      <c r="V819" s="14">
        <v>0.22526489082922299</v>
      </c>
      <c r="W819" s="14">
        <v>0.197820832992223</v>
      </c>
      <c r="X819" s="14">
        <v>0.18447722161184599</v>
      </c>
      <c r="Y819" s="14">
        <v>0.24437044072101699</v>
      </c>
      <c r="Z819" s="14">
        <v>0.17643177851896999</v>
      </c>
      <c r="AA819" s="14">
        <v>0.22038503182171301</v>
      </c>
      <c r="AB819" s="14">
        <v>0.25117073861618999</v>
      </c>
      <c r="AC819" s="14">
        <v>0.197174232560966</v>
      </c>
      <c r="AD819" s="14">
        <v>0.21757933362488399</v>
      </c>
      <c r="AE819" s="14"/>
      <c r="AF819" s="14">
        <v>0.23102700757029801</v>
      </c>
      <c r="AG819" s="14">
        <v>0.23664851327134201</v>
      </c>
      <c r="AH819" s="14">
        <v>0.18775382031506399</v>
      </c>
      <c r="AI819" s="14"/>
      <c r="AJ819" s="14">
        <v>0.246999865996537</v>
      </c>
      <c r="AK819" s="14">
        <v>0.20400558886213399</v>
      </c>
      <c r="AL819" s="14">
        <v>0.32499254002745198</v>
      </c>
      <c r="AM819" s="14">
        <v>0.23347611186136299</v>
      </c>
      <c r="AN819" s="14">
        <v>0.176095623700983</v>
      </c>
      <c r="AO819" s="14"/>
      <c r="AP819" s="14">
        <v>0.263355864741662</v>
      </c>
      <c r="AQ819" s="14">
        <v>0.239383773836885</v>
      </c>
      <c r="AR819" s="14">
        <v>0.28484600515184</v>
      </c>
      <c r="AS819" s="14"/>
      <c r="AT819" s="14">
        <v>0.153850889274909</v>
      </c>
      <c r="AU819" s="14">
        <v>0.21206479697213801</v>
      </c>
      <c r="AV819" s="14">
        <v>0.27591792218016598</v>
      </c>
      <c r="AW819" s="14">
        <v>0.28529775442219202</v>
      </c>
      <c r="AX819" s="14">
        <v>0.26763272309214903</v>
      </c>
      <c r="AY819" s="14"/>
      <c r="AZ819" s="14">
        <v>0.225433592420371</v>
      </c>
      <c r="BA819" s="14">
        <v>0.23198887781551999</v>
      </c>
      <c r="BB819" s="14">
        <v>0.23610448255897501</v>
      </c>
      <c r="BC819" s="14">
        <v>0.20082652708290999</v>
      </c>
      <c r="BD819" s="14">
        <v>0.25592185988728</v>
      </c>
      <c r="BE819" s="14">
        <v>0.202024256840422</v>
      </c>
    </row>
    <row r="820" spans="2:57" x14ac:dyDescent="0.25">
      <c r="B820" t="s">
        <v>287</v>
      </c>
      <c r="C820" s="14">
        <v>0.48184364768511501</v>
      </c>
      <c r="D820" s="14">
        <v>0.47288620848191099</v>
      </c>
      <c r="E820" s="14">
        <v>0.49344796796763701</v>
      </c>
      <c r="F820" s="14"/>
      <c r="G820" s="14">
        <v>0.41290137685190798</v>
      </c>
      <c r="H820" s="14">
        <v>0.45044838528695502</v>
      </c>
      <c r="I820" s="14">
        <v>0.487384607064616</v>
      </c>
      <c r="J820" s="14">
        <v>0.50371328768145895</v>
      </c>
      <c r="K820" s="14">
        <v>0.52363487150392896</v>
      </c>
      <c r="L820" s="14">
        <v>0.50322465382843795</v>
      </c>
      <c r="M820" s="14"/>
      <c r="N820" s="14">
        <v>0.46632222897689402</v>
      </c>
      <c r="O820" s="14">
        <v>0.51503242934934501</v>
      </c>
      <c r="P820" s="14">
        <v>0.49221777769775898</v>
      </c>
      <c r="Q820" s="14">
        <v>0.45585339488394999</v>
      </c>
      <c r="R820" s="14"/>
      <c r="S820" s="14">
        <v>0.43442779460707498</v>
      </c>
      <c r="T820" s="14">
        <v>0.43653850099799602</v>
      </c>
      <c r="U820" s="14">
        <v>0.46220700249157398</v>
      </c>
      <c r="V820" s="14">
        <v>0.47918892593954399</v>
      </c>
      <c r="W820" s="14">
        <v>0.50707323148066397</v>
      </c>
      <c r="X820" s="14">
        <v>0.53376236689255996</v>
      </c>
      <c r="Y820" s="14">
        <v>0.49728903795021501</v>
      </c>
      <c r="Z820" s="14">
        <v>0.57234727472924896</v>
      </c>
      <c r="AA820" s="14">
        <v>0.47362070971166798</v>
      </c>
      <c r="AB820" s="14">
        <v>0.52615083511841099</v>
      </c>
      <c r="AC820" s="14">
        <v>0.464268163766346</v>
      </c>
      <c r="AD820" s="14">
        <v>0.50985895504949796</v>
      </c>
      <c r="AE820" s="14"/>
      <c r="AF820" s="14">
        <v>0.487131263561425</v>
      </c>
      <c r="AG820" s="14">
        <v>0.48380500197662402</v>
      </c>
      <c r="AH820" s="14">
        <v>0.49875532006767198</v>
      </c>
      <c r="AI820" s="14"/>
      <c r="AJ820" s="14">
        <v>0.46860539274164897</v>
      </c>
      <c r="AK820" s="14">
        <v>0.49699799483172502</v>
      </c>
      <c r="AL820" s="14">
        <v>0.464826056623864</v>
      </c>
      <c r="AM820" s="14">
        <v>0.43823375175147</v>
      </c>
      <c r="AN820" s="14">
        <v>0.475089031776746</v>
      </c>
      <c r="AO820" s="14"/>
      <c r="AP820" s="14">
        <v>0.45633087326388799</v>
      </c>
      <c r="AQ820" s="14">
        <v>0.476190745948259</v>
      </c>
      <c r="AR820" s="14">
        <v>0.44931332144010699</v>
      </c>
      <c r="AS820" s="14"/>
      <c r="AT820" s="14">
        <v>0.51677946116740903</v>
      </c>
      <c r="AU820" s="14">
        <v>0.51727711064318505</v>
      </c>
      <c r="AV820" s="14">
        <v>0.440083791118211</v>
      </c>
      <c r="AW820" s="14">
        <v>0.46780881054204498</v>
      </c>
      <c r="AX820" s="14">
        <v>0.57283308618126105</v>
      </c>
      <c r="AY820" s="14"/>
      <c r="AZ820" s="14">
        <v>0.43017279259343999</v>
      </c>
      <c r="BA820" s="14">
        <v>0.50364624713594097</v>
      </c>
      <c r="BB820" s="14">
        <v>0.51630003767102395</v>
      </c>
      <c r="BC820" s="14">
        <v>0.50547248947260903</v>
      </c>
      <c r="BD820" s="14">
        <v>0.440263166674289</v>
      </c>
      <c r="BE820" s="14">
        <v>0.51533201519517702</v>
      </c>
    </row>
    <row r="821" spans="2:57" x14ac:dyDescent="0.25">
      <c r="B821" t="s">
        <v>288</v>
      </c>
      <c r="C821" s="14">
        <v>0.19312229083879501</v>
      </c>
      <c r="D821" s="14">
        <v>0.148038091935984</v>
      </c>
      <c r="E821" s="14">
        <v>0.23627773688554701</v>
      </c>
      <c r="F821" s="14"/>
      <c r="G821" s="14">
        <v>0.25834911593982202</v>
      </c>
      <c r="H821" s="14">
        <v>0.23441172249577499</v>
      </c>
      <c r="I821" s="14">
        <v>0.21197427352572401</v>
      </c>
      <c r="J821" s="14">
        <v>0.16567260148996099</v>
      </c>
      <c r="K821" s="14">
        <v>0.14676232541225201</v>
      </c>
      <c r="L821" s="14">
        <v>0.15390050621058801</v>
      </c>
      <c r="M821" s="14"/>
      <c r="N821" s="14">
        <v>0.14767103157075301</v>
      </c>
      <c r="O821" s="14">
        <v>0.19179547668187699</v>
      </c>
      <c r="P821" s="14">
        <v>0.21511717615613499</v>
      </c>
      <c r="Q821" s="14">
        <v>0.22556676391229599</v>
      </c>
      <c r="R821" s="14"/>
      <c r="S821" s="14">
        <v>0.213476442096175</v>
      </c>
      <c r="T821" s="14">
        <v>0.23352804526867901</v>
      </c>
      <c r="U821" s="14">
        <v>0.20466477240112699</v>
      </c>
      <c r="V821" s="14">
        <v>0.20529076856494699</v>
      </c>
      <c r="W821" s="14">
        <v>0.19191555876042299</v>
      </c>
      <c r="X821" s="14">
        <v>0.199454316777192</v>
      </c>
      <c r="Y821" s="14">
        <v>0.150712363790767</v>
      </c>
      <c r="Z821" s="14">
        <v>0.14393019341234101</v>
      </c>
      <c r="AA821" s="14">
        <v>0.17857553713340801</v>
      </c>
      <c r="AB821" s="14">
        <v>0.15706275078318899</v>
      </c>
      <c r="AC821" s="14">
        <v>0.19684298476870199</v>
      </c>
      <c r="AD821" s="14">
        <v>0.17339346358181401</v>
      </c>
      <c r="AE821" s="14"/>
      <c r="AF821" s="14">
        <v>0.17595665211252801</v>
      </c>
      <c r="AG821" s="14">
        <v>0.19347221871156201</v>
      </c>
      <c r="AH821" s="14">
        <v>0.203105040668523</v>
      </c>
      <c r="AI821" s="14"/>
      <c r="AJ821" s="14">
        <v>0.196076854399476</v>
      </c>
      <c r="AK821" s="14">
        <v>0.20462593834610901</v>
      </c>
      <c r="AL821" s="14">
        <v>0.14284779402762299</v>
      </c>
      <c r="AM821" s="14">
        <v>0.18953638984175999</v>
      </c>
      <c r="AN821" s="14">
        <v>0.174695591442459</v>
      </c>
      <c r="AO821" s="14"/>
      <c r="AP821" s="14">
        <v>0.21229313941158501</v>
      </c>
      <c r="AQ821" s="14">
        <v>0.19284670441434901</v>
      </c>
      <c r="AR821" s="14">
        <v>0.18985842953865301</v>
      </c>
      <c r="AS821" s="14"/>
      <c r="AT821" s="14">
        <v>0.19193840472977999</v>
      </c>
      <c r="AU821" s="14">
        <v>0.17851502114003701</v>
      </c>
      <c r="AV821" s="14">
        <v>0.216031949539189</v>
      </c>
      <c r="AW821" s="14">
        <v>0.16887542169168199</v>
      </c>
      <c r="AX821" s="14">
        <v>9.5168995182066202E-2</v>
      </c>
      <c r="AY821" s="14"/>
      <c r="AZ821" s="14">
        <v>0.24752294537116601</v>
      </c>
      <c r="BA821" s="14">
        <v>0.172828735766965</v>
      </c>
      <c r="BB821" s="14">
        <v>0.13030183382577401</v>
      </c>
      <c r="BC821" s="14">
        <v>0.19510500699437999</v>
      </c>
      <c r="BD821" s="14">
        <v>0.188877255011967</v>
      </c>
      <c r="BE821" s="14">
        <v>0.20594653721334599</v>
      </c>
    </row>
    <row r="822" spans="2:57" x14ac:dyDescent="0.25">
      <c r="B822" t="s">
        <v>289</v>
      </c>
      <c r="C822" s="14">
        <v>9.0093852999359306E-2</v>
      </c>
      <c r="D822" s="14">
        <v>5.24848162721685E-2</v>
      </c>
      <c r="E822" s="14">
        <v>0.124586259997385</v>
      </c>
      <c r="F822" s="14"/>
      <c r="G822" s="14">
        <v>7.4321744997996694E-2</v>
      </c>
      <c r="H822" s="14">
        <v>0.11075223214279201</v>
      </c>
      <c r="I822" s="14">
        <v>0.113083701939122</v>
      </c>
      <c r="J822" s="14">
        <v>9.7316472986542502E-2</v>
      </c>
      <c r="K822" s="14">
        <v>9.3113444793668607E-2</v>
      </c>
      <c r="L822" s="14">
        <v>5.7130678968406498E-2</v>
      </c>
      <c r="M822" s="14"/>
      <c r="N822" s="14">
        <v>5.4326122613174301E-2</v>
      </c>
      <c r="O822" s="14">
        <v>8.7425376647504299E-2</v>
      </c>
      <c r="P822" s="14">
        <v>9.7826994128847905E-2</v>
      </c>
      <c r="Q822" s="14">
        <v>0.126303728762098</v>
      </c>
      <c r="R822" s="14"/>
      <c r="S822" s="14">
        <v>7.2888899602294194E-2</v>
      </c>
      <c r="T822" s="14">
        <v>8.7417206137056294E-2</v>
      </c>
      <c r="U822" s="14">
        <v>9.0650921022585998E-2</v>
      </c>
      <c r="V822" s="14">
        <v>8.3680636170414699E-2</v>
      </c>
      <c r="W822" s="14">
        <v>8.7358772340408397E-2</v>
      </c>
      <c r="X822" s="14">
        <v>6.3287352402976699E-2</v>
      </c>
      <c r="Y822" s="14">
        <v>0.102059912843911</v>
      </c>
      <c r="Z822" s="14">
        <v>9.4524485132661998E-2</v>
      </c>
      <c r="AA822" s="14">
        <v>0.127418721333212</v>
      </c>
      <c r="AB822" s="14">
        <v>6.5615675482210603E-2</v>
      </c>
      <c r="AC822" s="14">
        <v>0.14171461890398701</v>
      </c>
      <c r="AD822" s="14">
        <v>9.9168247743804602E-2</v>
      </c>
      <c r="AE822" s="14"/>
      <c r="AF822" s="14">
        <v>0.100966950573552</v>
      </c>
      <c r="AG822" s="14">
        <v>8.0054808400179894E-2</v>
      </c>
      <c r="AH822" s="14">
        <v>8.7517357707946705E-2</v>
      </c>
      <c r="AI822" s="14"/>
      <c r="AJ822" s="14">
        <v>8.2113071836300094E-2</v>
      </c>
      <c r="AK822" s="14">
        <v>8.37315545958639E-2</v>
      </c>
      <c r="AL822" s="14">
        <v>6.7333609321061097E-2</v>
      </c>
      <c r="AM822" s="14">
        <v>0.13875374654540701</v>
      </c>
      <c r="AN822" s="14">
        <v>0.152986892255527</v>
      </c>
      <c r="AO822" s="14"/>
      <c r="AP822" s="14">
        <v>6.0068792169721698E-2</v>
      </c>
      <c r="AQ822" s="14">
        <v>8.3335932968626902E-2</v>
      </c>
      <c r="AR822" s="14">
        <v>7.5982243869400695E-2</v>
      </c>
      <c r="AS822" s="14"/>
      <c r="AT822" s="14">
        <v>0.13261537092665501</v>
      </c>
      <c r="AU822" s="14">
        <v>8.3137801090578695E-2</v>
      </c>
      <c r="AV822" s="14">
        <v>5.4999443931903702E-2</v>
      </c>
      <c r="AW822" s="14">
        <v>6.8869219105462606E-2</v>
      </c>
      <c r="AX822" s="14">
        <v>3.21740110040801E-2</v>
      </c>
      <c r="AY822" s="14"/>
      <c r="AZ822" s="14">
        <v>8.1906568600948804E-2</v>
      </c>
      <c r="BA822" s="14">
        <v>8.5727858655598399E-2</v>
      </c>
      <c r="BB822" s="14">
        <v>0.105087015120454</v>
      </c>
      <c r="BC822" s="14">
        <v>9.5395304070026804E-2</v>
      </c>
      <c r="BD822" s="14">
        <v>0.10611539266867701</v>
      </c>
      <c r="BE822" s="14">
        <v>6.6814786256934197E-2</v>
      </c>
    </row>
    <row r="823" spans="2:57" x14ac:dyDescent="0.25">
      <c r="B823" t="s">
        <v>87</v>
      </c>
      <c r="C823" s="14">
        <v>8.8867135170699607E-3</v>
      </c>
      <c r="D823" s="14">
        <v>9.6836623663966708E-3</v>
      </c>
      <c r="E823" s="14">
        <v>8.1603878963536196E-3</v>
      </c>
      <c r="F823" s="14"/>
      <c r="G823" s="14">
        <v>1.51463765713059E-2</v>
      </c>
      <c r="H823" s="14">
        <v>1.3210854908840299E-2</v>
      </c>
      <c r="I823" s="14">
        <v>9.5486445364481292E-3</v>
      </c>
      <c r="J823" s="14">
        <v>1.37338611397676E-2</v>
      </c>
      <c r="K823" s="14">
        <v>3.9556638096150702E-3</v>
      </c>
      <c r="L823" s="14">
        <v>0</v>
      </c>
      <c r="M823" s="14"/>
      <c r="N823" s="14">
        <v>1.08324637041397E-2</v>
      </c>
      <c r="O823" s="14">
        <v>5.626985337534E-3</v>
      </c>
      <c r="P823" s="14">
        <v>8.0758080142019194E-3</v>
      </c>
      <c r="Q823" s="14">
        <v>8.8272430013980798E-3</v>
      </c>
      <c r="R823" s="14"/>
      <c r="S823" s="14">
        <v>2.1573018115746499E-2</v>
      </c>
      <c r="T823" s="14">
        <v>3.4302081416350801E-3</v>
      </c>
      <c r="U823" s="14">
        <v>1.31138114665071E-2</v>
      </c>
      <c r="V823" s="14">
        <v>6.5747784958720204E-3</v>
      </c>
      <c r="W823" s="14">
        <v>1.5831604426282699E-2</v>
      </c>
      <c r="X823" s="14">
        <v>1.9018742315425299E-2</v>
      </c>
      <c r="Y823" s="14">
        <v>5.5682446940894898E-3</v>
      </c>
      <c r="Z823" s="14">
        <v>1.27662682067788E-2</v>
      </c>
      <c r="AA823" s="14">
        <v>0</v>
      </c>
      <c r="AB823" s="14">
        <v>0</v>
      </c>
      <c r="AC823" s="14">
        <v>0</v>
      </c>
      <c r="AD823" s="14">
        <v>0</v>
      </c>
      <c r="AE823" s="14"/>
      <c r="AF823" s="14">
        <v>4.9181261821964603E-3</v>
      </c>
      <c r="AG823" s="14">
        <v>6.0194576402921697E-3</v>
      </c>
      <c r="AH823" s="14">
        <v>2.2868461240795401E-2</v>
      </c>
      <c r="AI823" s="14"/>
      <c r="AJ823" s="14">
        <v>6.2048150260379997E-3</v>
      </c>
      <c r="AK823" s="14">
        <v>1.06389233641669E-2</v>
      </c>
      <c r="AL823" s="14">
        <v>0</v>
      </c>
      <c r="AM823" s="14">
        <v>0</v>
      </c>
      <c r="AN823" s="14">
        <v>2.1132860824284901E-2</v>
      </c>
      <c r="AO823" s="14"/>
      <c r="AP823" s="14">
        <v>7.95133041314342E-3</v>
      </c>
      <c r="AQ823" s="14">
        <v>8.2428428318809706E-3</v>
      </c>
      <c r="AR823" s="14">
        <v>0</v>
      </c>
      <c r="AS823" s="14"/>
      <c r="AT823" s="14">
        <v>4.8158739012463102E-3</v>
      </c>
      <c r="AU823" s="14">
        <v>9.00527015406055E-3</v>
      </c>
      <c r="AV823" s="14">
        <v>1.2966893230529601E-2</v>
      </c>
      <c r="AW823" s="14">
        <v>9.1487942386176899E-3</v>
      </c>
      <c r="AX823" s="14">
        <v>3.2191184540443701E-2</v>
      </c>
      <c r="AY823" s="14"/>
      <c r="AZ823" s="14">
        <v>1.4964101014073E-2</v>
      </c>
      <c r="BA823" s="14">
        <v>5.8082806259746999E-3</v>
      </c>
      <c r="BB823" s="14">
        <v>1.22066308237729E-2</v>
      </c>
      <c r="BC823" s="14">
        <v>3.2006723800732302E-3</v>
      </c>
      <c r="BD823" s="14">
        <v>8.8223257577867593E-3</v>
      </c>
      <c r="BE823" s="14">
        <v>9.8824044941201207E-3</v>
      </c>
    </row>
    <row r="824" spans="2:57" x14ac:dyDescent="0.25"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  <c r="AP824" s="14"/>
      <c r="AQ824" s="14"/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  <c r="BE824" s="14"/>
    </row>
    <row r="825" spans="2:57" x14ac:dyDescent="0.25"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  <c r="BE825" s="14"/>
    </row>
    <row r="826" spans="2:57" x14ac:dyDescent="0.25"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  <c r="BE826" s="14"/>
    </row>
    <row r="827" spans="2:57" x14ac:dyDescent="0.25">
      <c r="B827" s="6" t="s">
        <v>292</v>
      </c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  <c r="BE827" s="14"/>
    </row>
    <row r="828" spans="2:57" x14ac:dyDescent="0.25">
      <c r="B828" s="24" t="s">
        <v>93</v>
      </c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  <c r="BE828" s="14"/>
    </row>
    <row r="829" spans="2:57" x14ac:dyDescent="0.25">
      <c r="B829" t="s">
        <v>286</v>
      </c>
      <c r="C829" s="14">
        <v>0.111019823936488</v>
      </c>
      <c r="D829" s="14">
        <v>0.14290975843968101</v>
      </c>
      <c r="E829" s="14">
        <v>7.9441026748886104E-2</v>
      </c>
      <c r="F829" s="14"/>
      <c r="G829" s="14">
        <v>0.193228243577827</v>
      </c>
      <c r="H829" s="14">
        <v>0.15417588432979801</v>
      </c>
      <c r="I829" s="14">
        <v>0.11252850911789999</v>
      </c>
      <c r="J829" s="14">
        <v>7.9671940179602593E-2</v>
      </c>
      <c r="K829" s="14">
        <v>5.79162670571726E-2</v>
      </c>
      <c r="L829" s="14">
        <v>8.0729041819856406E-2</v>
      </c>
      <c r="M829" s="14"/>
      <c r="N829" s="14">
        <v>0.16891584436959101</v>
      </c>
      <c r="O829" s="14">
        <v>8.5501751890610003E-2</v>
      </c>
      <c r="P829" s="14">
        <v>9.46411214999998E-2</v>
      </c>
      <c r="Q829" s="14">
        <v>9.1449673580226307E-2</v>
      </c>
      <c r="R829" s="14"/>
      <c r="S829" s="14">
        <v>0.16161726313741301</v>
      </c>
      <c r="T829" s="14">
        <v>0.10842726526910899</v>
      </c>
      <c r="U829" s="14">
        <v>7.6677144935856201E-2</v>
      </c>
      <c r="V829" s="14">
        <v>0.108835116777476</v>
      </c>
      <c r="W829" s="14">
        <v>9.0870458749731903E-2</v>
      </c>
      <c r="X829" s="14">
        <v>0.160692476441507</v>
      </c>
      <c r="Y829" s="14">
        <v>0.13632896812048101</v>
      </c>
      <c r="Z829" s="14">
        <v>6.5593493571966394E-2</v>
      </c>
      <c r="AA829" s="14">
        <v>8.1672647968866793E-2</v>
      </c>
      <c r="AB829" s="14">
        <v>9.4472584964503101E-2</v>
      </c>
      <c r="AC829" s="14">
        <v>4.9266459626435201E-2</v>
      </c>
      <c r="AD829" s="14">
        <v>0.136165454126325</v>
      </c>
      <c r="AE829" s="14"/>
      <c r="AF829" s="14">
        <v>9.4293324363134007E-2</v>
      </c>
      <c r="AG829" s="14">
        <v>0.116213671703953</v>
      </c>
      <c r="AH829" s="14">
        <v>0.105971483534331</v>
      </c>
      <c r="AI829" s="14"/>
      <c r="AJ829" s="14">
        <v>0.100075245610732</v>
      </c>
      <c r="AK829" s="14">
        <v>0.13545689280114401</v>
      </c>
      <c r="AL829" s="14">
        <v>0.101194954481953</v>
      </c>
      <c r="AM829" s="14">
        <v>8.7138987559520306E-2</v>
      </c>
      <c r="AN829" s="14">
        <v>7.2684312095042794E-2</v>
      </c>
      <c r="AO829" s="14"/>
      <c r="AP829" s="14">
        <v>0.116858529185491</v>
      </c>
      <c r="AQ829" s="14">
        <v>0.132095489165273</v>
      </c>
      <c r="AR829" s="14">
        <v>0.126710852343144</v>
      </c>
      <c r="AS829" s="14"/>
      <c r="AT829" s="14">
        <v>5.3720100384156401E-2</v>
      </c>
      <c r="AU829" s="14">
        <v>8.8123663172503794E-2</v>
      </c>
      <c r="AV829" s="14">
        <v>0.15049707673359999</v>
      </c>
      <c r="AW829" s="14">
        <v>0.190079014244637</v>
      </c>
      <c r="AX829" s="14">
        <v>0.26605836338551297</v>
      </c>
      <c r="AY829" s="14"/>
      <c r="AZ829" s="14">
        <v>0.15296995288896201</v>
      </c>
      <c r="BA829" s="14">
        <v>0.11280431411091001</v>
      </c>
      <c r="BB829" s="14">
        <v>0.112539197680447</v>
      </c>
      <c r="BC829" s="14">
        <v>8.7129520127774598E-2</v>
      </c>
      <c r="BD829" s="14">
        <v>6.7115023425478301E-2</v>
      </c>
      <c r="BE829" s="14">
        <v>8.5058276742232306E-2</v>
      </c>
    </row>
    <row r="830" spans="2:57" x14ac:dyDescent="0.25">
      <c r="B830" t="s">
        <v>287</v>
      </c>
      <c r="C830" s="14">
        <v>0.277553483961966</v>
      </c>
      <c r="D830" s="14">
        <v>0.35620535371881301</v>
      </c>
      <c r="E830" s="14">
        <v>0.202325803263467</v>
      </c>
      <c r="F830" s="14"/>
      <c r="G830" s="14">
        <v>0.28908027575246098</v>
      </c>
      <c r="H830" s="14">
        <v>0.30278988326724698</v>
      </c>
      <c r="I830" s="14">
        <v>0.325385597149772</v>
      </c>
      <c r="J830" s="14">
        <v>0.264152269216683</v>
      </c>
      <c r="K830" s="14">
        <v>0.25855719570436098</v>
      </c>
      <c r="L830" s="14">
        <v>0.23396921189731201</v>
      </c>
      <c r="M830" s="14"/>
      <c r="N830" s="14">
        <v>0.36325118357088998</v>
      </c>
      <c r="O830" s="14">
        <v>0.27174332980571902</v>
      </c>
      <c r="P830" s="14">
        <v>0.28082103951674298</v>
      </c>
      <c r="Q830" s="14">
        <v>0.185780368266835</v>
      </c>
      <c r="R830" s="14"/>
      <c r="S830" s="14">
        <v>0.31363470687795603</v>
      </c>
      <c r="T830" s="14">
        <v>0.29694937245665198</v>
      </c>
      <c r="U830" s="14">
        <v>0.29352408324887103</v>
      </c>
      <c r="V830" s="14">
        <v>0.228178130682956</v>
      </c>
      <c r="W830" s="14">
        <v>0.240079616452369</v>
      </c>
      <c r="X830" s="14">
        <v>0.28590977222755798</v>
      </c>
      <c r="Y830" s="14">
        <v>0.22292341253606501</v>
      </c>
      <c r="Z830" s="14">
        <v>0.28617284413154198</v>
      </c>
      <c r="AA830" s="14">
        <v>0.273118823858022</v>
      </c>
      <c r="AB830" s="14">
        <v>0.31833956668789298</v>
      </c>
      <c r="AC830" s="14">
        <v>0.24581893771322799</v>
      </c>
      <c r="AD830" s="14">
        <v>0.273902297285751</v>
      </c>
      <c r="AE830" s="14"/>
      <c r="AF830" s="14">
        <v>0.24743891243876801</v>
      </c>
      <c r="AG830" s="14">
        <v>0.28955944807492401</v>
      </c>
      <c r="AH830" s="14">
        <v>0.33255983990614801</v>
      </c>
      <c r="AI830" s="14"/>
      <c r="AJ830" s="14">
        <v>0.27000982969505899</v>
      </c>
      <c r="AK830" s="14">
        <v>0.26582278460097303</v>
      </c>
      <c r="AL830" s="14">
        <v>0.37307573665296101</v>
      </c>
      <c r="AM830" s="14">
        <v>0.27916771082163999</v>
      </c>
      <c r="AN830" s="14">
        <v>0.29048019507273198</v>
      </c>
      <c r="AO830" s="14"/>
      <c r="AP830" s="14">
        <v>0.30118382373132901</v>
      </c>
      <c r="AQ830" s="14">
        <v>0.27218775385931099</v>
      </c>
      <c r="AR830" s="14">
        <v>0.34627797331277399</v>
      </c>
      <c r="AS830" s="14"/>
      <c r="AT830" s="14">
        <v>0.19156701187104599</v>
      </c>
      <c r="AU830" s="14">
        <v>0.27436656074557397</v>
      </c>
      <c r="AV830" s="14">
        <v>0.32970073996993399</v>
      </c>
      <c r="AW830" s="14">
        <v>0.35843251584204899</v>
      </c>
      <c r="AX830" s="14">
        <v>0.38186414910587302</v>
      </c>
      <c r="AY830" s="14"/>
      <c r="AZ830" s="14">
        <v>0.32910305262399803</v>
      </c>
      <c r="BA830" s="14">
        <v>0.27504042636131898</v>
      </c>
      <c r="BB830" s="14">
        <v>0.29124337561894897</v>
      </c>
      <c r="BC830" s="14">
        <v>0.26041929386158202</v>
      </c>
      <c r="BD830" s="14">
        <v>0.21231284687382301</v>
      </c>
      <c r="BE830" s="14">
        <v>0.22651560499272599</v>
      </c>
    </row>
    <row r="831" spans="2:57" x14ac:dyDescent="0.25">
      <c r="B831" t="s">
        <v>288</v>
      </c>
      <c r="C831" s="14">
        <v>0.292584782840768</v>
      </c>
      <c r="D831" s="14">
        <v>0.27032112139789199</v>
      </c>
      <c r="E831" s="14">
        <v>0.31495091556423599</v>
      </c>
      <c r="F831" s="14"/>
      <c r="G831" s="14">
        <v>0.28731637558884199</v>
      </c>
      <c r="H831" s="14">
        <v>0.28735611505214398</v>
      </c>
      <c r="I831" s="14">
        <v>0.25013142790429699</v>
      </c>
      <c r="J831" s="14">
        <v>0.32785377960945999</v>
      </c>
      <c r="K831" s="14">
        <v>0.29991927917792299</v>
      </c>
      <c r="L831" s="14">
        <v>0.301298703809459</v>
      </c>
      <c r="M831" s="14"/>
      <c r="N831" s="14">
        <v>0.241100641374942</v>
      </c>
      <c r="O831" s="14">
        <v>0.303220941909428</v>
      </c>
      <c r="P831" s="14">
        <v>0.32333724258609498</v>
      </c>
      <c r="Q831" s="14">
        <v>0.30907179627789999</v>
      </c>
      <c r="R831" s="14"/>
      <c r="S831" s="14">
        <v>0.25720431802209798</v>
      </c>
      <c r="T831" s="14">
        <v>0.230576623205131</v>
      </c>
      <c r="U831" s="14">
        <v>0.32879092160740703</v>
      </c>
      <c r="V831" s="14">
        <v>0.37062833331621697</v>
      </c>
      <c r="W831" s="14">
        <v>0.31925101270287798</v>
      </c>
      <c r="X831" s="14">
        <v>0.28014223374710701</v>
      </c>
      <c r="Y831" s="14">
        <v>0.31893650456757699</v>
      </c>
      <c r="Z831" s="14">
        <v>0.24937541548464401</v>
      </c>
      <c r="AA831" s="14">
        <v>0.31464020634797701</v>
      </c>
      <c r="AB831" s="14">
        <v>0.27310227617042598</v>
      </c>
      <c r="AC831" s="14">
        <v>0.33796629353428298</v>
      </c>
      <c r="AD831" s="14">
        <v>0.26067230699579802</v>
      </c>
      <c r="AE831" s="14"/>
      <c r="AF831" s="14">
        <v>0.27553402817414002</v>
      </c>
      <c r="AG831" s="14">
        <v>0.30320817493084401</v>
      </c>
      <c r="AH831" s="14">
        <v>0.29152935892501503</v>
      </c>
      <c r="AI831" s="14"/>
      <c r="AJ831" s="14">
        <v>0.29073888693948102</v>
      </c>
      <c r="AK831" s="14">
        <v>0.30148646280687302</v>
      </c>
      <c r="AL831" s="14">
        <v>0.26973387779186703</v>
      </c>
      <c r="AM831" s="14">
        <v>0.25751831026129801</v>
      </c>
      <c r="AN831" s="14">
        <v>0.29688001326767699</v>
      </c>
      <c r="AO831" s="14"/>
      <c r="AP831" s="14">
        <v>0.30050284634965801</v>
      </c>
      <c r="AQ831" s="14">
        <v>0.30618747316622702</v>
      </c>
      <c r="AR831" s="14">
        <v>0.24454449160341701</v>
      </c>
      <c r="AS831" s="14"/>
      <c r="AT831" s="14">
        <v>0.33592676391889198</v>
      </c>
      <c r="AU831" s="14">
        <v>0.29436332210656302</v>
      </c>
      <c r="AV831" s="14">
        <v>0.27506458740080197</v>
      </c>
      <c r="AW831" s="14">
        <v>0.25616766312651201</v>
      </c>
      <c r="AX831" s="14">
        <v>0.12747912621317101</v>
      </c>
      <c r="AY831" s="14"/>
      <c r="AZ831" s="14">
        <v>0.247810973973523</v>
      </c>
      <c r="BA831" s="14">
        <v>0.32100969868424301</v>
      </c>
      <c r="BB831" s="14">
        <v>0.2516134728587</v>
      </c>
      <c r="BC831" s="14">
        <v>0.29886474874471097</v>
      </c>
      <c r="BD831" s="14">
        <v>0.333212542630764</v>
      </c>
      <c r="BE831" s="14">
        <v>0.32822274378795302</v>
      </c>
    </row>
    <row r="832" spans="2:57" x14ac:dyDescent="0.25">
      <c r="B832" t="s">
        <v>289</v>
      </c>
      <c r="C832" s="14">
        <v>0.30364720597220701</v>
      </c>
      <c r="D832" s="14">
        <v>0.21402821304126099</v>
      </c>
      <c r="E832" s="14">
        <v>0.38930814193464802</v>
      </c>
      <c r="F832" s="14"/>
      <c r="G832" s="14">
        <v>0.20684818461318899</v>
      </c>
      <c r="H832" s="14">
        <v>0.24204120184598599</v>
      </c>
      <c r="I832" s="14">
        <v>0.29009152236421099</v>
      </c>
      <c r="J832" s="14">
        <v>0.31220926344619498</v>
      </c>
      <c r="K832" s="14">
        <v>0.37446798973245699</v>
      </c>
      <c r="L832" s="14">
        <v>0.37520083951315902</v>
      </c>
      <c r="M832" s="14"/>
      <c r="N832" s="14">
        <v>0.21763416414134701</v>
      </c>
      <c r="O832" s="14">
        <v>0.32684732824604301</v>
      </c>
      <c r="P832" s="14">
        <v>0.28812742733175301</v>
      </c>
      <c r="Q832" s="14">
        <v>0.38939323898113698</v>
      </c>
      <c r="R832" s="14"/>
      <c r="S832" s="14">
        <v>0.24495618154421001</v>
      </c>
      <c r="T832" s="14">
        <v>0.34863449441316802</v>
      </c>
      <c r="U832" s="14">
        <v>0.28845825724080199</v>
      </c>
      <c r="V832" s="14">
        <v>0.26772357048899598</v>
      </c>
      <c r="W832" s="14">
        <v>0.34190448531344902</v>
      </c>
      <c r="X832" s="14">
        <v>0.25957371889806902</v>
      </c>
      <c r="Y832" s="14">
        <v>0.30931817905990699</v>
      </c>
      <c r="Z832" s="14">
        <v>0.37645930139762301</v>
      </c>
      <c r="AA832" s="14">
        <v>0.311391873933689</v>
      </c>
      <c r="AB832" s="14">
        <v>0.30877679898140098</v>
      </c>
      <c r="AC832" s="14">
        <v>0.36694830912605397</v>
      </c>
      <c r="AD832" s="14">
        <v>0.31118074510374</v>
      </c>
      <c r="AE832" s="14"/>
      <c r="AF832" s="14">
        <v>0.36552222811459001</v>
      </c>
      <c r="AG832" s="14">
        <v>0.28233380780178502</v>
      </c>
      <c r="AH832" s="14">
        <v>0.25166573367921902</v>
      </c>
      <c r="AI832" s="14"/>
      <c r="AJ832" s="14">
        <v>0.32631979770399899</v>
      </c>
      <c r="AK832" s="14">
        <v>0.283233929141675</v>
      </c>
      <c r="AL832" s="14">
        <v>0.25019098782183102</v>
      </c>
      <c r="AM832" s="14">
        <v>0.37617499135754201</v>
      </c>
      <c r="AN832" s="14">
        <v>0.318426575724571</v>
      </c>
      <c r="AO832" s="14"/>
      <c r="AP832" s="14">
        <v>0.27519227788512302</v>
      </c>
      <c r="AQ832" s="14">
        <v>0.27376928216157898</v>
      </c>
      <c r="AR832" s="14">
        <v>0.26821514229606203</v>
      </c>
      <c r="AS832" s="14"/>
      <c r="AT832" s="14">
        <v>0.403299905461252</v>
      </c>
      <c r="AU832" s="14">
        <v>0.31782042486832202</v>
      </c>
      <c r="AV832" s="14">
        <v>0.23206796207793801</v>
      </c>
      <c r="AW832" s="14">
        <v>0.18575896755575999</v>
      </c>
      <c r="AX832" s="14">
        <v>0.18779698953311899</v>
      </c>
      <c r="AY832" s="14"/>
      <c r="AZ832" s="14">
        <v>0.24975218404810601</v>
      </c>
      <c r="BA832" s="14">
        <v>0.28008168652011001</v>
      </c>
      <c r="BB832" s="14">
        <v>0.33255750055153699</v>
      </c>
      <c r="BC832" s="14">
        <v>0.337290818506778</v>
      </c>
      <c r="BD832" s="14">
        <v>0.37744489447227803</v>
      </c>
      <c r="BE832" s="14">
        <v>0.33311701882607597</v>
      </c>
    </row>
    <row r="833" spans="2:57" x14ac:dyDescent="0.25">
      <c r="B833" t="s">
        <v>87</v>
      </c>
      <c r="C833" s="14">
        <v>1.51947032885708E-2</v>
      </c>
      <c r="D833" s="14">
        <v>1.6535553402353499E-2</v>
      </c>
      <c r="E833" s="14">
        <v>1.3974112488762999E-2</v>
      </c>
      <c r="F833" s="14"/>
      <c r="G833" s="14">
        <v>2.35269204676813E-2</v>
      </c>
      <c r="H833" s="14">
        <v>1.3636915504825301E-2</v>
      </c>
      <c r="I833" s="14">
        <v>2.1862943463819399E-2</v>
      </c>
      <c r="J833" s="14">
        <v>1.6112747548059199E-2</v>
      </c>
      <c r="K833" s="14">
        <v>9.1392683280859099E-3</v>
      </c>
      <c r="L833" s="14">
        <v>8.8022029602133796E-3</v>
      </c>
      <c r="M833" s="14"/>
      <c r="N833" s="14">
        <v>9.0981665432291695E-3</v>
      </c>
      <c r="O833" s="14">
        <v>1.2686648148200599E-2</v>
      </c>
      <c r="P833" s="14">
        <v>1.3073169065409101E-2</v>
      </c>
      <c r="Q833" s="14">
        <v>2.43049228939013E-2</v>
      </c>
      <c r="R833" s="14"/>
      <c r="S833" s="14">
        <v>2.2587530418323402E-2</v>
      </c>
      <c r="T833" s="14">
        <v>1.54122446559394E-2</v>
      </c>
      <c r="U833" s="14">
        <v>1.2549592967063599E-2</v>
      </c>
      <c r="V833" s="14">
        <v>2.4634848734355699E-2</v>
      </c>
      <c r="W833" s="14">
        <v>7.8944267815719803E-3</v>
      </c>
      <c r="X833" s="14">
        <v>1.36817986857587E-2</v>
      </c>
      <c r="Y833" s="14">
        <v>1.2492935715970099E-2</v>
      </c>
      <c r="Z833" s="14">
        <v>2.2398945414225099E-2</v>
      </c>
      <c r="AA833" s="14">
        <v>1.9176447891444601E-2</v>
      </c>
      <c r="AB833" s="14">
        <v>5.3087731957765496E-3</v>
      </c>
      <c r="AC833" s="14">
        <v>0</v>
      </c>
      <c r="AD833" s="14">
        <v>1.80791964883865E-2</v>
      </c>
      <c r="AE833" s="14"/>
      <c r="AF833" s="14">
        <v>1.7211506909368401E-2</v>
      </c>
      <c r="AG833" s="14">
        <v>8.6848974884940703E-3</v>
      </c>
      <c r="AH833" s="14">
        <v>1.8273583955287699E-2</v>
      </c>
      <c r="AI833" s="14"/>
      <c r="AJ833" s="14">
        <v>1.2856240050729901E-2</v>
      </c>
      <c r="AK833" s="14">
        <v>1.3999930649334601E-2</v>
      </c>
      <c r="AL833" s="14">
        <v>5.8044432513876696E-3</v>
      </c>
      <c r="AM833" s="14">
        <v>0</v>
      </c>
      <c r="AN833" s="14">
        <v>2.15289038399765E-2</v>
      </c>
      <c r="AO833" s="14"/>
      <c r="AP833" s="14">
        <v>6.2625228483999497E-3</v>
      </c>
      <c r="AQ833" s="14">
        <v>1.5760001647609798E-2</v>
      </c>
      <c r="AR833" s="14">
        <v>1.42515404446032E-2</v>
      </c>
      <c r="AS833" s="14"/>
      <c r="AT833" s="14">
        <v>1.5486218364653401E-2</v>
      </c>
      <c r="AU833" s="14">
        <v>2.53260291070369E-2</v>
      </c>
      <c r="AV833" s="14">
        <v>1.2669633817726201E-2</v>
      </c>
      <c r="AW833" s="14">
        <v>9.5618392310422694E-3</v>
      </c>
      <c r="AX833" s="14">
        <v>3.6801371762324203E-2</v>
      </c>
      <c r="AY833" s="14"/>
      <c r="AZ833" s="14">
        <v>2.03638364654113E-2</v>
      </c>
      <c r="BA833" s="14">
        <v>1.10638743234174E-2</v>
      </c>
      <c r="BB833" s="14">
        <v>1.2046453290367E-2</v>
      </c>
      <c r="BC833" s="14">
        <v>1.6295618759154602E-2</v>
      </c>
      <c r="BD833" s="14">
        <v>9.9146925976575304E-3</v>
      </c>
      <c r="BE833" s="14">
        <v>2.70863556510119E-2</v>
      </c>
    </row>
    <row r="834" spans="2:57" x14ac:dyDescent="0.25"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  <c r="AP834" s="14"/>
      <c r="AQ834" s="14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  <c r="BE834" s="14"/>
    </row>
    <row r="835" spans="2:57" x14ac:dyDescent="0.25"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4"/>
    </row>
    <row r="836" spans="2:57" x14ac:dyDescent="0.25"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  <c r="BE836" s="14"/>
    </row>
    <row r="837" spans="2:57" x14ac:dyDescent="0.25">
      <c r="B837" s="6" t="s">
        <v>293</v>
      </c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  <c r="BE837" s="14"/>
    </row>
    <row r="838" spans="2:57" x14ac:dyDescent="0.25">
      <c r="B838" s="24" t="s">
        <v>93</v>
      </c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  <c r="BE838" s="14"/>
    </row>
    <row r="839" spans="2:57" x14ac:dyDescent="0.25">
      <c r="B839" t="s">
        <v>286</v>
      </c>
      <c r="C839" s="14">
        <v>0.32551804852480798</v>
      </c>
      <c r="D839" s="14">
        <v>0.307014070809974</v>
      </c>
      <c r="E839" s="14">
        <v>0.34257066151586202</v>
      </c>
      <c r="F839" s="14"/>
      <c r="G839" s="14">
        <v>0.34053125357469899</v>
      </c>
      <c r="H839" s="14">
        <v>0.34012125294794798</v>
      </c>
      <c r="I839" s="14">
        <v>0.34637216645757202</v>
      </c>
      <c r="J839" s="14">
        <v>0.297587782850534</v>
      </c>
      <c r="K839" s="14">
        <v>0.29113880362746097</v>
      </c>
      <c r="L839" s="14">
        <v>0.33240769241061002</v>
      </c>
      <c r="M839" s="14"/>
      <c r="N839" s="14">
        <v>0.39122374581172298</v>
      </c>
      <c r="O839" s="14">
        <v>0.33568631002090399</v>
      </c>
      <c r="P839" s="14">
        <v>0.30904160442497403</v>
      </c>
      <c r="Q839" s="14">
        <v>0.26033933265853398</v>
      </c>
      <c r="R839" s="14"/>
      <c r="S839" s="14">
        <v>0.34095666712386102</v>
      </c>
      <c r="T839" s="14">
        <v>0.35275165879876402</v>
      </c>
      <c r="U839" s="14">
        <v>0.29279347528431399</v>
      </c>
      <c r="V839" s="14">
        <v>0.29771341091003101</v>
      </c>
      <c r="W839" s="14">
        <v>0.27574622566137902</v>
      </c>
      <c r="X839" s="14">
        <v>0.31141464948490299</v>
      </c>
      <c r="Y839" s="14">
        <v>0.31196561904408698</v>
      </c>
      <c r="Z839" s="14">
        <v>0.33294049360625899</v>
      </c>
      <c r="AA839" s="14">
        <v>0.36085089756093203</v>
      </c>
      <c r="AB839" s="14">
        <v>0.316089643280835</v>
      </c>
      <c r="AC839" s="14">
        <v>0.35519993814603301</v>
      </c>
      <c r="AD839" s="14">
        <v>0.33991001987934</v>
      </c>
      <c r="AE839" s="14"/>
      <c r="AF839" s="14">
        <v>0.30412448718228402</v>
      </c>
      <c r="AG839" s="14">
        <v>0.36733795219127902</v>
      </c>
      <c r="AH839" s="14">
        <v>0.27753893328044998</v>
      </c>
      <c r="AI839" s="14"/>
      <c r="AJ839" s="14">
        <v>0.313858642762953</v>
      </c>
      <c r="AK839" s="14">
        <v>0.33748391974366598</v>
      </c>
      <c r="AL839" s="14">
        <v>0.40496288416251103</v>
      </c>
      <c r="AM839" s="14">
        <v>0.32687502233180898</v>
      </c>
      <c r="AN839" s="14">
        <v>0.27783151999833799</v>
      </c>
      <c r="AO839" s="14"/>
      <c r="AP839" s="14">
        <v>0.30708528255874601</v>
      </c>
      <c r="AQ839" s="14">
        <v>0.35767129684378601</v>
      </c>
      <c r="AR839" s="14">
        <v>0.35811308337120701</v>
      </c>
      <c r="AS839" s="14"/>
      <c r="AT839" s="14">
        <v>0.2406630547276</v>
      </c>
      <c r="AU839" s="14">
        <v>0.27658727575938402</v>
      </c>
      <c r="AV839" s="14">
        <v>0.38306822549408698</v>
      </c>
      <c r="AW839" s="14">
        <v>0.47208306162688102</v>
      </c>
      <c r="AX839" s="14">
        <v>0.60472775390379097</v>
      </c>
      <c r="AY839" s="14"/>
      <c r="AZ839" s="14">
        <v>0.37164986914585302</v>
      </c>
      <c r="BA839" s="14">
        <v>0.33541507807584198</v>
      </c>
      <c r="BB839" s="14">
        <v>0.305998503401125</v>
      </c>
      <c r="BC839" s="14">
        <v>0.26062665875442897</v>
      </c>
      <c r="BD839" s="14">
        <v>0.35058044105927899</v>
      </c>
      <c r="BE839" s="14">
        <v>0.28811193471246599</v>
      </c>
    </row>
    <row r="840" spans="2:57" x14ac:dyDescent="0.25">
      <c r="B840" t="s">
        <v>287</v>
      </c>
      <c r="C840" s="14">
        <v>0.45307994829366699</v>
      </c>
      <c r="D840" s="14">
        <v>0.45682071852931999</v>
      </c>
      <c r="E840" s="14">
        <v>0.45000992998945999</v>
      </c>
      <c r="F840" s="14"/>
      <c r="G840" s="14">
        <v>0.45577788861581903</v>
      </c>
      <c r="H840" s="14">
        <v>0.42970653973297701</v>
      </c>
      <c r="I840" s="14">
        <v>0.424380047465588</v>
      </c>
      <c r="J840" s="14">
        <v>0.50001316713761101</v>
      </c>
      <c r="K840" s="14">
        <v>0.47762904337962497</v>
      </c>
      <c r="L840" s="14">
        <v>0.43906613077650603</v>
      </c>
      <c r="M840" s="14"/>
      <c r="N840" s="14">
        <v>0.45402531174400201</v>
      </c>
      <c r="O840" s="14">
        <v>0.454989072483659</v>
      </c>
      <c r="P840" s="14">
        <v>0.43769445742502699</v>
      </c>
      <c r="Q840" s="14">
        <v>0.46189376051801401</v>
      </c>
      <c r="R840" s="14"/>
      <c r="S840" s="14">
        <v>0.46275134294584502</v>
      </c>
      <c r="T840" s="14">
        <v>0.41537823552922498</v>
      </c>
      <c r="U840" s="14">
        <v>0.46157102499152802</v>
      </c>
      <c r="V840" s="14">
        <v>0.40813373262068597</v>
      </c>
      <c r="W840" s="14">
        <v>0.50143092867299</v>
      </c>
      <c r="X840" s="14">
        <v>0.47118598290932301</v>
      </c>
      <c r="Y840" s="14">
        <v>0.51352210286533795</v>
      </c>
      <c r="Z840" s="14">
        <v>0.45039070055265801</v>
      </c>
      <c r="AA840" s="14">
        <v>0.43651066746240902</v>
      </c>
      <c r="AB840" s="14">
        <v>0.45617076804614198</v>
      </c>
      <c r="AC840" s="14">
        <v>0.43604575956555902</v>
      </c>
      <c r="AD840" s="14">
        <v>0.438673452574048</v>
      </c>
      <c r="AE840" s="14"/>
      <c r="AF840" s="14">
        <v>0.44436504673710803</v>
      </c>
      <c r="AG840" s="14">
        <v>0.45853035804409498</v>
      </c>
      <c r="AH840" s="14">
        <v>0.43852775800728699</v>
      </c>
      <c r="AI840" s="14"/>
      <c r="AJ840" s="14">
        <v>0.46633449596655402</v>
      </c>
      <c r="AK840" s="14">
        <v>0.46028396259378901</v>
      </c>
      <c r="AL840" s="14">
        <v>0.397158298781983</v>
      </c>
      <c r="AM840" s="14">
        <v>0.57143398844414295</v>
      </c>
      <c r="AN840" s="14">
        <v>0.43145161595779002</v>
      </c>
      <c r="AO840" s="14"/>
      <c r="AP840" s="14">
        <v>0.47499368301800798</v>
      </c>
      <c r="AQ840" s="14">
        <v>0.45789285299488403</v>
      </c>
      <c r="AR840" s="14">
        <v>0.410964804700025</v>
      </c>
      <c r="AS840" s="14"/>
      <c r="AT840" s="14">
        <v>0.45169068974321902</v>
      </c>
      <c r="AU840" s="14">
        <v>0.48887789645854002</v>
      </c>
      <c r="AV840" s="14">
        <v>0.46319584526785101</v>
      </c>
      <c r="AW840" s="14">
        <v>0.38975129766897998</v>
      </c>
      <c r="AX840" s="14">
        <v>0.235256055355094</v>
      </c>
      <c r="AY840" s="14"/>
      <c r="AZ840" s="14">
        <v>0.41932865378258899</v>
      </c>
      <c r="BA840" s="14">
        <v>0.46401004305222199</v>
      </c>
      <c r="BB840" s="14">
        <v>0.48174293896141701</v>
      </c>
      <c r="BC840" s="14">
        <v>0.48803635621948999</v>
      </c>
      <c r="BD840" s="14">
        <v>0.400884601376093</v>
      </c>
      <c r="BE840" s="14">
        <v>0.46372023267724399</v>
      </c>
    </row>
    <row r="841" spans="2:57" x14ac:dyDescent="0.25">
      <c r="B841" t="s">
        <v>288</v>
      </c>
      <c r="C841" s="14">
        <v>0.15688560768462401</v>
      </c>
      <c r="D841" s="14">
        <v>0.168901288423527</v>
      </c>
      <c r="E841" s="14">
        <v>0.14607016243402299</v>
      </c>
      <c r="F841" s="14"/>
      <c r="G841" s="14">
        <v>0.13208174753509599</v>
      </c>
      <c r="H841" s="14">
        <v>0.19614710781272901</v>
      </c>
      <c r="I841" s="14">
        <v>0.14749308323560301</v>
      </c>
      <c r="J841" s="14">
        <v>0.14086652370109401</v>
      </c>
      <c r="K841" s="14">
        <v>0.17170815008754001</v>
      </c>
      <c r="L841" s="14">
        <v>0.15203548549546</v>
      </c>
      <c r="M841" s="14"/>
      <c r="N841" s="14">
        <v>0.12101682729414601</v>
      </c>
      <c r="O841" s="14">
        <v>0.15052930847743201</v>
      </c>
      <c r="P841" s="14">
        <v>0.16927226899178299</v>
      </c>
      <c r="Q841" s="14">
        <v>0.19226667980791101</v>
      </c>
      <c r="R841" s="14"/>
      <c r="S841" s="14">
        <v>0.14946228968661299</v>
      </c>
      <c r="T841" s="14">
        <v>0.18620989268233201</v>
      </c>
      <c r="U841" s="14">
        <v>0.151886532656999</v>
      </c>
      <c r="V841" s="14">
        <v>0.23041994391536799</v>
      </c>
      <c r="W841" s="14">
        <v>0.13045290602228801</v>
      </c>
      <c r="X841" s="14">
        <v>0.139539002310061</v>
      </c>
      <c r="Y841" s="14">
        <v>0.112167384438195</v>
      </c>
      <c r="Z841" s="14">
        <v>0.14132307250068801</v>
      </c>
      <c r="AA841" s="14">
        <v>0.160762618911507</v>
      </c>
      <c r="AB841" s="14">
        <v>0.16245001018455199</v>
      </c>
      <c r="AC841" s="14">
        <v>0.130735507638648</v>
      </c>
      <c r="AD841" s="14">
        <v>0.123665342892795</v>
      </c>
      <c r="AE841" s="14"/>
      <c r="AF841" s="14">
        <v>0.15979859547618699</v>
      </c>
      <c r="AG841" s="14">
        <v>0.13714996541197</v>
      </c>
      <c r="AH841" s="14">
        <v>0.213802029459747</v>
      </c>
      <c r="AI841" s="14"/>
      <c r="AJ841" s="14">
        <v>0.14644654462399601</v>
      </c>
      <c r="AK841" s="14">
        <v>0.154905892744269</v>
      </c>
      <c r="AL841" s="14">
        <v>0.17914604425130901</v>
      </c>
      <c r="AM841" s="14">
        <v>0.101690989224048</v>
      </c>
      <c r="AN841" s="14">
        <v>0.208506073780656</v>
      </c>
      <c r="AO841" s="14"/>
      <c r="AP841" s="14">
        <v>0.161639137662136</v>
      </c>
      <c r="AQ841" s="14">
        <v>0.13903756402533099</v>
      </c>
      <c r="AR841" s="14">
        <v>0.16163808078308201</v>
      </c>
      <c r="AS841" s="14"/>
      <c r="AT841" s="14">
        <v>0.20493392778945799</v>
      </c>
      <c r="AU841" s="14">
        <v>0.163121832410595</v>
      </c>
      <c r="AV841" s="14">
        <v>0.12959012572831199</v>
      </c>
      <c r="AW841" s="14">
        <v>9.6851157278282293E-2</v>
      </c>
      <c r="AX841" s="14">
        <v>0.127825006200671</v>
      </c>
      <c r="AY841" s="14"/>
      <c r="AZ841" s="14">
        <v>0.169123632818549</v>
      </c>
      <c r="BA841" s="14">
        <v>0.144745032490779</v>
      </c>
      <c r="BB841" s="14">
        <v>0.155654179559155</v>
      </c>
      <c r="BC841" s="14">
        <v>0.15505516496684399</v>
      </c>
      <c r="BD841" s="14">
        <v>0.157571691862253</v>
      </c>
      <c r="BE841" s="14">
        <v>0.172845495104477</v>
      </c>
    </row>
    <row r="842" spans="2:57" x14ac:dyDescent="0.25">
      <c r="B842" t="s">
        <v>289</v>
      </c>
      <c r="C842" s="14">
        <v>5.0323279343334297E-2</v>
      </c>
      <c r="D842" s="14">
        <v>5.4484569482586599E-2</v>
      </c>
      <c r="E842" s="14">
        <v>4.5690462254540001E-2</v>
      </c>
      <c r="F842" s="14"/>
      <c r="G842" s="14">
        <v>5.3451076000534899E-2</v>
      </c>
      <c r="H842" s="14">
        <v>2.40872748731699E-2</v>
      </c>
      <c r="I842" s="14">
        <v>6.3383888190062895E-2</v>
      </c>
      <c r="J842" s="14">
        <v>4.44784990893781E-2</v>
      </c>
      <c r="K842" s="14">
        <v>5.5568339095758298E-2</v>
      </c>
      <c r="L842" s="14">
        <v>6.0304446472786703E-2</v>
      </c>
      <c r="M842" s="14"/>
      <c r="N842" s="14">
        <v>2.6407744096177199E-2</v>
      </c>
      <c r="O842" s="14">
        <v>3.7097103277242797E-2</v>
      </c>
      <c r="P842" s="14">
        <v>7.5934649763451795E-2</v>
      </c>
      <c r="Q842" s="14">
        <v>6.8262276265417907E-2</v>
      </c>
      <c r="R842" s="14"/>
      <c r="S842" s="14">
        <v>2.5676414518501701E-2</v>
      </c>
      <c r="T842" s="14">
        <v>3.0473986913607899E-2</v>
      </c>
      <c r="U842" s="14">
        <v>8.1955275992402904E-2</v>
      </c>
      <c r="V842" s="14">
        <v>3.3422276342363097E-2</v>
      </c>
      <c r="W842" s="14">
        <v>7.0136232563925996E-2</v>
      </c>
      <c r="X842" s="14">
        <v>6.0205034534670097E-2</v>
      </c>
      <c r="Y842" s="14">
        <v>5.6686380753251102E-2</v>
      </c>
      <c r="Z842" s="14">
        <v>4.9243513265643302E-2</v>
      </c>
      <c r="AA842" s="14">
        <v>3.76943019772467E-2</v>
      </c>
      <c r="AB842" s="14">
        <v>5.9980805292694603E-2</v>
      </c>
      <c r="AC842" s="14">
        <v>7.8018794649760206E-2</v>
      </c>
      <c r="AD842" s="14">
        <v>9.7751184653817005E-2</v>
      </c>
      <c r="AE842" s="14"/>
      <c r="AF842" s="14">
        <v>7.2230989644726504E-2</v>
      </c>
      <c r="AG842" s="14">
        <v>2.96779916285888E-2</v>
      </c>
      <c r="AH842" s="14">
        <v>5.5241470201960803E-2</v>
      </c>
      <c r="AI842" s="14"/>
      <c r="AJ842" s="14">
        <v>5.5313352158033402E-2</v>
      </c>
      <c r="AK842" s="14">
        <v>3.6836202161831602E-2</v>
      </c>
      <c r="AL842" s="14">
        <v>1.8732772804197498E-2</v>
      </c>
      <c r="AM842" s="14">
        <v>0</v>
      </c>
      <c r="AN842" s="14">
        <v>6.9766726153523501E-2</v>
      </c>
      <c r="AO842" s="14"/>
      <c r="AP842" s="14">
        <v>4.7983206028497302E-2</v>
      </c>
      <c r="AQ842" s="14">
        <v>3.1634697447778901E-2</v>
      </c>
      <c r="AR842" s="14">
        <v>6.9284031145686806E-2</v>
      </c>
      <c r="AS842" s="14"/>
      <c r="AT842" s="14">
        <v>8.2766829980484305E-2</v>
      </c>
      <c r="AU842" s="14">
        <v>5.4488768151390497E-2</v>
      </c>
      <c r="AV842" s="14">
        <v>1.67562847467078E-2</v>
      </c>
      <c r="AW842" s="14">
        <v>2.7418560196492501E-2</v>
      </c>
      <c r="AX842" s="14">
        <v>0</v>
      </c>
      <c r="AY842" s="14"/>
      <c r="AZ842" s="14">
        <v>2.9218424699673E-2</v>
      </c>
      <c r="BA842" s="14">
        <v>4.3469953741061398E-2</v>
      </c>
      <c r="BB842" s="14">
        <v>4.8729309798621799E-2</v>
      </c>
      <c r="BC842" s="14">
        <v>7.1449200734696294E-2</v>
      </c>
      <c r="BD842" s="14">
        <v>7.6678982230717202E-2</v>
      </c>
      <c r="BE842" s="14">
        <v>5.7876266255873499E-2</v>
      </c>
    </row>
    <row r="843" spans="2:57" x14ac:dyDescent="0.25">
      <c r="B843" t="s">
        <v>87</v>
      </c>
      <c r="C843" s="14">
        <v>1.41931161535678E-2</v>
      </c>
      <c r="D843" s="14">
        <v>1.27793527545921E-2</v>
      </c>
      <c r="E843" s="14">
        <v>1.5658783806114501E-2</v>
      </c>
      <c r="F843" s="14"/>
      <c r="G843" s="14">
        <v>1.8158034273851299E-2</v>
      </c>
      <c r="H843" s="14">
        <v>9.9378246331767797E-3</v>
      </c>
      <c r="I843" s="14">
        <v>1.8370814651174201E-2</v>
      </c>
      <c r="J843" s="14">
        <v>1.7054027221383501E-2</v>
      </c>
      <c r="K843" s="14">
        <v>3.9556638096150702E-3</v>
      </c>
      <c r="L843" s="14">
        <v>1.6186244844637699E-2</v>
      </c>
      <c r="M843" s="14"/>
      <c r="N843" s="14">
        <v>7.3263710539521899E-3</v>
      </c>
      <c r="O843" s="14">
        <v>2.1698205740762901E-2</v>
      </c>
      <c r="P843" s="14">
        <v>8.0570193947642598E-3</v>
      </c>
      <c r="Q843" s="14">
        <v>1.7237950750123299E-2</v>
      </c>
      <c r="R843" s="14"/>
      <c r="S843" s="14">
        <v>2.1153285725178599E-2</v>
      </c>
      <c r="T843" s="14">
        <v>1.5186226076070401E-2</v>
      </c>
      <c r="U843" s="14">
        <v>1.17936910747566E-2</v>
      </c>
      <c r="V843" s="14">
        <v>3.03106362115526E-2</v>
      </c>
      <c r="W843" s="14">
        <v>2.2233707079416999E-2</v>
      </c>
      <c r="X843" s="14">
        <v>1.7655330761042701E-2</v>
      </c>
      <c r="Y843" s="14">
        <v>5.6585128991296502E-3</v>
      </c>
      <c r="Z843" s="14">
        <v>2.61022200747511E-2</v>
      </c>
      <c r="AA843" s="14">
        <v>4.1815140879053504E-3</v>
      </c>
      <c r="AB843" s="14">
        <v>5.3087731957765496E-3</v>
      </c>
      <c r="AC843" s="14">
        <v>0</v>
      </c>
      <c r="AD843" s="14">
        <v>0</v>
      </c>
      <c r="AE843" s="14"/>
      <c r="AF843" s="14">
        <v>1.9480880959695499E-2</v>
      </c>
      <c r="AG843" s="14">
        <v>7.3037327240679196E-3</v>
      </c>
      <c r="AH843" s="14">
        <v>1.48898090505551E-2</v>
      </c>
      <c r="AI843" s="14"/>
      <c r="AJ843" s="14">
        <v>1.80469644884633E-2</v>
      </c>
      <c r="AK843" s="14">
        <v>1.04900227564447E-2</v>
      </c>
      <c r="AL843" s="14">
        <v>0</v>
      </c>
      <c r="AM843" s="14">
        <v>0</v>
      </c>
      <c r="AN843" s="14">
        <v>1.2444064109693001E-2</v>
      </c>
      <c r="AO843" s="14"/>
      <c r="AP843" s="14">
        <v>8.2986907326133303E-3</v>
      </c>
      <c r="AQ843" s="14">
        <v>1.37635886882196E-2</v>
      </c>
      <c r="AR843" s="14">
        <v>0</v>
      </c>
      <c r="AS843" s="14"/>
      <c r="AT843" s="14">
        <v>1.9945497759239001E-2</v>
      </c>
      <c r="AU843" s="14">
        <v>1.6924227220089901E-2</v>
      </c>
      <c r="AV843" s="14">
        <v>7.3895187630428098E-3</v>
      </c>
      <c r="AW843" s="14">
        <v>1.38959232293638E-2</v>
      </c>
      <c r="AX843" s="14">
        <v>3.2191184540443701E-2</v>
      </c>
      <c r="AY843" s="14"/>
      <c r="AZ843" s="14">
        <v>1.06794195533356E-2</v>
      </c>
      <c r="BA843" s="14">
        <v>1.23598926400964E-2</v>
      </c>
      <c r="BB843" s="14">
        <v>7.8750682796819294E-3</v>
      </c>
      <c r="BC843" s="14">
        <v>2.48326193245412E-2</v>
      </c>
      <c r="BD843" s="14">
        <v>1.4284283471657999E-2</v>
      </c>
      <c r="BE843" s="14">
        <v>1.7446071249939701E-2</v>
      </c>
    </row>
    <row r="844" spans="2:57" x14ac:dyDescent="0.25"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  <c r="BE844" s="14"/>
    </row>
    <row r="845" spans="2:57" x14ac:dyDescent="0.25"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  <c r="BE845" s="14"/>
    </row>
    <row r="846" spans="2:57" x14ac:dyDescent="0.25"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  <c r="BE846" s="14"/>
    </row>
    <row r="847" spans="2:57" x14ac:dyDescent="0.25">
      <c r="B847" s="6" t="s">
        <v>294</v>
      </c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  <c r="BE847" s="14"/>
    </row>
    <row r="848" spans="2:57" x14ac:dyDescent="0.25">
      <c r="B848" s="24" t="s">
        <v>93</v>
      </c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  <c r="BE848" s="14"/>
    </row>
    <row r="849" spans="2:57" x14ac:dyDescent="0.25">
      <c r="B849" t="s">
        <v>286</v>
      </c>
      <c r="C849" s="14">
        <v>0.48625264747395203</v>
      </c>
      <c r="D849" s="14">
        <v>0.460139616793454</v>
      </c>
      <c r="E849" s="14">
        <v>0.51169253513277002</v>
      </c>
      <c r="F849" s="14"/>
      <c r="G849" s="14">
        <v>0.42046638144884302</v>
      </c>
      <c r="H849" s="14">
        <v>0.44943749226275498</v>
      </c>
      <c r="I849" s="14">
        <v>0.47362708030399697</v>
      </c>
      <c r="J849" s="14">
        <v>0.50775730734591196</v>
      </c>
      <c r="K849" s="14">
        <v>0.52752244233852896</v>
      </c>
      <c r="L849" s="14">
        <v>0.52538139461049704</v>
      </c>
      <c r="M849" s="14"/>
      <c r="N849" s="14">
        <v>0.56981567844909597</v>
      </c>
      <c r="O849" s="14">
        <v>0.52494102075264304</v>
      </c>
      <c r="P849" s="14">
        <v>0.45656175865083498</v>
      </c>
      <c r="Q849" s="14">
        <v>0.38324195818939699</v>
      </c>
      <c r="R849" s="14"/>
      <c r="S849" s="14">
        <v>0.45978923828172003</v>
      </c>
      <c r="T849" s="14">
        <v>0.51643445543223598</v>
      </c>
      <c r="U849" s="14">
        <v>0.46064770421794499</v>
      </c>
      <c r="V849" s="14">
        <v>0.42148543513963299</v>
      </c>
      <c r="W849" s="14">
        <v>0.48788494444298303</v>
      </c>
      <c r="X849" s="14">
        <v>0.43461615172253998</v>
      </c>
      <c r="Y849" s="14">
        <v>0.53831978355528598</v>
      </c>
      <c r="Z849" s="14">
        <v>0.49064021030528399</v>
      </c>
      <c r="AA849" s="14">
        <v>0.52702489613034598</v>
      </c>
      <c r="AB849" s="14">
        <v>0.503708836633602</v>
      </c>
      <c r="AC849" s="14">
        <v>0.49108453154630399</v>
      </c>
      <c r="AD849" s="14">
        <v>0.53828330330774299</v>
      </c>
      <c r="AE849" s="14"/>
      <c r="AF849" s="14">
        <v>0.48943812298401301</v>
      </c>
      <c r="AG849" s="14">
        <v>0.53392328952355605</v>
      </c>
      <c r="AH849" s="14">
        <v>0.39076477933959303</v>
      </c>
      <c r="AI849" s="14"/>
      <c r="AJ849" s="14">
        <v>0.49651627605580201</v>
      </c>
      <c r="AK849" s="14">
        <v>0.46349794101547898</v>
      </c>
      <c r="AL849" s="14">
        <v>0.60745678079200305</v>
      </c>
      <c r="AM849" s="14">
        <v>0.58387177530692402</v>
      </c>
      <c r="AN849" s="14">
        <v>0.41929611429276697</v>
      </c>
      <c r="AO849" s="14"/>
      <c r="AP849" s="14">
        <v>0.480606674421241</v>
      </c>
      <c r="AQ849" s="14">
        <v>0.51134221483736098</v>
      </c>
      <c r="AR849" s="14">
        <v>0.54480955324908498</v>
      </c>
      <c r="AS849" s="14"/>
      <c r="AT849" s="14">
        <v>0.38889426671537403</v>
      </c>
      <c r="AU849" s="14">
        <v>0.45727452579446798</v>
      </c>
      <c r="AV849" s="14">
        <v>0.52650611141702697</v>
      </c>
      <c r="AW849" s="14">
        <v>0.58261433979120902</v>
      </c>
      <c r="AX849" s="14">
        <v>0.57546679879616902</v>
      </c>
      <c r="AY849" s="14"/>
      <c r="AZ849" s="14">
        <v>0.47190752041959899</v>
      </c>
      <c r="BA849" s="14">
        <v>0.48130581045302401</v>
      </c>
      <c r="BB849" s="14">
        <v>0.50141878230442405</v>
      </c>
      <c r="BC849" s="14">
        <v>0.47710398846795898</v>
      </c>
      <c r="BD849" s="14">
        <v>0.51942297552863603</v>
      </c>
      <c r="BE849" s="14">
        <v>0.50289453287031605</v>
      </c>
    </row>
    <row r="850" spans="2:57" x14ac:dyDescent="0.25">
      <c r="B850" t="s">
        <v>287</v>
      </c>
      <c r="C850" s="14">
        <v>0.39461062917690598</v>
      </c>
      <c r="D850" s="14">
        <v>0.40609651730645302</v>
      </c>
      <c r="E850" s="14">
        <v>0.38362520944761203</v>
      </c>
      <c r="F850" s="14"/>
      <c r="G850" s="14">
        <v>0.41509383462270799</v>
      </c>
      <c r="H850" s="14">
        <v>0.42013284638443898</v>
      </c>
      <c r="I850" s="14">
        <v>0.40881184591511999</v>
      </c>
      <c r="J850" s="14">
        <v>0.39833679453950499</v>
      </c>
      <c r="K850" s="14">
        <v>0.36847888688053199</v>
      </c>
      <c r="L850" s="14">
        <v>0.36302823782674798</v>
      </c>
      <c r="M850" s="14"/>
      <c r="N850" s="14">
        <v>0.34481957506572902</v>
      </c>
      <c r="O850" s="14">
        <v>0.38238562713701602</v>
      </c>
      <c r="P850" s="14">
        <v>0.389275989141665</v>
      </c>
      <c r="Q850" s="14">
        <v>0.46882625488251201</v>
      </c>
      <c r="R850" s="14"/>
      <c r="S850" s="14">
        <v>0.43820693803442101</v>
      </c>
      <c r="T850" s="14">
        <v>0.373589559726762</v>
      </c>
      <c r="U850" s="14">
        <v>0.41278714046605403</v>
      </c>
      <c r="V850" s="14">
        <v>0.40269630391830902</v>
      </c>
      <c r="W850" s="14">
        <v>0.40191451520695498</v>
      </c>
      <c r="X850" s="14">
        <v>0.450224013854649</v>
      </c>
      <c r="Y850" s="14">
        <v>0.38562043845869598</v>
      </c>
      <c r="Z850" s="14">
        <v>0.38331742260400198</v>
      </c>
      <c r="AA850" s="14">
        <v>0.37388030051509902</v>
      </c>
      <c r="AB850" s="14">
        <v>0.38739362044050801</v>
      </c>
      <c r="AC850" s="14">
        <v>0.34002785724846202</v>
      </c>
      <c r="AD850" s="14">
        <v>0.25274544343367</v>
      </c>
      <c r="AE850" s="14"/>
      <c r="AF850" s="14">
        <v>0.37714799267929999</v>
      </c>
      <c r="AG850" s="14">
        <v>0.37516040137436002</v>
      </c>
      <c r="AH850" s="14">
        <v>0.459020524812356</v>
      </c>
      <c r="AI850" s="14"/>
      <c r="AJ850" s="14">
        <v>0.39340113519759501</v>
      </c>
      <c r="AK850" s="14">
        <v>0.42136894764431998</v>
      </c>
      <c r="AL850" s="14">
        <v>0.31597526106742801</v>
      </c>
      <c r="AM850" s="14">
        <v>0.38657787605331601</v>
      </c>
      <c r="AN850" s="14">
        <v>0.46311678774682402</v>
      </c>
      <c r="AO850" s="14"/>
      <c r="AP850" s="14">
        <v>0.40940226282695402</v>
      </c>
      <c r="AQ850" s="14">
        <v>0.386896843009984</v>
      </c>
      <c r="AR850" s="14">
        <v>0.36557272819938103</v>
      </c>
      <c r="AS850" s="14"/>
      <c r="AT850" s="14">
        <v>0.45328739916864702</v>
      </c>
      <c r="AU850" s="14">
        <v>0.41050821161357798</v>
      </c>
      <c r="AV850" s="14">
        <v>0.39086041365520502</v>
      </c>
      <c r="AW850" s="14">
        <v>0.33258717071619798</v>
      </c>
      <c r="AX850" s="14">
        <v>0.36463194573496099</v>
      </c>
      <c r="AY850" s="14"/>
      <c r="AZ850" s="14">
        <v>0.42354106870928199</v>
      </c>
      <c r="BA850" s="14">
        <v>0.40353979453514099</v>
      </c>
      <c r="BB850" s="14">
        <v>0.39846113565704999</v>
      </c>
      <c r="BC850" s="14">
        <v>0.38257515188735303</v>
      </c>
      <c r="BD850" s="14">
        <v>0.34603008125241203</v>
      </c>
      <c r="BE850" s="14">
        <v>0.35391015798043801</v>
      </c>
    </row>
    <row r="851" spans="2:57" x14ac:dyDescent="0.25">
      <c r="B851" t="s">
        <v>288</v>
      </c>
      <c r="C851" s="14">
        <v>8.5869669981634297E-2</v>
      </c>
      <c r="D851" s="14">
        <v>9.5692824452796602E-2</v>
      </c>
      <c r="E851" s="14">
        <v>7.5913551526926498E-2</v>
      </c>
      <c r="F851" s="14"/>
      <c r="G851" s="14">
        <v>0.112217871294528</v>
      </c>
      <c r="H851" s="14">
        <v>0.105702141479754</v>
      </c>
      <c r="I851" s="14">
        <v>9.4070290356094002E-2</v>
      </c>
      <c r="J851" s="14">
        <v>6.4239337710248395E-2</v>
      </c>
      <c r="K851" s="14">
        <v>6.7109596485513595E-2</v>
      </c>
      <c r="L851" s="14">
        <v>7.5564480607213394E-2</v>
      </c>
      <c r="M851" s="14"/>
      <c r="N851" s="14">
        <v>6.1436529021159599E-2</v>
      </c>
      <c r="O851" s="14">
        <v>6.9057308684038005E-2</v>
      </c>
      <c r="P851" s="14">
        <v>0.115752783467213</v>
      </c>
      <c r="Q851" s="14">
        <v>0.100694608416943</v>
      </c>
      <c r="R851" s="14"/>
      <c r="S851" s="14">
        <v>7.9889770272905294E-2</v>
      </c>
      <c r="T851" s="14">
        <v>6.8207014981150296E-2</v>
      </c>
      <c r="U851" s="14">
        <v>8.4340679916907996E-2</v>
      </c>
      <c r="V851" s="14">
        <v>0.13617641094615299</v>
      </c>
      <c r="W851" s="14">
        <v>8.1161305571407397E-2</v>
      </c>
      <c r="X851" s="14">
        <v>8.4963204661831396E-2</v>
      </c>
      <c r="Y851" s="14">
        <v>4.5362284000525603E-2</v>
      </c>
      <c r="Z851" s="14">
        <v>8.8401582693491104E-2</v>
      </c>
      <c r="AA851" s="14">
        <v>7.1516258380433101E-2</v>
      </c>
      <c r="AB851" s="14">
        <v>8.4718747313558607E-2</v>
      </c>
      <c r="AC851" s="14">
        <v>0.11128011682686199</v>
      </c>
      <c r="AD851" s="14">
        <v>0.17608423649920199</v>
      </c>
      <c r="AE851" s="14"/>
      <c r="AF851" s="14">
        <v>8.9860908302328096E-2</v>
      </c>
      <c r="AG851" s="14">
        <v>6.8540541805616598E-2</v>
      </c>
      <c r="AH851" s="14">
        <v>0.112770943257183</v>
      </c>
      <c r="AI851" s="14"/>
      <c r="AJ851" s="14">
        <v>7.4787957062444801E-2</v>
      </c>
      <c r="AK851" s="14">
        <v>8.9367027064388205E-2</v>
      </c>
      <c r="AL851" s="14">
        <v>6.9430842850878305E-2</v>
      </c>
      <c r="AM851" s="14">
        <v>2.9550348639759701E-2</v>
      </c>
      <c r="AN851" s="14">
        <v>7.0064584443451497E-2</v>
      </c>
      <c r="AO851" s="14"/>
      <c r="AP851" s="14">
        <v>6.7361458210814601E-2</v>
      </c>
      <c r="AQ851" s="14">
        <v>7.9860551426886403E-2</v>
      </c>
      <c r="AR851" s="14">
        <v>6.6644435789506101E-2</v>
      </c>
      <c r="AS851" s="14"/>
      <c r="AT851" s="14">
        <v>0.109914554800114</v>
      </c>
      <c r="AU851" s="14">
        <v>9.9026458096176301E-2</v>
      </c>
      <c r="AV851" s="14">
        <v>6.4805912690167805E-2</v>
      </c>
      <c r="AW851" s="14">
        <v>6.2161819242170797E-2</v>
      </c>
      <c r="AX851" s="14">
        <v>2.6557359773623002E-2</v>
      </c>
      <c r="AY851" s="14"/>
      <c r="AZ851" s="14">
        <v>7.9974647612999397E-2</v>
      </c>
      <c r="BA851" s="14">
        <v>8.9944963185545498E-2</v>
      </c>
      <c r="BB851" s="14">
        <v>7.5882995581138299E-2</v>
      </c>
      <c r="BC851" s="14">
        <v>9.08425578554449E-2</v>
      </c>
      <c r="BD851" s="14">
        <v>8.8494268676338694E-2</v>
      </c>
      <c r="BE851" s="14">
        <v>9.0860827910613395E-2</v>
      </c>
    </row>
    <row r="852" spans="2:57" x14ac:dyDescent="0.25">
      <c r="B852" t="s">
        <v>289</v>
      </c>
      <c r="C852" s="14">
        <v>2.7463371214243699E-2</v>
      </c>
      <c r="D852" s="14">
        <v>3.0173305345265002E-2</v>
      </c>
      <c r="E852" s="14">
        <v>2.4977289391568701E-2</v>
      </c>
      <c r="F852" s="14"/>
      <c r="G852" s="14">
        <v>3.7244458784042998E-2</v>
      </c>
      <c r="H852" s="14">
        <v>1.81091224806595E-2</v>
      </c>
      <c r="I852" s="14">
        <v>1.3988679179078299E-2</v>
      </c>
      <c r="J852" s="14">
        <v>2.96665604043342E-2</v>
      </c>
      <c r="K852" s="14">
        <v>3.6889074295426198E-2</v>
      </c>
      <c r="L852" s="14">
        <v>3.1406563527120901E-2</v>
      </c>
      <c r="M852" s="14"/>
      <c r="N852" s="14">
        <v>2.1856006790747201E-2</v>
      </c>
      <c r="O852" s="14">
        <v>1.60044061909379E-2</v>
      </c>
      <c r="P852" s="14">
        <v>3.2727392281559201E-2</v>
      </c>
      <c r="Q852" s="14">
        <v>4.1294592732199903E-2</v>
      </c>
      <c r="R852" s="14"/>
      <c r="S852" s="14">
        <v>1.4725652427904299E-2</v>
      </c>
      <c r="T852" s="14">
        <v>3.8216488631358E-2</v>
      </c>
      <c r="U852" s="14">
        <v>3.5885318146156198E-2</v>
      </c>
      <c r="V852" s="14">
        <v>2.7857619499797901E-2</v>
      </c>
      <c r="W852" s="14">
        <v>2.11448079970822E-2</v>
      </c>
      <c r="X852" s="14">
        <v>1.7337085073924799E-2</v>
      </c>
      <c r="Y852" s="14">
        <v>3.0697493985492499E-2</v>
      </c>
      <c r="Z852" s="14">
        <v>2.4874516190444E-2</v>
      </c>
      <c r="AA852" s="14">
        <v>2.7578544974121998E-2</v>
      </c>
      <c r="AB852" s="14">
        <v>2.41787956123313E-2</v>
      </c>
      <c r="AC852" s="14">
        <v>5.7607494378371503E-2</v>
      </c>
      <c r="AD852" s="14">
        <v>1.55562616263463E-2</v>
      </c>
      <c r="AE852" s="14"/>
      <c r="AF852" s="14">
        <v>3.8588572906821203E-2</v>
      </c>
      <c r="AG852" s="14">
        <v>1.9831442666650899E-2</v>
      </c>
      <c r="AH852" s="14">
        <v>2.9951352521399702E-2</v>
      </c>
      <c r="AI852" s="14"/>
      <c r="AJ852" s="14">
        <v>2.88664525732059E-2</v>
      </c>
      <c r="AK852" s="14">
        <v>2.2286800583779E-2</v>
      </c>
      <c r="AL852" s="14">
        <v>7.1371152896908697E-3</v>
      </c>
      <c r="AM852" s="14">
        <v>0</v>
      </c>
      <c r="AN852" s="14">
        <v>3.9261793793028299E-2</v>
      </c>
      <c r="AO852" s="14"/>
      <c r="AP852" s="14">
        <v>3.6763525493975401E-2</v>
      </c>
      <c r="AQ852" s="14">
        <v>1.7935891682825701E-2</v>
      </c>
      <c r="AR852" s="14">
        <v>2.2973282762028001E-2</v>
      </c>
      <c r="AS852" s="14"/>
      <c r="AT852" s="14">
        <v>4.3926878093824097E-2</v>
      </c>
      <c r="AU852" s="14">
        <v>2.4185534341716799E-2</v>
      </c>
      <c r="AV852" s="14">
        <v>1.17637592090613E-2</v>
      </c>
      <c r="AW852" s="14">
        <v>1.7552863854087698E-2</v>
      </c>
      <c r="AX852" s="14">
        <v>3.3343895695246997E-2</v>
      </c>
      <c r="AY852" s="14"/>
      <c r="AZ852" s="14">
        <v>1.9922316690781299E-2</v>
      </c>
      <c r="BA852" s="14">
        <v>1.9458223203072202E-2</v>
      </c>
      <c r="BB852" s="14">
        <v>1.6362018177706199E-2</v>
      </c>
      <c r="BC852" s="14">
        <v>4.6950291460287397E-2</v>
      </c>
      <c r="BD852" s="14">
        <v>4.1331943567290502E-2</v>
      </c>
      <c r="BE852" s="14">
        <v>3.4047659930068398E-2</v>
      </c>
    </row>
    <row r="853" spans="2:57" x14ac:dyDescent="0.25">
      <c r="B853" t="s">
        <v>87</v>
      </c>
      <c r="C853" s="14">
        <v>5.8036821532632902E-3</v>
      </c>
      <c r="D853" s="14">
        <v>7.8977361020316408E-3</v>
      </c>
      <c r="E853" s="14">
        <v>3.7914145011229499E-3</v>
      </c>
      <c r="F853" s="14"/>
      <c r="G853" s="14">
        <v>1.4977453849877399E-2</v>
      </c>
      <c r="H853" s="14">
        <v>6.6183973923920301E-3</v>
      </c>
      <c r="I853" s="14">
        <v>9.5021042457107893E-3</v>
      </c>
      <c r="J853" s="14">
        <v>0</v>
      </c>
      <c r="K853" s="14">
        <v>0</v>
      </c>
      <c r="L853" s="14">
        <v>4.6193234284210398E-3</v>
      </c>
      <c r="M853" s="14"/>
      <c r="N853" s="14">
        <v>2.0722106732687E-3</v>
      </c>
      <c r="O853" s="14">
        <v>7.6116372353647E-3</v>
      </c>
      <c r="P853" s="14">
        <v>5.6820764587279899E-3</v>
      </c>
      <c r="Q853" s="14">
        <v>5.9425857789481996E-3</v>
      </c>
      <c r="R853" s="14"/>
      <c r="S853" s="14">
        <v>7.3884009830491697E-3</v>
      </c>
      <c r="T853" s="14">
        <v>3.5524812284930402E-3</v>
      </c>
      <c r="U853" s="14">
        <v>6.3391572529366298E-3</v>
      </c>
      <c r="V853" s="14">
        <v>1.1784230496107599E-2</v>
      </c>
      <c r="W853" s="14">
        <v>7.8944267815719803E-3</v>
      </c>
      <c r="X853" s="14">
        <v>1.28595446870552E-2</v>
      </c>
      <c r="Y853" s="14">
        <v>0</v>
      </c>
      <c r="Z853" s="14">
        <v>1.27662682067788E-2</v>
      </c>
      <c r="AA853" s="14">
        <v>0</v>
      </c>
      <c r="AB853" s="14">
        <v>0</v>
      </c>
      <c r="AC853" s="14">
        <v>0</v>
      </c>
      <c r="AD853" s="14">
        <v>1.7330755133039201E-2</v>
      </c>
      <c r="AE853" s="14"/>
      <c r="AF853" s="14">
        <v>4.9644031275381901E-3</v>
      </c>
      <c r="AG853" s="14">
        <v>2.5443246298166799E-3</v>
      </c>
      <c r="AH853" s="14">
        <v>7.4924000694684299E-3</v>
      </c>
      <c r="AI853" s="14"/>
      <c r="AJ853" s="14">
        <v>6.4281791109518397E-3</v>
      </c>
      <c r="AK853" s="14">
        <v>3.4792836920335898E-3</v>
      </c>
      <c r="AL853" s="14">
        <v>0</v>
      </c>
      <c r="AM853" s="14">
        <v>0</v>
      </c>
      <c r="AN853" s="14">
        <v>8.2607197239292895E-3</v>
      </c>
      <c r="AO853" s="14"/>
      <c r="AP853" s="14">
        <v>5.8660790470153896E-3</v>
      </c>
      <c r="AQ853" s="14">
        <v>3.9644990429430404E-3</v>
      </c>
      <c r="AR853" s="14">
        <v>0</v>
      </c>
      <c r="AS853" s="14"/>
      <c r="AT853" s="14">
        <v>3.9769012220411699E-3</v>
      </c>
      <c r="AU853" s="14">
        <v>9.00527015406055E-3</v>
      </c>
      <c r="AV853" s="14">
        <v>6.0638030285385704E-3</v>
      </c>
      <c r="AW853" s="14">
        <v>5.0838063963343297E-3</v>
      </c>
      <c r="AX853" s="14">
        <v>0</v>
      </c>
      <c r="AY853" s="14"/>
      <c r="AZ853" s="14">
        <v>4.6544465673383799E-3</v>
      </c>
      <c r="BA853" s="14">
        <v>5.7512086232176596E-3</v>
      </c>
      <c r="BB853" s="14">
        <v>7.8750682796819294E-3</v>
      </c>
      <c r="BC853" s="14">
        <v>2.5280103289556598E-3</v>
      </c>
      <c r="BD853" s="14">
        <v>4.7207309753229303E-3</v>
      </c>
      <c r="BE853" s="14">
        <v>1.8286821308563701E-2</v>
      </c>
    </row>
    <row r="854" spans="2:57" x14ac:dyDescent="0.25"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  <c r="BE854" s="14"/>
    </row>
    <row r="855" spans="2:57" x14ac:dyDescent="0.25"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4"/>
    </row>
    <row r="856" spans="2:57" x14ac:dyDescent="0.25"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  <c r="BE856" s="14"/>
    </row>
    <row r="857" spans="2:57" x14ac:dyDescent="0.25">
      <c r="B857" s="6" t="s">
        <v>295</v>
      </c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  <c r="BE857" s="14"/>
    </row>
    <row r="858" spans="2:57" x14ac:dyDescent="0.25">
      <c r="B858" s="24" t="s">
        <v>93</v>
      </c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  <c r="BE858" s="14"/>
    </row>
    <row r="859" spans="2:57" x14ac:dyDescent="0.25">
      <c r="B859" t="s">
        <v>286</v>
      </c>
      <c r="C859" s="14">
        <v>0.121914651941242</v>
      </c>
      <c r="D859" s="14">
        <v>0.11394310453598901</v>
      </c>
      <c r="E859" s="14">
        <v>0.127414128385956</v>
      </c>
      <c r="F859" s="14"/>
      <c r="G859" s="14">
        <v>0.18764525290924799</v>
      </c>
      <c r="H859" s="14">
        <v>0.191731554969051</v>
      </c>
      <c r="I859" s="14">
        <v>0.15956195429609599</v>
      </c>
      <c r="J859" s="14">
        <v>9.1232574240325603E-2</v>
      </c>
      <c r="K859" s="14">
        <v>6.6687280921008896E-2</v>
      </c>
      <c r="L859" s="14">
        <v>5.2318236168978502E-2</v>
      </c>
      <c r="M859" s="14"/>
      <c r="N859" s="14">
        <v>0.120301479420268</v>
      </c>
      <c r="O859" s="14">
        <v>0.105111713996887</v>
      </c>
      <c r="P859" s="14">
        <v>0.15727036617472201</v>
      </c>
      <c r="Q859" s="14">
        <v>0.10823860284633301</v>
      </c>
      <c r="R859" s="14"/>
      <c r="S859" s="14">
        <v>0.16765698995143599</v>
      </c>
      <c r="T859" s="14">
        <v>0.13450774756581901</v>
      </c>
      <c r="U859" s="14">
        <v>6.5374257543768993E-2</v>
      </c>
      <c r="V859" s="14">
        <v>0.110455978638379</v>
      </c>
      <c r="W859" s="14">
        <v>0.10733494767359</v>
      </c>
      <c r="X859" s="14">
        <v>0.155856639971822</v>
      </c>
      <c r="Y859" s="14">
        <v>9.5959334869389401E-2</v>
      </c>
      <c r="Z859" s="14">
        <v>0.156270778377918</v>
      </c>
      <c r="AA859" s="14">
        <v>0.118657497951085</v>
      </c>
      <c r="AB859" s="14">
        <v>8.8776944890392798E-2</v>
      </c>
      <c r="AC859" s="14">
        <v>0.125835412047728</v>
      </c>
      <c r="AD859" s="14">
        <v>9.8694106065490603E-2</v>
      </c>
      <c r="AE859" s="14"/>
      <c r="AF859" s="14">
        <v>9.7337177251138704E-2</v>
      </c>
      <c r="AG859" s="14">
        <v>0.140311768832934</v>
      </c>
      <c r="AH859" s="14">
        <v>0.105702398889795</v>
      </c>
      <c r="AI859" s="14"/>
      <c r="AJ859" s="14">
        <v>0.104510612621075</v>
      </c>
      <c r="AK859" s="14">
        <v>0.14008263505568</v>
      </c>
      <c r="AL859" s="14">
        <v>8.1262175272358406E-2</v>
      </c>
      <c r="AM859" s="14">
        <v>0.31824067312050203</v>
      </c>
      <c r="AN859" s="14">
        <v>0.11868434157860699</v>
      </c>
      <c r="AO859" s="14"/>
      <c r="AP859" s="14">
        <v>0.12500341478177701</v>
      </c>
      <c r="AQ859" s="14">
        <v>0.13346834307987299</v>
      </c>
      <c r="AR859" s="14">
        <v>0.115195197045543</v>
      </c>
      <c r="AS859" s="14"/>
      <c r="AT859" s="14">
        <v>9.0022389240682094E-2</v>
      </c>
      <c r="AU859" s="14">
        <v>0.10218004313587201</v>
      </c>
      <c r="AV859" s="14">
        <v>0.149524535419578</v>
      </c>
      <c r="AW859" s="14">
        <v>0.152426075573281</v>
      </c>
      <c r="AX859" s="14">
        <v>0.26367698524706001</v>
      </c>
      <c r="AY859" s="14"/>
      <c r="AZ859" s="14">
        <v>0.196917215535132</v>
      </c>
      <c r="BA859" s="14">
        <v>9.0761662657598302E-2</v>
      </c>
      <c r="BB859" s="14">
        <v>0.144675037360388</v>
      </c>
      <c r="BC859" s="14">
        <v>7.1280817754728901E-2</v>
      </c>
      <c r="BD859" s="14">
        <v>9.2450176748490001E-2</v>
      </c>
      <c r="BE859" s="14">
        <v>0.13214152498835299</v>
      </c>
    </row>
    <row r="860" spans="2:57" x14ac:dyDescent="0.25">
      <c r="B860" t="s">
        <v>287</v>
      </c>
      <c r="C860" s="14">
        <v>0.25554117226259498</v>
      </c>
      <c r="D860" s="14">
        <v>0.24031909609303601</v>
      </c>
      <c r="E860" s="14">
        <v>0.27009583436059897</v>
      </c>
      <c r="F860" s="14"/>
      <c r="G860" s="14">
        <v>0.36040787325313201</v>
      </c>
      <c r="H860" s="14">
        <v>0.26942248272230901</v>
      </c>
      <c r="I860" s="14">
        <v>0.31599784529700797</v>
      </c>
      <c r="J860" s="14">
        <v>0.26342887623438799</v>
      </c>
      <c r="K860" s="14">
        <v>0.17696633058370201</v>
      </c>
      <c r="L860" s="14">
        <v>0.171341530148133</v>
      </c>
      <c r="M860" s="14"/>
      <c r="N860" s="14">
        <v>0.27016608862723801</v>
      </c>
      <c r="O860" s="14">
        <v>0.23451313861370199</v>
      </c>
      <c r="P860" s="14">
        <v>0.26563242822701399</v>
      </c>
      <c r="Q860" s="14">
        <v>0.257323911679471</v>
      </c>
      <c r="R860" s="14"/>
      <c r="S860" s="14">
        <v>0.292455979224162</v>
      </c>
      <c r="T860" s="14">
        <v>0.20711300374508601</v>
      </c>
      <c r="U860" s="14">
        <v>0.27604810872251101</v>
      </c>
      <c r="V860" s="14">
        <v>0.23055045843552799</v>
      </c>
      <c r="W860" s="14">
        <v>0.295784857789329</v>
      </c>
      <c r="X860" s="14">
        <v>0.279332510169429</v>
      </c>
      <c r="Y860" s="14">
        <v>0.23681246116157501</v>
      </c>
      <c r="Z860" s="14">
        <v>0.229958852321446</v>
      </c>
      <c r="AA860" s="14">
        <v>0.24340254715252799</v>
      </c>
      <c r="AB860" s="14">
        <v>0.30674415037452901</v>
      </c>
      <c r="AC860" s="14">
        <v>0.19674696615205101</v>
      </c>
      <c r="AD860" s="14">
        <v>0.22154356100271999</v>
      </c>
      <c r="AE860" s="14"/>
      <c r="AF860" s="14">
        <v>0.22601811458603699</v>
      </c>
      <c r="AG860" s="14">
        <v>0.233991070092395</v>
      </c>
      <c r="AH860" s="14">
        <v>0.32363697052657803</v>
      </c>
      <c r="AI860" s="14"/>
      <c r="AJ860" s="14">
        <v>0.21342204326163899</v>
      </c>
      <c r="AK860" s="14">
        <v>0.28730461220655101</v>
      </c>
      <c r="AL860" s="14">
        <v>0.229464378409963</v>
      </c>
      <c r="AM860" s="14">
        <v>0.102702611526547</v>
      </c>
      <c r="AN860" s="14">
        <v>0.28700435866259699</v>
      </c>
      <c r="AO860" s="14"/>
      <c r="AP860" s="14">
        <v>0.23536981962384201</v>
      </c>
      <c r="AQ860" s="14">
        <v>0.28445772689297</v>
      </c>
      <c r="AR860" s="14">
        <v>0.249259830265324</v>
      </c>
      <c r="AS860" s="14"/>
      <c r="AT860" s="14">
        <v>0.242453350721997</v>
      </c>
      <c r="AU860" s="14">
        <v>0.23983000567453799</v>
      </c>
      <c r="AV860" s="14">
        <v>0.26849845824485602</v>
      </c>
      <c r="AW860" s="14">
        <v>0.28929678628409899</v>
      </c>
      <c r="AX860" s="14">
        <v>0.20012651307801099</v>
      </c>
      <c r="AY860" s="14"/>
      <c r="AZ860" s="14">
        <v>0.324369775416953</v>
      </c>
      <c r="BA860" s="14">
        <v>0.249044558736289</v>
      </c>
      <c r="BB860" s="14">
        <v>0.21761593914422001</v>
      </c>
      <c r="BC860" s="14">
        <v>0.244891114678287</v>
      </c>
      <c r="BD860" s="14">
        <v>0.18365081382039999</v>
      </c>
      <c r="BE860" s="14">
        <v>0.254796087383588</v>
      </c>
    </row>
    <row r="861" spans="2:57" x14ac:dyDescent="0.25">
      <c r="B861" t="s">
        <v>288</v>
      </c>
      <c r="C861" s="14">
        <v>0.312098243255159</v>
      </c>
      <c r="D861" s="14">
        <v>0.31389368246023802</v>
      </c>
      <c r="E861" s="14">
        <v>0.31112116454997302</v>
      </c>
      <c r="F861" s="14"/>
      <c r="G861" s="14">
        <v>0.27500385386477499</v>
      </c>
      <c r="H861" s="14">
        <v>0.29579495388000399</v>
      </c>
      <c r="I861" s="14">
        <v>0.29593493853174702</v>
      </c>
      <c r="J861" s="14">
        <v>0.28947501594611402</v>
      </c>
      <c r="K861" s="14">
        <v>0.34756134079041001</v>
      </c>
      <c r="L861" s="14">
        <v>0.35792842313113299</v>
      </c>
      <c r="M861" s="14"/>
      <c r="N861" s="14">
        <v>0.318413760744304</v>
      </c>
      <c r="O861" s="14">
        <v>0.30603795973646097</v>
      </c>
      <c r="P861" s="14">
        <v>0.33732110163715001</v>
      </c>
      <c r="Q861" s="14">
        <v>0.29111246829172999</v>
      </c>
      <c r="R861" s="14"/>
      <c r="S861" s="14">
        <v>0.29922557289471302</v>
      </c>
      <c r="T861" s="14">
        <v>0.28562677620085702</v>
      </c>
      <c r="U861" s="14">
        <v>0.316635509268685</v>
      </c>
      <c r="V861" s="14">
        <v>0.35271200382429202</v>
      </c>
      <c r="W861" s="14">
        <v>0.29576619282548999</v>
      </c>
      <c r="X861" s="14">
        <v>0.25499638860667601</v>
      </c>
      <c r="Y861" s="14">
        <v>0.32017107486567697</v>
      </c>
      <c r="Z861" s="14">
        <v>0.34614415968712597</v>
      </c>
      <c r="AA861" s="14">
        <v>0.33946973122674101</v>
      </c>
      <c r="AB861" s="14">
        <v>0.26559142969983501</v>
      </c>
      <c r="AC861" s="14">
        <v>0.42518504446049599</v>
      </c>
      <c r="AD861" s="14">
        <v>0.34563415675022502</v>
      </c>
      <c r="AE861" s="14"/>
      <c r="AF861" s="14">
        <v>0.286820396060951</v>
      </c>
      <c r="AG861" s="14">
        <v>0.33324535839571101</v>
      </c>
      <c r="AH861" s="14">
        <v>0.31536288637155002</v>
      </c>
      <c r="AI861" s="14"/>
      <c r="AJ861" s="14">
        <v>0.311148418497664</v>
      </c>
      <c r="AK861" s="14">
        <v>0.31953955138916001</v>
      </c>
      <c r="AL861" s="14">
        <v>0.40146596131396101</v>
      </c>
      <c r="AM861" s="14">
        <v>0.289119939454971</v>
      </c>
      <c r="AN861" s="14">
        <v>0.26218376966870699</v>
      </c>
      <c r="AO861" s="14"/>
      <c r="AP861" s="14">
        <v>0.31331552755683501</v>
      </c>
      <c r="AQ861" s="14">
        <v>0.31146358505395699</v>
      </c>
      <c r="AR861" s="14">
        <v>0.34415452390043999</v>
      </c>
      <c r="AS861" s="14"/>
      <c r="AT861" s="14">
        <v>0.29199356494729201</v>
      </c>
      <c r="AU861" s="14">
        <v>0.34792462890836001</v>
      </c>
      <c r="AV861" s="14">
        <v>0.31057695884947301</v>
      </c>
      <c r="AW861" s="14">
        <v>0.31608322514125398</v>
      </c>
      <c r="AX861" s="14">
        <v>0.22830672535573099</v>
      </c>
      <c r="AY861" s="14"/>
      <c r="AZ861" s="14">
        <v>0.26464395418290199</v>
      </c>
      <c r="BA861" s="14">
        <v>0.34532977908149798</v>
      </c>
      <c r="BB861" s="14">
        <v>0.309669361912916</v>
      </c>
      <c r="BC861" s="14">
        <v>0.28992123881141701</v>
      </c>
      <c r="BD861" s="14">
        <v>0.34893006719040698</v>
      </c>
      <c r="BE861" s="14">
        <v>0.34884537191841603</v>
      </c>
    </row>
    <row r="862" spans="2:57" x14ac:dyDescent="0.25">
      <c r="B862" t="s">
        <v>289</v>
      </c>
      <c r="C862" s="14">
        <v>0.29527741752569198</v>
      </c>
      <c r="D862" s="14">
        <v>0.31538437799309199</v>
      </c>
      <c r="E862" s="14">
        <v>0.27737260190706298</v>
      </c>
      <c r="F862" s="14"/>
      <c r="G862" s="14">
        <v>0.15332116255331399</v>
      </c>
      <c r="H862" s="14">
        <v>0.22593446933704001</v>
      </c>
      <c r="I862" s="14">
        <v>0.216735870325345</v>
      </c>
      <c r="J862" s="14">
        <v>0.32873318134271701</v>
      </c>
      <c r="K862" s="14">
        <v>0.402022826774038</v>
      </c>
      <c r="L862" s="14">
        <v>0.411797492547681</v>
      </c>
      <c r="M862" s="14"/>
      <c r="N862" s="14">
        <v>0.28219781858903897</v>
      </c>
      <c r="O862" s="14">
        <v>0.341442497125311</v>
      </c>
      <c r="P862" s="14">
        <v>0.22894062049369601</v>
      </c>
      <c r="Q862" s="14">
        <v>0.31718049527083497</v>
      </c>
      <c r="R862" s="14"/>
      <c r="S862" s="14">
        <v>0.218454863619093</v>
      </c>
      <c r="T862" s="14">
        <v>0.36418892347899501</v>
      </c>
      <c r="U862" s="14">
        <v>0.32882831299852799</v>
      </c>
      <c r="V862" s="14">
        <v>0.29342017480454202</v>
      </c>
      <c r="W862" s="14">
        <v>0.29321957493001899</v>
      </c>
      <c r="X862" s="14">
        <v>0.27448264828631902</v>
      </c>
      <c r="Y862" s="14">
        <v>0.33456419338738802</v>
      </c>
      <c r="Z862" s="14">
        <v>0.23205332754549399</v>
      </c>
      <c r="AA862" s="14">
        <v>0.289100004552791</v>
      </c>
      <c r="AB862" s="14">
        <v>0.32746085630302602</v>
      </c>
      <c r="AC862" s="14">
        <v>0.25223257733972498</v>
      </c>
      <c r="AD862" s="14">
        <v>0.316659605235176</v>
      </c>
      <c r="AE862" s="14"/>
      <c r="AF862" s="14">
        <v>0.37445289454157399</v>
      </c>
      <c r="AG862" s="14">
        <v>0.283216546678215</v>
      </c>
      <c r="AH862" s="14">
        <v>0.22950527640729501</v>
      </c>
      <c r="AI862" s="14"/>
      <c r="AJ862" s="14">
        <v>0.35828982121313302</v>
      </c>
      <c r="AK862" s="14">
        <v>0.23619257982193201</v>
      </c>
      <c r="AL862" s="14">
        <v>0.287807485003718</v>
      </c>
      <c r="AM862" s="14">
        <v>0.28993677589798</v>
      </c>
      <c r="AN862" s="14">
        <v>0.30739931708801399</v>
      </c>
      <c r="AO862" s="14"/>
      <c r="AP862" s="14">
        <v>0.320349814324416</v>
      </c>
      <c r="AQ862" s="14">
        <v>0.260360135323978</v>
      </c>
      <c r="AR862" s="14">
        <v>0.283212770413934</v>
      </c>
      <c r="AS862" s="14"/>
      <c r="AT862" s="14">
        <v>0.35012535118972199</v>
      </c>
      <c r="AU862" s="14">
        <v>0.29486264576418397</v>
      </c>
      <c r="AV862" s="14">
        <v>0.25838513859663598</v>
      </c>
      <c r="AW862" s="14">
        <v>0.23711010660503101</v>
      </c>
      <c r="AX862" s="14">
        <v>0.275698591778754</v>
      </c>
      <c r="AY862" s="14"/>
      <c r="AZ862" s="14">
        <v>0.19469744918020601</v>
      </c>
      <c r="BA862" s="14">
        <v>0.30480517952660902</v>
      </c>
      <c r="BB862" s="14">
        <v>0.30400355797138201</v>
      </c>
      <c r="BC862" s="14">
        <v>0.38268910725410599</v>
      </c>
      <c r="BD862" s="14">
        <v>0.36043768396119102</v>
      </c>
      <c r="BE862" s="14">
        <v>0.24677094445970299</v>
      </c>
    </row>
    <row r="863" spans="2:57" x14ac:dyDescent="0.25">
      <c r="B863" t="s">
        <v>87</v>
      </c>
      <c r="C863" s="14">
        <v>1.51685150153117E-2</v>
      </c>
      <c r="D863" s="14">
        <v>1.6459738917645399E-2</v>
      </c>
      <c r="E863" s="14">
        <v>1.399627079641E-2</v>
      </c>
      <c r="F863" s="14"/>
      <c r="G863" s="14">
        <v>2.3621857419531701E-2</v>
      </c>
      <c r="H863" s="14">
        <v>1.7116539091595901E-2</v>
      </c>
      <c r="I863" s="14">
        <v>1.1769391549804199E-2</v>
      </c>
      <c r="J863" s="14">
        <v>2.7130352236455501E-2</v>
      </c>
      <c r="K863" s="14">
        <v>6.7622209308407797E-3</v>
      </c>
      <c r="L863" s="14">
        <v>6.6143180040750199E-3</v>
      </c>
      <c r="M863" s="14"/>
      <c r="N863" s="14">
        <v>8.9208526191502293E-3</v>
      </c>
      <c r="O863" s="14">
        <v>1.28946905276392E-2</v>
      </c>
      <c r="P863" s="14">
        <v>1.0835483467417599E-2</v>
      </c>
      <c r="Q863" s="14">
        <v>2.6144521911631701E-2</v>
      </c>
      <c r="R863" s="14"/>
      <c r="S863" s="14">
        <v>2.2206594310595899E-2</v>
      </c>
      <c r="T863" s="14">
        <v>8.5635490092424507E-3</v>
      </c>
      <c r="U863" s="14">
        <v>1.31138114665071E-2</v>
      </c>
      <c r="V863" s="14">
        <v>1.28613842972592E-2</v>
      </c>
      <c r="W863" s="14">
        <v>7.8944267815719803E-3</v>
      </c>
      <c r="X863" s="14">
        <v>3.5331812965754501E-2</v>
      </c>
      <c r="Y863" s="14">
        <v>1.2492935715970099E-2</v>
      </c>
      <c r="Z863" s="14">
        <v>3.55728820680144E-2</v>
      </c>
      <c r="AA863" s="14">
        <v>9.37021911685588E-3</v>
      </c>
      <c r="AB863" s="14">
        <v>1.1426618732217401E-2</v>
      </c>
      <c r="AC863" s="14">
        <v>0</v>
      </c>
      <c r="AD863" s="14">
        <v>1.74685709463888E-2</v>
      </c>
      <c r="AE863" s="14"/>
      <c r="AF863" s="14">
        <v>1.53714175602996E-2</v>
      </c>
      <c r="AG863" s="14">
        <v>9.2352560007441607E-3</v>
      </c>
      <c r="AH863" s="14">
        <v>2.5792467804782501E-2</v>
      </c>
      <c r="AI863" s="14"/>
      <c r="AJ863" s="14">
        <v>1.2629104406489801E-2</v>
      </c>
      <c r="AK863" s="14">
        <v>1.6880621526678002E-2</v>
      </c>
      <c r="AL863" s="14">
        <v>0</v>
      </c>
      <c r="AM863" s="14">
        <v>0</v>
      </c>
      <c r="AN863" s="14">
        <v>2.4728213002074999E-2</v>
      </c>
      <c r="AO863" s="14"/>
      <c r="AP863" s="14">
        <v>5.9614237131310503E-3</v>
      </c>
      <c r="AQ863" s="14">
        <v>1.02502096492214E-2</v>
      </c>
      <c r="AR863" s="14">
        <v>8.1776783747599703E-3</v>
      </c>
      <c r="AS863" s="14"/>
      <c r="AT863" s="14">
        <v>2.5405343900307499E-2</v>
      </c>
      <c r="AU863" s="14">
        <v>1.5202676517046401E-2</v>
      </c>
      <c r="AV863" s="14">
        <v>1.3014908889456001E-2</v>
      </c>
      <c r="AW863" s="14">
        <v>5.0838063963343297E-3</v>
      </c>
      <c r="AX863" s="14">
        <v>3.2191184540443701E-2</v>
      </c>
      <c r="AY863" s="14"/>
      <c r="AZ863" s="14">
        <v>1.9371605684807801E-2</v>
      </c>
      <c r="BA863" s="14">
        <v>1.0058819998005401E-2</v>
      </c>
      <c r="BB863" s="14">
        <v>2.4036103611094699E-2</v>
      </c>
      <c r="BC863" s="14">
        <v>1.1217721501461201E-2</v>
      </c>
      <c r="BD863" s="14">
        <v>1.4531258279512601E-2</v>
      </c>
      <c r="BE863" s="14">
        <v>1.7446071249939701E-2</v>
      </c>
    </row>
    <row r="864" spans="2:57" x14ac:dyDescent="0.25"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  <c r="BE864" s="14"/>
    </row>
    <row r="865" spans="2:57" x14ac:dyDescent="0.25"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</row>
    <row r="866" spans="2:57" x14ac:dyDescent="0.25"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</row>
    <row r="867" spans="2:57" x14ac:dyDescent="0.25">
      <c r="B867" s="6" t="s">
        <v>296</v>
      </c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</row>
    <row r="868" spans="2:57" x14ac:dyDescent="0.25">
      <c r="B868" s="24" t="s">
        <v>93</v>
      </c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</row>
    <row r="869" spans="2:57" x14ac:dyDescent="0.25">
      <c r="B869" t="s">
        <v>286</v>
      </c>
      <c r="C869" s="14">
        <v>0.109553976411478</v>
      </c>
      <c r="D869" s="14">
        <v>0.10970361444132801</v>
      </c>
      <c r="E869" s="14">
        <v>0.110055693625985</v>
      </c>
      <c r="F869" s="14"/>
      <c r="G869" s="14">
        <v>0.16209723754237201</v>
      </c>
      <c r="H869" s="14">
        <v>0.16564061922516601</v>
      </c>
      <c r="I869" s="14">
        <v>0.137331763044723</v>
      </c>
      <c r="J869" s="14">
        <v>9.3941840466371301E-2</v>
      </c>
      <c r="K869" s="14">
        <v>8.1804726991098906E-2</v>
      </c>
      <c r="L869" s="14">
        <v>3.7299059358534198E-2</v>
      </c>
      <c r="M869" s="14"/>
      <c r="N869" s="14">
        <v>0.15088453664582199</v>
      </c>
      <c r="O869" s="14">
        <v>6.4341861767972894E-2</v>
      </c>
      <c r="P869" s="14">
        <v>0.13149926493880901</v>
      </c>
      <c r="Q869" s="14">
        <v>9.4591485772030803E-2</v>
      </c>
      <c r="R869" s="14"/>
      <c r="S869" s="14">
        <v>0.17610070249808901</v>
      </c>
      <c r="T869" s="14">
        <v>0.113014834492581</v>
      </c>
      <c r="U869" s="14">
        <v>9.2937902442479597E-2</v>
      </c>
      <c r="V869" s="14">
        <v>0.10306294602664499</v>
      </c>
      <c r="W869" s="14">
        <v>9.7267533894243502E-2</v>
      </c>
      <c r="X869" s="14">
        <v>0.11157215165749799</v>
      </c>
      <c r="Y869" s="14">
        <v>9.44745518669E-2</v>
      </c>
      <c r="Z869" s="14">
        <v>4.6869141391442999E-2</v>
      </c>
      <c r="AA869" s="14">
        <v>0.12061413567016099</v>
      </c>
      <c r="AB869" s="14">
        <v>8.7995287074133705E-2</v>
      </c>
      <c r="AC869" s="14">
        <v>6.09489966977282E-2</v>
      </c>
      <c r="AD869" s="14">
        <v>9.9826202987334897E-2</v>
      </c>
      <c r="AE869" s="14"/>
      <c r="AF869" s="14">
        <v>7.9438718737931693E-2</v>
      </c>
      <c r="AG869" s="14">
        <v>0.11820189214782</v>
      </c>
      <c r="AH869" s="14">
        <v>0.16188103799524101</v>
      </c>
      <c r="AI869" s="14"/>
      <c r="AJ869" s="14">
        <v>6.4049127456464794E-2</v>
      </c>
      <c r="AK869" s="14">
        <v>0.14033223130186301</v>
      </c>
      <c r="AL869" s="14">
        <v>0.14069008592119001</v>
      </c>
      <c r="AM869" s="14">
        <v>0.15277822496205101</v>
      </c>
      <c r="AN869" s="14">
        <v>0.129314341297874</v>
      </c>
      <c r="AO869" s="14"/>
      <c r="AP869" s="14">
        <v>8.6813360896077996E-2</v>
      </c>
      <c r="AQ869" s="14">
        <v>0.13257776459052301</v>
      </c>
      <c r="AR869" s="14">
        <v>0.13856655054056999</v>
      </c>
      <c r="AS869" s="14"/>
      <c r="AT869" s="14">
        <v>6.6046876310582897E-2</v>
      </c>
      <c r="AU869" s="14">
        <v>8.6308905932673999E-2</v>
      </c>
      <c r="AV869" s="14">
        <v>0.14825154784347599</v>
      </c>
      <c r="AW869" s="14">
        <v>0.20058537517369601</v>
      </c>
      <c r="AX869" s="14">
        <v>0.23225278913856401</v>
      </c>
      <c r="AY869" s="14"/>
      <c r="AZ869" s="14">
        <v>0.19963873073410901</v>
      </c>
      <c r="BA869" s="14">
        <v>8.4020982973740596E-2</v>
      </c>
      <c r="BB869" s="14">
        <v>9.30971755579654E-2</v>
      </c>
      <c r="BC869" s="14">
        <v>9.3354234682825499E-2</v>
      </c>
      <c r="BD869" s="14">
        <v>4.3187013463504301E-2</v>
      </c>
      <c r="BE869" s="14">
        <v>7.6774219033634697E-2</v>
      </c>
    </row>
    <row r="870" spans="2:57" x14ac:dyDescent="0.25">
      <c r="B870" t="s">
        <v>287</v>
      </c>
      <c r="C870" s="14">
        <v>0.31815820606186002</v>
      </c>
      <c r="D870" s="14">
        <v>0.323242428516269</v>
      </c>
      <c r="E870" s="14">
        <v>0.311250216886369</v>
      </c>
      <c r="F870" s="14"/>
      <c r="G870" s="14">
        <v>0.40731143895298899</v>
      </c>
      <c r="H870" s="14">
        <v>0.37610767991034899</v>
      </c>
      <c r="I870" s="14">
        <v>0.33913294878314398</v>
      </c>
      <c r="J870" s="14">
        <v>0.295898610578753</v>
      </c>
      <c r="K870" s="14">
        <v>0.22317956526053201</v>
      </c>
      <c r="L870" s="14">
        <v>0.27606232740067499</v>
      </c>
      <c r="M870" s="14"/>
      <c r="N870" s="14">
        <v>0.34144031955982401</v>
      </c>
      <c r="O870" s="14">
        <v>0.32450780277361602</v>
      </c>
      <c r="P870" s="14">
        <v>0.30609191741290898</v>
      </c>
      <c r="Q870" s="14">
        <v>0.29634616597145802</v>
      </c>
      <c r="R870" s="14"/>
      <c r="S870" s="14">
        <v>0.39631217893069698</v>
      </c>
      <c r="T870" s="14">
        <v>0.30968086517417098</v>
      </c>
      <c r="U870" s="14">
        <v>0.24612357209574001</v>
      </c>
      <c r="V870" s="14">
        <v>0.30119293868348002</v>
      </c>
      <c r="W870" s="14">
        <v>0.29961033838171203</v>
      </c>
      <c r="X870" s="14">
        <v>0.34502386801380303</v>
      </c>
      <c r="Y870" s="14">
        <v>0.23933102106985499</v>
      </c>
      <c r="Z870" s="14">
        <v>0.40704933885509098</v>
      </c>
      <c r="AA870" s="14">
        <v>0.28224869517138501</v>
      </c>
      <c r="AB870" s="14">
        <v>0.33316541410843198</v>
      </c>
      <c r="AC870" s="14">
        <v>0.374305864963975</v>
      </c>
      <c r="AD870" s="14">
        <v>0.27886461301731202</v>
      </c>
      <c r="AE870" s="14"/>
      <c r="AF870" s="14">
        <v>0.249943304116135</v>
      </c>
      <c r="AG870" s="14">
        <v>0.33891220446124698</v>
      </c>
      <c r="AH870" s="14">
        <v>0.34491181056036402</v>
      </c>
      <c r="AI870" s="14"/>
      <c r="AJ870" s="14">
        <v>0.295214831394851</v>
      </c>
      <c r="AK870" s="14">
        <v>0.30929410843654598</v>
      </c>
      <c r="AL870" s="14">
        <v>0.38968952302677501</v>
      </c>
      <c r="AM870" s="14">
        <v>0.17333189369771199</v>
      </c>
      <c r="AN870" s="14">
        <v>0.31681427917406202</v>
      </c>
      <c r="AO870" s="14"/>
      <c r="AP870" s="14">
        <v>0.32283472026198001</v>
      </c>
      <c r="AQ870" s="14">
        <v>0.33357987133703798</v>
      </c>
      <c r="AR870" s="14">
        <v>0.35419661483919102</v>
      </c>
      <c r="AS870" s="14"/>
      <c r="AT870" s="14">
        <v>0.249148381087442</v>
      </c>
      <c r="AU870" s="14">
        <v>0.31750169713981202</v>
      </c>
      <c r="AV870" s="14">
        <v>0.36848170940289299</v>
      </c>
      <c r="AW870" s="14">
        <v>0.42061293492187102</v>
      </c>
      <c r="AX870" s="14">
        <v>0.29440577786187</v>
      </c>
      <c r="AY870" s="14"/>
      <c r="AZ870" s="14">
        <v>0.37929118757406199</v>
      </c>
      <c r="BA870" s="14">
        <v>0.31675801368873802</v>
      </c>
      <c r="BB870" s="14">
        <v>0.33031993033818502</v>
      </c>
      <c r="BC870" s="14">
        <v>0.26414016235889598</v>
      </c>
      <c r="BD870" s="14">
        <v>0.27010657166899099</v>
      </c>
      <c r="BE870" s="14">
        <v>0.30830046301159297</v>
      </c>
    </row>
    <row r="871" spans="2:57" x14ac:dyDescent="0.25">
      <c r="B871" t="s">
        <v>288</v>
      </c>
      <c r="C871" s="14">
        <v>0.31056184965136702</v>
      </c>
      <c r="D871" s="14">
        <v>0.31006981829610197</v>
      </c>
      <c r="E871" s="14">
        <v>0.310785767704708</v>
      </c>
      <c r="F871" s="14"/>
      <c r="G871" s="14">
        <v>0.28767938991782199</v>
      </c>
      <c r="H871" s="14">
        <v>0.30789294218707403</v>
      </c>
      <c r="I871" s="14">
        <v>0.28012341799345197</v>
      </c>
      <c r="J871" s="14">
        <v>0.33351071770943602</v>
      </c>
      <c r="K871" s="14">
        <v>0.33240758497279799</v>
      </c>
      <c r="L871" s="14">
        <v>0.31944322951369097</v>
      </c>
      <c r="M871" s="14"/>
      <c r="N871" s="14">
        <v>0.27658877962078698</v>
      </c>
      <c r="O871" s="14">
        <v>0.35870680089921902</v>
      </c>
      <c r="P871" s="14">
        <v>0.30893428192748201</v>
      </c>
      <c r="Q871" s="14">
        <v>0.30211153757375703</v>
      </c>
      <c r="R871" s="14"/>
      <c r="S871" s="14">
        <v>0.24681217789283499</v>
      </c>
      <c r="T871" s="14">
        <v>0.31834437808306398</v>
      </c>
      <c r="U871" s="14">
        <v>0.33770719184697001</v>
      </c>
      <c r="V871" s="14">
        <v>0.338789656239318</v>
      </c>
      <c r="W871" s="14">
        <v>0.30269935325686098</v>
      </c>
      <c r="X871" s="14">
        <v>0.28326318560747399</v>
      </c>
      <c r="Y871" s="14">
        <v>0.31384432127670497</v>
      </c>
      <c r="Z871" s="14">
        <v>0.279985953774814</v>
      </c>
      <c r="AA871" s="14">
        <v>0.36249012419604598</v>
      </c>
      <c r="AB871" s="14">
        <v>0.321449518076458</v>
      </c>
      <c r="AC871" s="14">
        <v>0.298806347930136</v>
      </c>
      <c r="AD871" s="14">
        <v>0.34714207160661797</v>
      </c>
      <c r="AE871" s="14"/>
      <c r="AF871" s="14">
        <v>0.32731043408437599</v>
      </c>
      <c r="AG871" s="14">
        <v>0.30353455274582702</v>
      </c>
      <c r="AH871" s="14">
        <v>0.28126786692175099</v>
      </c>
      <c r="AI871" s="14"/>
      <c r="AJ871" s="14">
        <v>0.34736521830484501</v>
      </c>
      <c r="AK871" s="14">
        <v>0.30070875976875899</v>
      </c>
      <c r="AL871" s="14">
        <v>0.28289308568997501</v>
      </c>
      <c r="AM871" s="14">
        <v>0.280290932498381</v>
      </c>
      <c r="AN871" s="14">
        <v>0.28031316186407002</v>
      </c>
      <c r="AO871" s="14"/>
      <c r="AP871" s="14">
        <v>0.32437637114248902</v>
      </c>
      <c r="AQ871" s="14">
        <v>0.29650928405834998</v>
      </c>
      <c r="AR871" s="14">
        <v>0.28079954631375997</v>
      </c>
      <c r="AS871" s="14"/>
      <c r="AT871" s="14">
        <v>0.30881500727063499</v>
      </c>
      <c r="AU871" s="14">
        <v>0.35378578872154398</v>
      </c>
      <c r="AV871" s="14">
        <v>0.29009580623814102</v>
      </c>
      <c r="AW871" s="14">
        <v>0.255118588849021</v>
      </c>
      <c r="AX871" s="14">
        <v>0.22897539386736601</v>
      </c>
      <c r="AY871" s="14"/>
      <c r="AZ871" s="14">
        <v>0.26135747193471598</v>
      </c>
      <c r="BA871" s="14">
        <v>0.31814258812145202</v>
      </c>
      <c r="BB871" s="14">
        <v>0.29527863364477003</v>
      </c>
      <c r="BC871" s="14">
        <v>0.33624945129567801</v>
      </c>
      <c r="BD871" s="14">
        <v>0.337206442845355</v>
      </c>
      <c r="BE871" s="14">
        <v>0.37552187728575998</v>
      </c>
    </row>
    <row r="872" spans="2:57" x14ac:dyDescent="0.25">
      <c r="B872" t="s">
        <v>289</v>
      </c>
      <c r="C872" s="14">
        <v>0.24199450935847699</v>
      </c>
      <c r="D872" s="14">
        <v>0.23698560934729901</v>
      </c>
      <c r="E872" s="14">
        <v>0.24832117825991301</v>
      </c>
      <c r="F872" s="14"/>
      <c r="G872" s="14">
        <v>0.12702165837835599</v>
      </c>
      <c r="H872" s="14">
        <v>0.13452461190527101</v>
      </c>
      <c r="I872" s="14">
        <v>0.22732953478162601</v>
      </c>
      <c r="J872" s="14">
        <v>0.248799401272358</v>
      </c>
      <c r="K872" s="14">
        <v>0.33691149077562799</v>
      </c>
      <c r="L872" s="14">
        <v>0.349352777011187</v>
      </c>
      <c r="M872" s="14"/>
      <c r="N872" s="14">
        <v>0.215190968021718</v>
      </c>
      <c r="O872" s="14">
        <v>0.234881397295605</v>
      </c>
      <c r="P872" s="14">
        <v>0.23057707284822099</v>
      </c>
      <c r="Q872" s="14">
        <v>0.28722387056423798</v>
      </c>
      <c r="R872" s="14"/>
      <c r="S872" s="14">
        <v>0.162094084441542</v>
      </c>
      <c r="T872" s="14">
        <v>0.247775821225452</v>
      </c>
      <c r="U872" s="14">
        <v>0.31191062656393798</v>
      </c>
      <c r="V872" s="14">
        <v>0.22718309445264201</v>
      </c>
      <c r="W872" s="14">
        <v>0.266367450277124</v>
      </c>
      <c r="X872" s="14">
        <v>0.223807480848256</v>
      </c>
      <c r="Y872" s="14">
        <v>0.33985717007056898</v>
      </c>
      <c r="Z872" s="14">
        <v>0.24075067613387499</v>
      </c>
      <c r="AA872" s="14">
        <v>0.21416843358754101</v>
      </c>
      <c r="AB872" s="14">
        <v>0.238995262559766</v>
      </c>
      <c r="AC872" s="14">
        <v>0.26593879040816099</v>
      </c>
      <c r="AD872" s="14">
        <v>0.25731812286641498</v>
      </c>
      <c r="AE872" s="14"/>
      <c r="AF872" s="14">
        <v>0.32446312853200499</v>
      </c>
      <c r="AG872" s="14">
        <v>0.21980213620976199</v>
      </c>
      <c r="AH872" s="14">
        <v>0.18879224880336001</v>
      </c>
      <c r="AI872" s="14"/>
      <c r="AJ872" s="14">
        <v>0.27574518387706698</v>
      </c>
      <c r="AK872" s="14">
        <v>0.23229486748434999</v>
      </c>
      <c r="AL872" s="14">
        <v>0.18068071161938501</v>
      </c>
      <c r="AM872" s="14">
        <v>0.354587353612067</v>
      </c>
      <c r="AN872" s="14">
        <v>0.23659390885279299</v>
      </c>
      <c r="AO872" s="14"/>
      <c r="AP872" s="14">
        <v>0.254811359954706</v>
      </c>
      <c r="AQ872" s="14">
        <v>0.22102002947080601</v>
      </c>
      <c r="AR872" s="14">
        <v>0.22643728830647999</v>
      </c>
      <c r="AS872" s="14"/>
      <c r="AT872" s="14">
        <v>0.34752244846025998</v>
      </c>
      <c r="AU872" s="14">
        <v>0.220572890602169</v>
      </c>
      <c r="AV872" s="14">
        <v>0.17518189814097301</v>
      </c>
      <c r="AW872" s="14">
        <v>0.10977428869287099</v>
      </c>
      <c r="AX872" s="14">
        <v>0.24436603913220101</v>
      </c>
      <c r="AY872" s="14"/>
      <c r="AZ872" s="14">
        <v>0.14465463222038499</v>
      </c>
      <c r="BA872" s="14">
        <v>0.260752097924281</v>
      </c>
      <c r="BB872" s="14">
        <v>0.26903986745810998</v>
      </c>
      <c r="BC872" s="14">
        <v>0.28786377986373801</v>
      </c>
      <c r="BD872" s="14">
        <v>0.335041420517107</v>
      </c>
      <c r="BE872" s="14">
        <v>0.17458047666489701</v>
      </c>
    </row>
    <row r="873" spans="2:57" x14ac:dyDescent="0.25">
      <c r="B873" t="s">
        <v>87</v>
      </c>
      <c r="C873" s="14">
        <v>1.9731458516817901E-2</v>
      </c>
      <c r="D873" s="14">
        <v>1.9998529399002402E-2</v>
      </c>
      <c r="E873" s="14">
        <v>1.9587143523025999E-2</v>
      </c>
      <c r="F873" s="14"/>
      <c r="G873" s="14">
        <v>1.5890275208460199E-2</v>
      </c>
      <c r="H873" s="14">
        <v>1.5834146772140099E-2</v>
      </c>
      <c r="I873" s="14">
        <v>1.6082335397055201E-2</v>
      </c>
      <c r="J873" s="14">
        <v>2.7849429973081902E-2</v>
      </c>
      <c r="K873" s="14">
        <v>2.56966319999422E-2</v>
      </c>
      <c r="L873" s="14">
        <v>1.7842606715912399E-2</v>
      </c>
      <c r="M873" s="14"/>
      <c r="N873" s="14">
        <v>1.5895396151849699E-2</v>
      </c>
      <c r="O873" s="14">
        <v>1.7562137263587199E-2</v>
      </c>
      <c r="P873" s="14">
        <v>2.2897462872579401E-2</v>
      </c>
      <c r="Q873" s="14">
        <v>1.97269401185153E-2</v>
      </c>
      <c r="R873" s="14"/>
      <c r="S873" s="14">
        <v>1.8680856236836699E-2</v>
      </c>
      <c r="T873" s="14">
        <v>1.1184101024732499E-2</v>
      </c>
      <c r="U873" s="14">
        <v>1.13207070508731E-2</v>
      </c>
      <c r="V873" s="14">
        <v>2.9771364597915299E-2</v>
      </c>
      <c r="W873" s="14">
        <v>3.4055324190060202E-2</v>
      </c>
      <c r="X873" s="14">
        <v>3.6333313872968197E-2</v>
      </c>
      <c r="Y873" s="14">
        <v>1.2492935715970099E-2</v>
      </c>
      <c r="Z873" s="14">
        <v>2.5344889844776598E-2</v>
      </c>
      <c r="AA873" s="14">
        <v>2.04786113748666E-2</v>
      </c>
      <c r="AB873" s="14">
        <v>1.8394518181211E-2</v>
      </c>
      <c r="AC873" s="14">
        <v>0</v>
      </c>
      <c r="AD873" s="14">
        <v>1.68489895223197E-2</v>
      </c>
      <c r="AE873" s="14"/>
      <c r="AF873" s="14">
        <v>1.88444145295531E-2</v>
      </c>
      <c r="AG873" s="14">
        <v>1.9549214435344402E-2</v>
      </c>
      <c r="AH873" s="14">
        <v>2.3147035719284299E-2</v>
      </c>
      <c r="AI873" s="14"/>
      <c r="AJ873" s="14">
        <v>1.76256389667723E-2</v>
      </c>
      <c r="AK873" s="14">
        <v>1.73700330084814E-2</v>
      </c>
      <c r="AL873" s="14">
        <v>6.0465937426748802E-3</v>
      </c>
      <c r="AM873" s="14">
        <v>3.9011595229789399E-2</v>
      </c>
      <c r="AN873" s="14">
        <v>3.6964308811201198E-2</v>
      </c>
      <c r="AO873" s="14"/>
      <c r="AP873" s="14">
        <v>1.11641877447474E-2</v>
      </c>
      <c r="AQ873" s="14">
        <v>1.6313050543283102E-2</v>
      </c>
      <c r="AR873" s="14">
        <v>0</v>
      </c>
      <c r="AS873" s="14"/>
      <c r="AT873" s="14">
        <v>2.8467286871081101E-2</v>
      </c>
      <c r="AU873" s="14">
        <v>2.1830717603800499E-2</v>
      </c>
      <c r="AV873" s="14">
        <v>1.7989038374516899E-2</v>
      </c>
      <c r="AW873" s="14">
        <v>1.39088123625409E-2</v>
      </c>
      <c r="AX873" s="14">
        <v>0</v>
      </c>
      <c r="AY873" s="14"/>
      <c r="AZ873" s="14">
        <v>1.50579775367279E-2</v>
      </c>
      <c r="BA873" s="14">
        <v>2.0326317291788101E-2</v>
      </c>
      <c r="BB873" s="14">
        <v>1.2264393000969501E-2</v>
      </c>
      <c r="BC873" s="14">
        <v>1.8392371798861801E-2</v>
      </c>
      <c r="BD873" s="14">
        <v>1.44585515050424E-2</v>
      </c>
      <c r="BE873" s="14">
        <v>6.4822964004115594E-2</v>
      </c>
    </row>
    <row r="874" spans="2:57" x14ac:dyDescent="0.25"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  <c r="BE874" s="14"/>
    </row>
    <row r="875" spans="2:57" x14ac:dyDescent="0.25"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</row>
    <row r="876" spans="2:57" x14ac:dyDescent="0.25"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4"/>
    </row>
    <row r="877" spans="2:57" x14ac:dyDescent="0.25">
      <c r="B877" s="6" t="s">
        <v>297</v>
      </c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  <c r="BE877" s="14"/>
    </row>
    <row r="878" spans="2:57" x14ac:dyDescent="0.25">
      <c r="B878" s="24" t="s">
        <v>93</v>
      </c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  <c r="AP878" s="14"/>
      <c r="AQ878" s="14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  <c r="BE878" s="14"/>
    </row>
    <row r="879" spans="2:57" x14ac:dyDescent="0.25">
      <c r="B879" t="s">
        <v>286</v>
      </c>
      <c r="C879" s="14">
        <v>0.220944695999087</v>
      </c>
      <c r="D879" s="14">
        <v>0.28135453895296902</v>
      </c>
      <c r="E879" s="14">
        <v>0.16214252876649601</v>
      </c>
      <c r="F879" s="14"/>
      <c r="G879" s="14">
        <v>0.35946116876699102</v>
      </c>
      <c r="H879" s="14">
        <v>0.31998386820772501</v>
      </c>
      <c r="I879" s="14">
        <v>0.27669006821020697</v>
      </c>
      <c r="J879" s="14">
        <v>0.21628657372100701</v>
      </c>
      <c r="K879" s="14">
        <v>0.117592200628998</v>
      </c>
      <c r="L879" s="14">
        <v>7.5262884711910394E-2</v>
      </c>
      <c r="M879" s="14"/>
      <c r="N879" s="14">
        <v>0.26919263293690099</v>
      </c>
      <c r="O879" s="14">
        <v>0.19335206878390099</v>
      </c>
      <c r="P879" s="14">
        <v>0.25177545751587799</v>
      </c>
      <c r="Q879" s="14">
        <v>0.16791687166605301</v>
      </c>
      <c r="R879" s="14"/>
      <c r="S879" s="14">
        <v>0.291102445917236</v>
      </c>
      <c r="T879" s="14">
        <v>0.24206629224779799</v>
      </c>
      <c r="U879" s="14">
        <v>0.145275856997368</v>
      </c>
      <c r="V879" s="14">
        <v>0.24881427239322301</v>
      </c>
      <c r="W879" s="14">
        <v>0.21124448124321299</v>
      </c>
      <c r="X879" s="14">
        <v>0.197953875714831</v>
      </c>
      <c r="Y879" s="14">
        <v>0.158648609496995</v>
      </c>
      <c r="Z879" s="14">
        <v>0.16741956960702201</v>
      </c>
      <c r="AA879" s="14">
        <v>0.239789781305532</v>
      </c>
      <c r="AB879" s="14">
        <v>0.18603916563918099</v>
      </c>
      <c r="AC879" s="14">
        <v>0.23159686599125401</v>
      </c>
      <c r="AD879" s="14">
        <v>0.26746869958949698</v>
      </c>
      <c r="AE879" s="14"/>
      <c r="AF879" s="14">
        <v>0.175892182212606</v>
      </c>
      <c r="AG879" s="14">
        <v>0.234007657100505</v>
      </c>
      <c r="AH879" s="14">
        <v>0.21359792171002001</v>
      </c>
      <c r="AI879" s="14"/>
      <c r="AJ879" s="14">
        <v>0.182533530557214</v>
      </c>
      <c r="AK879" s="14">
        <v>0.23604272611793101</v>
      </c>
      <c r="AL879" s="14">
        <v>0.17810503816626</v>
      </c>
      <c r="AM879" s="14">
        <v>0.25364044048989398</v>
      </c>
      <c r="AN879" s="14">
        <v>0.247836427199876</v>
      </c>
      <c r="AO879" s="14"/>
      <c r="AP879" s="14">
        <v>0.23769491115104899</v>
      </c>
      <c r="AQ879" s="14">
        <v>0.23472483137641401</v>
      </c>
      <c r="AR879" s="14">
        <v>0.19077693941420901</v>
      </c>
      <c r="AS879" s="14"/>
      <c r="AT879" s="14">
        <v>0.13798892267037</v>
      </c>
      <c r="AU879" s="14">
        <v>0.21157796684635899</v>
      </c>
      <c r="AV879" s="14">
        <v>0.28010487194665601</v>
      </c>
      <c r="AW879" s="14">
        <v>0.292000938995093</v>
      </c>
      <c r="AX879" s="14">
        <v>0.346257878282548</v>
      </c>
      <c r="AY879" s="14"/>
      <c r="AZ879" s="14">
        <v>0.29801668356930899</v>
      </c>
      <c r="BA879" s="14">
        <v>0.21284465730185201</v>
      </c>
      <c r="BB879" s="14">
        <v>0.18011288941672901</v>
      </c>
      <c r="BC879" s="14">
        <v>0.17085649960913901</v>
      </c>
      <c r="BD879" s="14">
        <v>0.20861649554571199</v>
      </c>
      <c r="BE879" s="14">
        <v>0.213256888689006</v>
      </c>
    </row>
    <row r="880" spans="2:57" x14ac:dyDescent="0.25">
      <c r="B880" t="s">
        <v>287</v>
      </c>
      <c r="C880" s="14">
        <v>0.366114760059851</v>
      </c>
      <c r="D880" s="14">
        <v>0.394034606941293</v>
      </c>
      <c r="E880" s="14">
        <v>0.34006736490857598</v>
      </c>
      <c r="F880" s="14"/>
      <c r="G880" s="14">
        <v>0.37045035784017799</v>
      </c>
      <c r="H880" s="14">
        <v>0.45743911057911901</v>
      </c>
      <c r="I880" s="14">
        <v>0.43626353430112103</v>
      </c>
      <c r="J880" s="14">
        <v>0.40363930841340701</v>
      </c>
      <c r="K880" s="14">
        <v>0.323684798461433</v>
      </c>
      <c r="L880" s="14">
        <v>0.22945551638242501</v>
      </c>
      <c r="M880" s="14"/>
      <c r="N880" s="14">
        <v>0.35915611618728099</v>
      </c>
      <c r="O880" s="14">
        <v>0.366472771607874</v>
      </c>
      <c r="P880" s="14">
        <v>0.42415503912325297</v>
      </c>
      <c r="Q880" s="14">
        <v>0.32874424527366097</v>
      </c>
      <c r="R880" s="14"/>
      <c r="S880" s="14">
        <v>0.439158035867105</v>
      </c>
      <c r="T880" s="14">
        <v>0.29467387557393498</v>
      </c>
      <c r="U880" s="14">
        <v>0.35040490311704903</v>
      </c>
      <c r="V880" s="14">
        <v>0.34858745455481499</v>
      </c>
      <c r="W880" s="14">
        <v>0.34638597790914599</v>
      </c>
      <c r="X880" s="14">
        <v>0.38773297642272397</v>
      </c>
      <c r="Y880" s="14">
        <v>0.31566953832476802</v>
      </c>
      <c r="Z880" s="14">
        <v>0.38156586890092398</v>
      </c>
      <c r="AA880" s="14">
        <v>0.35230635274675398</v>
      </c>
      <c r="AB880" s="14">
        <v>0.41091106478508199</v>
      </c>
      <c r="AC880" s="14">
        <v>0.33334212997920798</v>
      </c>
      <c r="AD880" s="14">
        <v>0.49634505851411598</v>
      </c>
      <c r="AE880" s="14"/>
      <c r="AF880" s="14">
        <v>0.322645087288015</v>
      </c>
      <c r="AG880" s="14">
        <v>0.36587795082618302</v>
      </c>
      <c r="AH880" s="14">
        <v>0.47376351192295801</v>
      </c>
      <c r="AI880" s="14"/>
      <c r="AJ880" s="14">
        <v>0.32540981977811501</v>
      </c>
      <c r="AK880" s="14">
        <v>0.37141012754123098</v>
      </c>
      <c r="AL880" s="14">
        <v>0.36257778987037897</v>
      </c>
      <c r="AM880" s="14">
        <v>0.563233449864883</v>
      </c>
      <c r="AN880" s="14">
        <v>0.45325109530591301</v>
      </c>
      <c r="AO880" s="14"/>
      <c r="AP880" s="14">
        <v>0.31164504599229198</v>
      </c>
      <c r="AQ880" s="14">
        <v>0.39668844990893698</v>
      </c>
      <c r="AR880" s="14">
        <v>0.363865585272377</v>
      </c>
      <c r="AS880" s="14"/>
      <c r="AT880" s="14">
        <v>0.34974403204905002</v>
      </c>
      <c r="AU880" s="14">
        <v>0.38647497638424599</v>
      </c>
      <c r="AV880" s="14">
        <v>0.36364053185336898</v>
      </c>
      <c r="AW880" s="14">
        <v>0.43067273094944197</v>
      </c>
      <c r="AX880" s="14">
        <v>0.31168583171875403</v>
      </c>
      <c r="AY880" s="14"/>
      <c r="AZ880" s="14">
        <v>0.43277537233276397</v>
      </c>
      <c r="BA880" s="14">
        <v>0.34794650546122002</v>
      </c>
      <c r="BB880" s="14">
        <v>0.40761764098798797</v>
      </c>
      <c r="BC880" s="14">
        <v>0.311771575379795</v>
      </c>
      <c r="BD880" s="14">
        <v>0.32110172940885401</v>
      </c>
      <c r="BE880" s="14">
        <v>0.348196867113923</v>
      </c>
    </row>
    <row r="881" spans="2:57" x14ac:dyDescent="0.25">
      <c r="B881" t="s">
        <v>288</v>
      </c>
      <c r="C881" s="14">
        <v>0.222192615433907</v>
      </c>
      <c r="D881" s="14">
        <v>0.18559733191292199</v>
      </c>
      <c r="E881" s="14">
        <v>0.25535209991652003</v>
      </c>
      <c r="F881" s="14"/>
      <c r="G881" s="14">
        <v>0.19376516568183599</v>
      </c>
      <c r="H881" s="14">
        <v>0.15043793761201399</v>
      </c>
      <c r="I881" s="14">
        <v>0.174127834219442</v>
      </c>
      <c r="J881" s="14">
        <v>0.22225738582381099</v>
      </c>
      <c r="K881" s="14">
        <v>0.30349260572108</v>
      </c>
      <c r="L881" s="14">
        <v>0.28427016974024799</v>
      </c>
      <c r="M881" s="14"/>
      <c r="N881" s="14">
        <v>0.21923059150687499</v>
      </c>
      <c r="O881" s="14">
        <v>0.248922127206191</v>
      </c>
      <c r="P881" s="14">
        <v>0.194658708256641</v>
      </c>
      <c r="Q881" s="14">
        <v>0.221865382874468</v>
      </c>
      <c r="R881" s="14"/>
      <c r="S881" s="14">
        <v>0.166026778363809</v>
      </c>
      <c r="T881" s="14">
        <v>0.26773313119532199</v>
      </c>
      <c r="U881" s="14">
        <v>0.24261729200280999</v>
      </c>
      <c r="V881" s="14">
        <v>0.196222415271082</v>
      </c>
      <c r="W881" s="14">
        <v>0.23565712581780901</v>
      </c>
      <c r="X881" s="14">
        <v>0.25618701566068602</v>
      </c>
      <c r="Y881" s="14">
        <v>0.26992351258604702</v>
      </c>
      <c r="Z881" s="14">
        <v>0.26516856763510499</v>
      </c>
      <c r="AA881" s="14">
        <v>0.19669924432452701</v>
      </c>
      <c r="AB881" s="14">
        <v>0.18506564451830701</v>
      </c>
      <c r="AC881" s="14">
        <v>0.25518407347673799</v>
      </c>
      <c r="AD881" s="14">
        <v>0.140937472679149</v>
      </c>
      <c r="AE881" s="14"/>
      <c r="AF881" s="14">
        <v>0.22996616058578501</v>
      </c>
      <c r="AG881" s="14">
        <v>0.23144630766161201</v>
      </c>
      <c r="AH881" s="14">
        <v>0.20130744033449799</v>
      </c>
      <c r="AI881" s="14"/>
      <c r="AJ881" s="14">
        <v>0.25306103617551301</v>
      </c>
      <c r="AK881" s="14">
        <v>0.231790832664934</v>
      </c>
      <c r="AL881" s="14">
        <v>0.24214586142921099</v>
      </c>
      <c r="AM881" s="14">
        <v>6.9421073875032796E-2</v>
      </c>
      <c r="AN881" s="14">
        <v>0.139684471817863</v>
      </c>
      <c r="AO881" s="14"/>
      <c r="AP881" s="14">
        <v>0.24816889676509099</v>
      </c>
      <c r="AQ881" s="14">
        <v>0.20654995678719101</v>
      </c>
      <c r="AR881" s="14">
        <v>0.22962399004012701</v>
      </c>
      <c r="AS881" s="14"/>
      <c r="AT881" s="14">
        <v>0.24422098319046801</v>
      </c>
      <c r="AU881" s="14">
        <v>0.228318947576127</v>
      </c>
      <c r="AV881" s="14">
        <v>0.23059227741758001</v>
      </c>
      <c r="AW881" s="14">
        <v>0.15716184237554001</v>
      </c>
      <c r="AX881" s="14">
        <v>0.18505609998227401</v>
      </c>
      <c r="AY881" s="14"/>
      <c r="AZ881" s="14">
        <v>0.152603188285132</v>
      </c>
      <c r="BA881" s="14">
        <v>0.25559543831002302</v>
      </c>
      <c r="BB881" s="14">
        <v>0.221570634994677</v>
      </c>
      <c r="BC881" s="14">
        <v>0.25312736473216202</v>
      </c>
      <c r="BD881" s="14">
        <v>0.232002012003522</v>
      </c>
      <c r="BE881" s="14">
        <v>0.22936925486496501</v>
      </c>
    </row>
    <row r="882" spans="2:57" x14ac:dyDescent="0.25">
      <c r="B882" t="s">
        <v>289</v>
      </c>
      <c r="C882" s="14">
        <v>0.17629607287753599</v>
      </c>
      <c r="D882" s="14">
        <v>0.12566939352211901</v>
      </c>
      <c r="E882" s="14">
        <v>0.22681805316453499</v>
      </c>
      <c r="F882" s="14"/>
      <c r="G882" s="14">
        <v>6.1022017264720799E-2</v>
      </c>
      <c r="H882" s="14">
        <v>6.2351842702018503E-2</v>
      </c>
      <c r="I882" s="14">
        <v>0.103933260060055</v>
      </c>
      <c r="J882" s="14">
        <v>0.145126310273922</v>
      </c>
      <c r="K882" s="14">
        <v>0.23627093781984099</v>
      </c>
      <c r="L882" s="14">
        <v>0.39046382884352399</v>
      </c>
      <c r="M882" s="14"/>
      <c r="N882" s="14">
        <v>0.14519056001514499</v>
      </c>
      <c r="O882" s="14">
        <v>0.171435828382829</v>
      </c>
      <c r="P882" s="14">
        <v>0.11691628310775801</v>
      </c>
      <c r="Q882" s="14">
        <v>0.265041950204847</v>
      </c>
      <c r="R882" s="14"/>
      <c r="S882" s="14">
        <v>8.9338128019690904E-2</v>
      </c>
      <c r="T882" s="14">
        <v>0.18535717515056099</v>
      </c>
      <c r="U882" s="14">
        <v>0.24256860627812901</v>
      </c>
      <c r="V882" s="14">
        <v>0.194763947355231</v>
      </c>
      <c r="W882" s="14">
        <v>0.18655203176621299</v>
      </c>
      <c r="X882" s="14">
        <v>0.14012032127483601</v>
      </c>
      <c r="Y882" s="14">
        <v>0.25009982669306102</v>
      </c>
      <c r="Z882" s="14">
        <v>0.185845993856949</v>
      </c>
      <c r="AA882" s="14">
        <v>0.18838324353126701</v>
      </c>
      <c r="AB882" s="14">
        <v>0.20020744089916001</v>
      </c>
      <c r="AC882" s="14">
        <v>0.16089250289533899</v>
      </c>
      <c r="AD882" s="14">
        <v>9.5248769217237503E-2</v>
      </c>
      <c r="AE882" s="14"/>
      <c r="AF882" s="14">
        <v>0.25708242054157099</v>
      </c>
      <c r="AG882" s="14">
        <v>0.156563026417185</v>
      </c>
      <c r="AH882" s="14">
        <v>9.3072348324091697E-2</v>
      </c>
      <c r="AI882" s="14"/>
      <c r="AJ882" s="14">
        <v>0.225716615177149</v>
      </c>
      <c r="AK882" s="14">
        <v>0.148278049472678</v>
      </c>
      <c r="AL882" s="14">
        <v>0.20501512452342699</v>
      </c>
      <c r="AM882" s="14">
        <v>0.113705035770191</v>
      </c>
      <c r="AN882" s="14">
        <v>0.13160295276650599</v>
      </c>
      <c r="AO882" s="14"/>
      <c r="AP882" s="14">
        <v>0.19180735491305601</v>
      </c>
      <c r="AQ882" s="14">
        <v>0.152368831524996</v>
      </c>
      <c r="AR882" s="14">
        <v>0.209659623203444</v>
      </c>
      <c r="AS882" s="14"/>
      <c r="AT882" s="14">
        <v>0.25150374862914698</v>
      </c>
      <c r="AU882" s="14">
        <v>0.14427683481364501</v>
      </c>
      <c r="AV882" s="14">
        <v>0.118003237650881</v>
      </c>
      <c r="AW882" s="14">
        <v>0.11508068128359</v>
      </c>
      <c r="AX882" s="14">
        <v>0.15700019001642401</v>
      </c>
      <c r="AY882" s="14"/>
      <c r="AZ882" s="14">
        <v>0.100782020149082</v>
      </c>
      <c r="BA882" s="14">
        <v>0.170105820857478</v>
      </c>
      <c r="BB882" s="14">
        <v>0.17053265372659299</v>
      </c>
      <c r="BC882" s="14">
        <v>0.24909423098517799</v>
      </c>
      <c r="BD882" s="14">
        <v>0.23374587590800799</v>
      </c>
      <c r="BE882" s="14">
        <v>0.191730918082165</v>
      </c>
    </row>
    <row r="883" spans="2:57" x14ac:dyDescent="0.25">
      <c r="B883" t="s">
        <v>87</v>
      </c>
      <c r="C883" s="14">
        <v>1.44518556296195E-2</v>
      </c>
      <c r="D883" s="14">
        <v>1.33441286706964E-2</v>
      </c>
      <c r="E883" s="14">
        <v>1.5619953243872499E-2</v>
      </c>
      <c r="F883" s="14"/>
      <c r="G883" s="14">
        <v>1.53012904462742E-2</v>
      </c>
      <c r="H883" s="14">
        <v>9.7872408991244893E-3</v>
      </c>
      <c r="I883" s="14">
        <v>8.9853032091744001E-3</v>
      </c>
      <c r="J883" s="14">
        <v>1.26904217678532E-2</v>
      </c>
      <c r="K883" s="14">
        <v>1.8959457368648298E-2</v>
      </c>
      <c r="L883" s="14">
        <v>2.0547600321893698E-2</v>
      </c>
      <c r="M883" s="14"/>
      <c r="N883" s="14">
        <v>7.2300993537981802E-3</v>
      </c>
      <c r="O883" s="14">
        <v>1.9817204019204501E-2</v>
      </c>
      <c r="P883" s="14">
        <v>1.249451199647E-2</v>
      </c>
      <c r="Q883" s="14">
        <v>1.6431549980972002E-2</v>
      </c>
      <c r="R883" s="14"/>
      <c r="S883" s="14">
        <v>1.43746118321601E-2</v>
      </c>
      <c r="T883" s="14">
        <v>1.0169525832384599E-2</v>
      </c>
      <c r="U883" s="14">
        <v>1.9133341604643101E-2</v>
      </c>
      <c r="V883" s="14">
        <v>1.16119104256487E-2</v>
      </c>
      <c r="W883" s="14">
        <v>2.0160383263619401E-2</v>
      </c>
      <c r="X883" s="14">
        <v>1.80058109269235E-2</v>
      </c>
      <c r="Y883" s="14">
        <v>5.6585128991296502E-3</v>
      </c>
      <c r="Z883" s="14">
        <v>0</v>
      </c>
      <c r="AA883" s="14">
        <v>2.2821378091920402E-2</v>
      </c>
      <c r="AB883" s="14">
        <v>1.7776684158270401E-2</v>
      </c>
      <c r="AC883" s="14">
        <v>1.8984427657460601E-2</v>
      </c>
      <c r="AD883" s="14">
        <v>0</v>
      </c>
      <c r="AE883" s="14"/>
      <c r="AF883" s="14">
        <v>1.4414149372023099E-2</v>
      </c>
      <c r="AG883" s="14">
        <v>1.21050579945152E-2</v>
      </c>
      <c r="AH883" s="14">
        <v>1.8258777708432702E-2</v>
      </c>
      <c r="AI883" s="14"/>
      <c r="AJ883" s="14">
        <v>1.32789983120087E-2</v>
      </c>
      <c r="AK883" s="14">
        <v>1.2478264203226499E-2</v>
      </c>
      <c r="AL883" s="14">
        <v>1.21561860107224E-2</v>
      </c>
      <c r="AM883" s="14">
        <v>0</v>
      </c>
      <c r="AN883" s="14">
        <v>2.7625052909842799E-2</v>
      </c>
      <c r="AO883" s="14"/>
      <c r="AP883" s="14">
        <v>1.06837911785117E-2</v>
      </c>
      <c r="AQ883" s="14">
        <v>9.6679304024610106E-3</v>
      </c>
      <c r="AR883" s="14">
        <v>6.0738620698432199E-3</v>
      </c>
      <c r="AS883" s="14"/>
      <c r="AT883" s="14">
        <v>1.65423134609658E-2</v>
      </c>
      <c r="AU883" s="14">
        <v>2.9351274379623399E-2</v>
      </c>
      <c r="AV883" s="14">
        <v>7.6590811315136202E-3</v>
      </c>
      <c r="AW883" s="14">
        <v>5.0838063963343297E-3</v>
      </c>
      <c r="AX883" s="14">
        <v>0</v>
      </c>
      <c r="AY883" s="14"/>
      <c r="AZ883" s="14">
        <v>1.5822735663712499E-2</v>
      </c>
      <c r="BA883" s="14">
        <v>1.3507578069426599E-2</v>
      </c>
      <c r="BB883" s="14">
        <v>2.01661808740131E-2</v>
      </c>
      <c r="BC883" s="14">
        <v>1.5150329293725499E-2</v>
      </c>
      <c r="BD883" s="14">
        <v>4.5338871339037001E-3</v>
      </c>
      <c r="BE883" s="14">
        <v>1.7446071249939701E-2</v>
      </c>
    </row>
    <row r="884" spans="2:57" x14ac:dyDescent="0.25"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4"/>
    </row>
    <row r="885" spans="2:57" x14ac:dyDescent="0.25"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</row>
    <row r="886" spans="2:57" x14ac:dyDescent="0.25"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4"/>
    </row>
    <row r="887" spans="2:57" x14ac:dyDescent="0.25">
      <c r="B887" s="6" t="s">
        <v>304</v>
      </c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  <c r="BE887" s="14"/>
    </row>
    <row r="888" spans="2:57" x14ac:dyDescent="0.25">
      <c r="B888" s="24" t="s">
        <v>93</v>
      </c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  <c r="BE888" s="14"/>
    </row>
    <row r="889" spans="2:57" x14ac:dyDescent="0.25">
      <c r="B889" t="s">
        <v>298</v>
      </c>
      <c r="C889" s="14">
        <v>0.125953517596571</v>
      </c>
      <c r="D889" s="14">
        <v>0.17974540673112899</v>
      </c>
      <c r="E889" s="14">
        <v>7.4125738508643499E-2</v>
      </c>
      <c r="F889" s="14"/>
      <c r="G889" s="14">
        <v>0.157948274719617</v>
      </c>
      <c r="H889" s="14">
        <v>0.134040668188422</v>
      </c>
      <c r="I889" s="14">
        <v>0.128806286476013</v>
      </c>
      <c r="J889" s="14">
        <v>9.6885456089294705E-2</v>
      </c>
      <c r="K889" s="14">
        <v>0.113616569568824</v>
      </c>
      <c r="L889" s="14">
        <v>0.127562346758502</v>
      </c>
      <c r="M889" s="14"/>
      <c r="N889" s="14">
        <v>0.20354848431239</v>
      </c>
      <c r="O889" s="14">
        <v>0.10001060820694301</v>
      </c>
      <c r="P889" s="14">
        <v>0.104155004305176</v>
      </c>
      <c r="Q889" s="14">
        <v>8.7139456547572394E-2</v>
      </c>
      <c r="R889" s="14"/>
      <c r="S889" s="14">
        <v>0.15028552025432701</v>
      </c>
      <c r="T889" s="14">
        <v>0.141283973837072</v>
      </c>
      <c r="U889" s="14">
        <v>0.10628353273193</v>
      </c>
      <c r="V889" s="14">
        <v>0.104572270965558</v>
      </c>
      <c r="W889" s="14">
        <v>0.133245055862629</v>
      </c>
      <c r="X889" s="14">
        <v>0.13172288157175199</v>
      </c>
      <c r="Y889" s="14">
        <v>0.143520353524764</v>
      </c>
      <c r="Z889" s="14">
        <v>8.6213238402171793E-2</v>
      </c>
      <c r="AA889" s="14">
        <v>0.116385365916754</v>
      </c>
      <c r="AB889" s="14">
        <v>0.105111368055526</v>
      </c>
      <c r="AC889" s="14">
        <v>9.4226516664550203E-2</v>
      </c>
      <c r="AD889" s="14">
        <v>0.18545535029099899</v>
      </c>
      <c r="AE889" s="14"/>
      <c r="AF889" s="14">
        <v>0.113064453987966</v>
      </c>
      <c r="AG889" s="14">
        <v>0.12868815906356301</v>
      </c>
      <c r="AH889" s="14">
        <v>0.13733569185197</v>
      </c>
      <c r="AI889" s="14"/>
      <c r="AJ889" s="14">
        <v>0.12058916143660101</v>
      </c>
      <c r="AK889" s="14">
        <v>0.13502055065638899</v>
      </c>
      <c r="AL889" s="14">
        <v>0.178117152386285</v>
      </c>
      <c r="AM889" s="14">
        <v>0.117845516269749</v>
      </c>
      <c r="AN889" s="14">
        <v>0.103396316446997</v>
      </c>
      <c r="AO889" s="14"/>
      <c r="AP889" s="14">
        <v>0.140141864542601</v>
      </c>
      <c r="AQ889" s="14">
        <v>0.137810689461731</v>
      </c>
      <c r="AR889" s="14">
        <v>0.19540501620047099</v>
      </c>
      <c r="AS889" s="14"/>
      <c r="AT889" s="14">
        <v>6.6174990829692401E-2</v>
      </c>
      <c r="AU889" s="14">
        <v>0.106157484082932</v>
      </c>
      <c r="AV889" s="14">
        <v>0.170864925654032</v>
      </c>
      <c r="AW889" s="14">
        <v>0.18463579668541899</v>
      </c>
      <c r="AX889" s="14">
        <v>0.31422643821792701</v>
      </c>
      <c r="AY889" s="14"/>
      <c r="AZ889" s="14">
        <v>0.15963929883478001</v>
      </c>
      <c r="BA889" s="14">
        <v>0.119215794163442</v>
      </c>
      <c r="BB889" s="14">
        <v>0.116232249865344</v>
      </c>
      <c r="BC889" s="14">
        <v>0.106017935982455</v>
      </c>
      <c r="BD889" s="14">
        <v>9.5647281985380903E-2</v>
      </c>
      <c r="BE889" s="14">
        <v>0.16018433671667801</v>
      </c>
    </row>
    <row r="890" spans="2:57" x14ac:dyDescent="0.25">
      <c r="B890" t="s">
        <v>299</v>
      </c>
      <c r="C890" s="14">
        <v>0.32564839824292002</v>
      </c>
      <c r="D890" s="14">
        <v>0.38208141981432597</v>
      </c>
      <c r="E890" s="14">
        <v>0.27135219748804901</v>
      </c>
      <c r="F890" s="14"/>
      <c r="G890" s="14">
        <v>0.29602202730502097</v>
      </c>
      <c r="H890" s="14">
        <v>0.30814922512326098</v>
      </c>
      <c r="I890" s="14">
        <v>0.31354587445822202</v>
      </c>
      <c r="J890" s="14">
        <v>0.29787578733975401</v>
      </c>
      <c r="K890" s="14">
        <v>0.35155966900441699</v>
      </c>
      <c r="L890" s="14">
        <v>0.37477416937848201</v>
      </c>
      <c r="M890" s="14"/>
      <c r="N890" s="14">
        <v>0.38986586589359201</v>
      </c>
      <c r="O890" s="14">
        <v>0.33425594563118599</v>
      </c>
      <c r="P890" s="14">
        <v>0.31266748935466798</v>
      </c>
      <c r="Q890" s="14">
        <v>0.25826445249552898</v>
      </c>
      <c r="R890" s="14"/>
      <c r="S890" s="14">
        <v>0.35006778071424</v>
      </c>
      <c r="T890" s="14">
        <v>0.257634769405925</v>
      </c>
      <c r="U890" s="14">
        <v>0.34646417908143801</v>
      </c>
      <c r="V890" s="14">
        <v>0.36815247284727398</v>
      </c>
      <c r="W890" s="14">
        <v>0.31239073150576002</v>
      </c>
      <c r="X890" s="14">
        <v>0.35475234267515499</v>
      </c>
      <c r="Y890" s="14">
        <v>0.32117421935498403</v>
      </c>
      <c r="Z890" s="14">
        <v>0.37164275004450398</v>
      </c>
      <c r="AA890" s="14">
        <v>0.30205468450631501</v>
      </c>
      <c r="AB890" s="14">
        <v>0.38697850618031499</v>
      </c>
      <c r="AC890" s="14">
        <v>0.21935939538364499</v>
      </c>
      <c r="AD890" s="14">
        <v>0.297807592687926</v>
      </c>
      <c r="AE890" s="14"/>
      <c r="AF890" s="14">
        <v>0.31756657293462898</v>
      </c>
      <c r="AG890" s="14">
        <v>0.347548347602817</v>
      </c>
      <c r="AH890" s="14">
        <v>0.331407916852132</v>
      </c>
      <c r="AI890" s="14"/>
      <c r="AJ890" s="14">
        <v>0.34090263429171902</v>
      </c>
      <c r="AK890" s="14">
        <v>0.302730054257284</v>
      </c>
      <c r="AL890" s="14">
        <v>0.39813691624242897</v>
      </c>
      <c r="AM890" s="14">
        <v>0.35160874404148901</v>
      </c>
      <c r="AN890" s="14">
        <v>0.28169415073040999</v>
      </c>
      <c r="AO890" s="14"/>
      <c r="AP890" s="14">
        <v>0.360986179071557</v>
      </c>
      <c r="AQ890" s="14">
        <v>0.31216016788442502</v>
      </c>
      <c r="AR890" s="14">
        <v>0.341268996593458</v>
      </c>
      <c r="AS890" s="14"/>
      <c r="AT890" s="14">
        <v>0.29761664453705899</v>
      </c>
      <c r="AU890" s="14">
        <v>0.31356388384605099</v>
      </c>
      <c r="AV890" s="14">
        <v>0.35305328771581401</v>
      </c>
      <c r="AW890" s="14">
        <v>0.42167151192286501</v>
      </c>
      <c r="AX890" s="14">
        <v>0.28149381514980698</v>
      </c>
      <c r="AY890" s="14"/>
      <c r="AZ890" s="14">
        <v>0.322367100987831</v>
      </c>
      <c r="BA890" s="14">
        <v>0.32716887603421901</v>
      </c>
      <c r="BB890" s="14">
        <v>0.36952509328692801</v>
      </c>
      <c r="BC890" s="14">
        <v>0.29762456986527502</v>
      </c>
      <c r="BD890" s="14">
        <v>0.36587809499552998</v>
      </c>
      <c r="BE890" s="14">
        <v>0.25222917978477899</v>
      </c>
    </row>
    <row r="891" spans="2:57" x14ac:dyDescent="0.25">
      <c r="B891" t="s">
        <v>300</v>
      </c>
      <c r="C891" s="14">
        <v>0.35628091952367003</v>
      </c>
      <c r="D891" s="14">
        <v>0.29875944953657702</v>
      </c>
      <c r="E891" s="14">
        <v>0.41369786285117799</v>
      </c>
      <c r="F891" s="14"/>
      <c r="G891" s="14">
        <v>0.34065191125986999</v>
      </c>
      <c r="H891" s="14">
        <v>0.31752893987247199</v>
      </c>
      <c r="I891" s="14">
        <v>0.343153717384998</v>
      </c>
      <c r="J891" s="14">
        <v>0.41522936099027302</v>
      </c>
      <c r="K891" s="14">
        <v>0.35925131415654399</v>
      </c>
      <c r="L891" s="14">
        <v>0.35918187968509102</v>
      </c>
      <c r="M891" s="14"/>
      <c r="N891" s="14">
        <v>0.29047822132622803</v>
      </c>
      <c r="O891" s="14">
        <v>0.39922666344186702</v>
      </c>
      <c r="P891" s="14">
        <v>0.34949131222933999</v>
      </c>
      <c r="Q891" s="14">
        <v>0.38903119756299198</v>
      </c>
      <c r="R891" s="14"/>
      <c r="S891" s="14">
        <v>0.31029329712724402</v>
      </c>
      <c r="T891" s="14">
        <v>0.38555390774305298</v>
      </c>
      <c r="U891" s="14">
        <v>0.36108449005391502</v>
      </c>
      <c r="V891" s="14">
        <v>0.28492150074769601</v>
      </c>
      <c r="W891" s="14">
        <v>0.36427405655305101</v>
      </c>
      <c r="X891" s="14">
        <v>0.357318629217864</v>
      </c>
      <c r="Y891" s="14">
        <v>0.35047912448870699</v>
      </c>
      <c r="Z891" s="14">
        <v>0.34698855482979801</v>
      </c>
      <c r="AA891" s="14">
        <v>0.39877999036793399</v>
      </c>
      <c r="AB891" s="14">
        <v>0.37908075796246099</v>
      </c>
      <c r="AC891" s="14">
        <v>0.40837364771323498</v>
      </c>
      <c r="AD891" s="14">
        <v>0.34018810005879202</v>
      </c>
      <c r="AE891" s="14"/>
      <c r="AF891" s="14">
        <v>0.36939135312100002</v>
      </c>
      <c r="AG891" s="14">
        <v>0.343655855031198</v>
      </c>
      <c r="AH891" s="14">
        <v>0.35422886472270498</v>
      </c>
      <c r="AI891" s="14"/>
      <c r="AJ891" s="14">
        <v>0.35260579070165798</v>
      </c>
      <c r="AK891" s="14">
        <v>0.36087003911758497</v>
      </c>
      <c r="AL891" s="14">
        <v>0.30898884750253702</v>
      </c>
      <c r="AM891" s="14">
        <v>0.30125415088558399</v>
      </c>
      <c r="AN891" s="14">
        <v>0.40458527074030498</v>
      </c>
      <c r="AO891" s="14"/>
      <c r="AP891" s="14">
        <v>0.32286742265924001</v>
      </c>
      <c r="AQ891" s="14">
        <v>0.36469165298912298</v>
      </c>
      <c r="AR891" s="14">
        <v>0.29037663800860403</v>
      </c>
      <c r="AS891" s="14"/>
      <c r="AT891" s="14">
        <v>0.41098353884748201</v>
      </c>
      <c r="AU891" s="14">
        <v>0.36608127384329903</v>
      </c>
      <c r="AV891" s="14">
        <v>0.328845121988735</v>
      </c>
      <c r="AW891" s="14">
        <v>0.25883404982283997</v>
      </c>
      <c r="AX891" s="14">
        <v>0.34259345269221603</v>
      </c>
      <c r="AY891" s="14"/>
      <c r="AZ891" s="14">
        <v>0.33463201312977903</v>
      </c>
      <c r="BA891" s="14">
        <v>0.375607124281227</v>
      </c>
      <c r="BB891" s="14">
        <v>0.32042210508694402</v>
      </c>
      <c r="BC891" s="14">
        <v>0.38548066611014298</v>
      </c>
      <c r="BD891" s="14">
        <v>0.31768259825022699</v>
      </c>
      <c r="BE891" s="14">
        <v>0.40646322186088202</v>
      </c>
    </row>
    <row r="892" spans="2:57" x14ac:dyDescent="0.25">
      <c r="B892" t="s">
        <v>301</v>
      </c>
      <c r="C892" s="14">
        <v>0.112177962932724</v>
      </c>
      <c r="D892" s="14">
        <v>7.9104602868212401E-2</v>
      </c>
      <c r="E892" s="14">
        <v>0.144301745877012</v>
      </c>
      <c r="F892" s="14"/>
      <c r="G892" s="14">
        <v>0.115092868888935</v>
      </c>
      <c r="H892" s="14">
        <v>0.12660352386124299</v>
      </c>
      <c r="I892" s="14">
        <v>0.132995609295013</v>
      </c>
      <c r="J892" s="14">
        <v>0.102782601230213</v>
      </c>
      <c r="K892" s="14">
        <v>9.9467150164107995E-2</v>
      </c>
      <c r="L892" s="14">
        <v>9.7683410078726995E-2</v>
      </c>
      <c r="M892" s="14"/>
      <c r="N892" s="14">
        <v>7.07392986806719E-2</v>
      </c>
      <c r="O892" s="14">
        <v>9.0683304116780702E-2</v>
      </c>
      <c r="P892" s="14">
        <v>0.15008690384274301</v>
      </c>
      <c r="Q892" s="14">
        <v>0.147924057400872</v>
      </c>
      <c r="R892" s="14"/>
      <c r="S892" s="14">
        <v>9.6339615403837106E-2</v>
      </c>
      <c r="T892" s="14">
        <v>0.12703455354231899</v>
      </c>
      <c r="U892" s="14">
        <v>0.115700698943293</v>
      </c>
      <c r="V892" s="14">
        <v>0.17615819873713301</v>
      </c>
      <c r="W892" s="14">
        <v>0.119622111802938</v>
      </c>
      <c r="X892" s="14">
        <v>9.3471129424298194E-2</v>
      </c>
      <c r="Y892" s="14">
        <v>9.5138381893451293E-2</v>
      </c>
      <c r="Z892" s="14">
        <v>0.13515838171765801</v>
      </c>
      <c r="AA892" s="14">
        <v>8.0455407737745899E-2</v>
      </c>
      <c r="AB892" s="14">
        <v>7.6894998399864398E-2</v>
      </c>
      <c r="AC892" s="14">
        <v>0.159868943501524</v>
      </c>
      <c r="AD892" s="14">
        <v>0.115928411494196</v>
      </c>
      <c r="AE892" s="14"/>
      <c r="AF892" s="14">
        <v>0.10803575262276</v>
      </c>
      <c r="AG892" s="14">
        <v>0.121793091650353</v>
      </c>
      <c r="AH892" s="14">
        <v>9.8879093228659898E-2</v>
      </c>
      <c r="AI892" s="14"/>
      <c r="AJ892" s="14">
        <v>0.118241198370763</v>
      </c>
      <c r="AK892" s="14">
        <v>0.124720495824618</v>
      </c>
      <c r="AL892" s="14">
        <v>7.3391183012061906E-2</v>
      </c>
      <c r="AM892" s="14">
        <v>0.119323896703054</v>
      </c>
      <c r="AN892" s="14">
        <v>0.106666614417885</v>
      </c>
      <c r="AO892" s="14"/>
      <c r="AP892" s="14">
        <v>0.13575410945605901</v>
      </c>
      <c r="AQ892" s="14">
        <v>0.104448751352892</v>
      </c>
      <c r="AR892" s="14">
        <v>0.123636357478477</v>
      </c>
      <c r="AS892" s="14"/>
      <c r="AT892" s="14">
        <v>0.13560785535185199</v>
      </c>
      <c r="AU892" s="14">
        <v>0.119276518857153</v>
      </c>
      <c r="AV892" s="14">
        <v>9.4341810454409605E-2</v>
      </c>
      <c r="AW892" s="14">
        <v>7.4527973506633802E-2</v>
      </c>
      <c r="AX892" s="14">
        <v>2.9512282935970899E-2</v>
      </c>
      <c r="AY892" s="14"/>
      <c r="AZ892" s="14">
        <v>0.113132602227906</v>
      </c>
      <c r="BA892" s="14">
        <v>0.10316984416919001</v>
      </c>
      <c r="BB892" s="14">
        <v>0.11971868896877</v>
      </c>
      <c r="BC892" s="14">
        <v>0.11544410454048</v>
      </c>
      <c r="BD892" s="14">
        <v>0.122636667970803</v>
      </c>
      <c r="BE892" s="14">
        <v>0.106492272400698</v>
      </c>
    </row>
    <row r="893" spans="2:57" x14ac:dyDescent="0.25">
      <c r="B893" t="s">
        <v>302</v>
      </c>
      <c r="C893" s="14">
        <v>5.7549129570449803E-2</v>
      </c>
      <c r="D893" s="14">
        <v>4.1222604259948101E-2</v>
      </c>
      <c r="E893" s="14">
        <v>7.0771272759383497E-2</v>
      </c>
      <c r="F893" s="14"/>
      <c r="G893" s="14">
        <v>5.6903050384924603E-2</v>
      </c>
      <c r="H893" s="14">
        <v>8.2297426603483007E-2</v>
      </c>
      <c r="I893" s="14">
        <v>6.5646259472139604E-2</v>
      </c>
      <c r="J893" s="14">
        <v>5.8435583590898101E-2</v>
      </c>
      <c r="K893" s="14">
        <v>5.5901592151023499E-2</v>
      </c>
      <c r="L893" s="14">
        <v>3.1530963311028802E-2</v>
      </c>
      <c r="M893" s="14"/>
      <c r="N893" s="14">
        <v>3.4547638893339498E-2</v>
      </c>
      <c r="O893" s="14">
        <v>5.5835486826699601E-2</v>
      </c>
      <c r="P893" s="14">
        <v>5.8789474439798303E-2</v>
      </c>
      <c r="Q893" s="14">
        <v>8.1987228935755996E-2</v>
      </c>
      <c r="R893" s="14"/>
      <c r="S893" s="14">
        <v>4.4583839868559003E-2</v>
      </c>
      <c r="T893" s="14">
        <v>6.0423611139065803E-2</v>
      </c>
      <c r="U893" s="14">
        <v>5.3098752220303302E-2</v>
      </c>
      <c r="V893" s="14">
        <v>4.2490434515681103E-2</v>
      </c>
      <c r="W893" s="14">
        <v>6.2530866630910495E-2</v>
      </c>
      <c r="X893" s="14">
        <v>4.89574659439432E-2</v>
      </c>
      <c r="Y893" s="14">
        <v>7.7140940497175306E-2</v>
      </c>
      <c r="Z893" s="14">
        <v>1.0356247520456101E-2</v>
      </c>
      <c r="AA893" s="14">
        <v>8.7490979975217903E-2</v>
      </c>
      <c r="AB893" s="14">
        <v>3.4850011582639798E-2</v>
      </c>
      <c r="AC893" s="14">
        <v>0.108785525295732</v>
      </c>
      <c r="AD893" s="14">
        <v>6.0620545468085402E-2</v>
      </c>
      <c r="AE893" s="14"/>
      <c r="AF893" s="14">
        <v>6.7580418478317E-2</v>
      </c>
      <c r="AG893" s="14">
        <v>4.1787863531620797E-2</v>
      </c>
      <c r="AH893" s="14">
        <v>5.8531545600202302E-2</v>
      </c>
      <c r="AI893" s="14"/>
      <c r="AJ893" s="14">
        <v>5.40141601696221E-2</v>
      </c>
      <c r="AK893" s="14">
        <v>5.7104951261153801E-2</v>
      </c>
      <c r="AL893" s="14">
        <v>3.49987939969751E-2</v>
      </c>
      <c r="AM893" s="14">
        <v>0.109967692100123</v>
      </c>
      <c r="AN893" s="14">
        <v>6.8604682068996906E-2</v>
      </c>
      <c r="AO893" s="14"/>
      <c r="AP893" s="14">
        <v>3.2253258088170499E-2</v>
      </c>
      <c r="AQ893" s="14">
        <v>5.6798904710204302E-2</v>
      </c>
      <c r="AR893" s="14">
        <v>4.9312991718990402E-2</v>
      </c>
      <c r="AS893" s="14"/>
      <c r="AT893" s="14">
        <v>7.1805243590842505E-2</v>
      </c>
      <c r="AU893" s="14">
        <v>6.3293841344966503E-2</v>
      </c>
      <c r="AV893" s="14">
        <v>3.1922884280272797E-2</v>
      </c>
      <c r="AW893" s="14">
        <v>5.1276831626269101E-2</v>
      </c>
      <c r="AX893" s="14">
        <v>3.21740110040801E-2</v>
      </c>
      <c r="AY893" s="14"/>
      <c r="AZ893" s="14">
        <v>4.9806539944841403E-2</v>
      </c>
      <c r="BA893" s="14">
        <v>4.6800824417593201E-2</v>
      </c>
      <c r="BB893" s="14">
        <v>5.4010747793638299E-2</v>
      </c>
      <c r="BC893" s="14">
        <v>6.8475429884650593E-2</v>
      </c>
      <c r="BD893" s="14">
        <v>8.8657681569913604E-2</v>
      </c>
      <c r="BE893" s="14">
        <v>5.6992167990856601E-2</v>
      </c>
    </row>
    <row r="894" spans="2:57" x14ac:dyDescent="0.25">
      <c r="B894" t="s">
        <v>87</v>
      </c>
      <c r="C894" s="14">
        <v>2.23900721336656E-2</v>
      </c>
      <c r="D894" s="14">
        <v>1.90865167898088E-2</v>
      </c>
      <c r="E894" s="14">
        <v>2.5751182515734002E-2</v>
      </c>
      <c r="F894" s="14"/>
      <c r="G894" s="14">
        <v>3.3381867441632199E-2</v>
      </c>
      <c r="H894" s="14">
        <v>3.1380216351118401E-2</v>
      </c>
      <c r="I894" s="14">
        <v>1.5852252913615202E-2</v>
      </c>
      <c r="J894" s="14">
        <v>2.8791210759567101E-2</v>
      </c>
      <c r="K894" s="14">
        <v>2.0203704955083199E-2</v>
      </c>
      <c r="L894" s="14">
        <v>9.2672307881701502E-3</v>
      </c>
      <c r="M894" s="14"/>
      <c r="N894" s="14">
        <v>1.0820490893778E-2</v>
      </c>
      <c r="O894" s="14">
        <v>1.99879917765237E-2</v>
      </c>
      <c r="P894" s="14">
        <v>2.4809815828274798E-2</v>
      </c>
      <c r="Q894" s="14">
        <v>3.5653607057279102E-2</v>
      </c>
      <c r="R894" s="14"/>
      <c r="S894" s="14">
        <v>4.8429946631793397E-2</v>
      </c>
      <c r="T894" s="14">
        <v>2.80691843325655E-2</v>
      </c>
      <c r="U894" s="14">
        <v>1.73683469691206E-2</v>
      </c>
      <c r="V894" s="14">
        <v>2.3705122186657299E-2</v>
      </c>
      <c r="W894" s="14">
        <v>7.9371776447106808E-3</v>
      </c>
      <c r="X894" s="14">
        <v>1.3777551166987499E-2</v>
      </c>
      <c r="Y894" s="14">
        <v>1.25469802409186E-2</v>
      </c>
      <c r="Z894" s="14">
        <v>4.9640827485411397E-2</v>
      </c>
      <c r="AA894" s="14">
        <v>1.48335714960336E-2</v>
      </c>
      <c r="AB894" s="14">
        <v>1.7084357819194401E-2</v>
      </c>
      <c r="AC894" s="14">
        <v>9.3859714413142697E-3</v>
      </c>
      <c r="AD894" s="14">
        <v>0</v>
      </c>
      <c r="AE894" s="14"/>
      <c r="AF894" s="14">
        <v>2.4361448855327501E-2</v>
      </c>
      <c r="AG894" s="14">
        <v>1.65266831204476E-2</v>
      </c>
      <c r="AH894" s="14">
        <v>1.96168877443312E-2</v>
      </c>
      <c r="AI894" s="14"/>
      <c r="AJ894" s="14">
        <v>1.3647055029637201E-2</v>
      </c>
      <c r="AK894" s="14">
        <v>1.9553908882970001E-2</v>
      </c>
      <c r="AL894" s="14">
        <v>6.3671068597120498E-3</v>
      </c>
      <c r="AM894" s="14">
        <v>0</v>
      </c>
      <c r="AN894" s="14">
        <v>3.5052965595407097E-2</v>
      </c>
      <c r="AO894" s="14"/>
      <c r="AP894" s="14">
        <v>7.9971661823718607E-3</v>
      </c>
      <c r="AQ894" s="14">
        <v>2.4089833601625602E-2</v>
      </c>
      <c r="AR894" s="14">
        <v>0</v>
      </c>
      <c r="AS894" s="14"/>
      <c r="AT894" s="14">
        <v>1.7811726843072102E-2</v>
      </c>
      <c r="AU894" s="14">
        <v>3.1626998025598901E-2</v>
      </c>
      <c r="AV894" s="14">
        <v>2.0971969906735801E-2</v>
      </c>
      <c r="AW894" s="14">
        <v>9.0538364359733399E-3</v>
      </c>
      <c r="AX894" s="14">
        <v>0</v>
      </c>
      <c r="AY894" s="14"/>
      <c r="AZ894" s="14">
        <v>2.0422444874862101E-2</v>
      </c>
      <c r="BA894" s="14">
        <v>2.8037536934328099E-2</v>
      </c>
      <c r="BB894" s="14">
        <v>2.0091114998375799E-2</v>
      </c>
      <c r="BC894" s="14">
        <v>2.6957293616995899E-2</v>
      </c>
      <c r="BD894" s="14">
        <v>9.4976752281456904E-3</v>
      </c>
      <c r="BE894" s="14">
        <v>1.7638821246106901E-2</v>
      </c>
    </row>
    <row r="895" spans="2:57" x14ac:dyDescent="0.25"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</row>
    <row r="896" spans="2:57" x14ac:dyDescent="0.25">
      <c r="B896" s="6" t="s">
        <v>305</v>
      </c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4"/>
    </row>
    <row r="897" spans="2:57" x14ac:dyDescent="0.25">
      <c r="B897" s="24" t="s">
        <v>93</v>
      </c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  <c r="BE897" s="14"/>
    </row>
    <row r="898" spans="2:57" x14ac:dyDescent="0.25">
      <c r="B898" t="s">
        <v>298</v>
      </c>
      <c r="C898" s="14">
        <v>8.6640296847781406E-2</v>
      </c>
      <c r="D898" s="14">
        <v>0.121183738729308</v>
      </c>
      <c r="E898" s="14">
        <v>5.33921938662381E-2</v>
      </c>
      <c r="F898" s="14"/>
      <c r="G898" s="14">
        <v>0.14303534320942601</v>
      </c>
      <c r="H898" s="14">
        <v>0.126213092883316</v>
      </c>
      <c r="I898" s="14">
        <v>9.6413834306368795E-2</v>
      </c>
      <c r="J898" s="14">
        <v>6.4551799304433402E-2</v>
      </c>
      <c r="K898" s="14">
        <v>5.8685268496884199E-2</v>
      </c>
      <c r="L898" s="14">
        <v>4.5371880948580197E-2</v>
      </c>
      <c r="M898" s="14"/>
      <c r="N898" s="14">
        <v>0.14947017778924801</v>
      </c>
      <c r="O898" s="14">
        <v>7.4200896643309797E-2</v>
      </c>
      <c r="P898" s="14">
        <v>6.7101144701828999E-2</v>
      </c>
      <c r="Q898" s="14">
        <v>4.8781323413886801E-2</v>
      </c>
      <c r="R898" s="14"/>
      <c r="S898" s="14">
        <v>0.11813294762976199</v>
      </c>
      <c r="T898" s="14">
        <v>9.4845860420214201E-2</v>
      </c>
      <c r="U898" s="14">
        <v>5.8103006703287399E-2</v>
      </c>
      <c r="V898" s="14">
        <v>6.9942009620891296E-2</v>
      </c>
      <c r="W898" s="14">
        <v>6.2417065625979401E-2</v>
      </c>
      <c r="X898" s="14">
        <v>0.112984388726136</v>
      </c>
      <c r="Y898" s="14">
        <v>0.11028586694146</v>
      </c>
      <c r="Z898" s="14">
        <v>7.0870867870859194E-2</v>
      </c>
      <c r="AA898" s="14">
        <v>7.0884125216889193E-2</v>
      </c>
      <c r="AB898" s="14">
        <v>7.6684494902384506E-2</v>
      </c>
      <c r="AC898" s="14">
        <v>4.9951439558034903E-2</v>
      </c>
      <c r="AD898" s="14">
        <v>0.11487269187515101</v>
      </c>
      <c r="AE898" s="14"/>
      <c r="AF898" s="14">
        <v>7.1076767688843495E-2</v>
      </c>
      <c r="AG898" s="14">
        <v>9.7866460889940193E-2</v>
      </c>
      <c r="AH898" s="14">
        <v>6.4623970250523702E-2</v>
      </c>
      <c r="AI898" s="14"/>
      <c r="AJ898" s="14">
        <v>6.2695894732044899E-2</v>
      </c>
      <c r="AK898" s="14">
        <v>0.124785794017618</v>
      </c>
      <c r="AL898" s="14">
        <v>8.89474128409284E-2</v>
      </c>
      <c r="AM898" s="14">
        <v>4.59992348289152E-2</v>
      </c>
      <c r="AN898" s="14">
        <v>5.6119339823129298E-2</v>
      </c>
      <c r="AO898" s="14"/>
      <c r="AP898" s="14">
        <v>7.8859717053067893E-2</v>
      </c>
      <c r="AQ898" s="14">
        <v>0.111314604446629</v>
      </c>
      <c r="AR898" s="14">
        <v>9.7089713680776193E-2</v>
      </c>
      <c r="AS898" s="14"/>
      <c r="AT898" s="14">
        <v>3.3721713462240198E-2</v>
      </c>
      <c r="AU898" s="14">
        <v>6.7921733622582706E-2</v>
      </c>
      <c r="AV898" s="14">
        <v>0.121537205824995</v>
      </c>
      <c r="AW898" s="14">
        <v>0.15197942234571801</v>
      </c>
      <c r="AX898" s="14">
        <v>0.2530079184056</v>
      </c>
      <c r="AY898" s="14"/>
      <c r="AZ898" s="14">
        <v>0.13359485021256101</v>
      </c>
      <c r="BA898" s="14">
        <v>7.7894979585041504E-2</v>
      </c>
      <c r="BB898" s="14">
        <v>8.3196171119013604E-2</v>
      </c>
      <c r="BC898" s="14">
        <v>6.3614136720188993E-2</v>
      </c>
      <c r="BD898" s="14">
        <v>5.82784269202032E-2</v>
      </c>
      <c r="BE898" s="14">
        <v>7.0334763508215006E-2</v>
      </c>
    </row>
    <row r="899" spans="2:57" x14ac:dyDescent="0.25">
      <c r="B899" t="s">
        <v>299</v>
      </c>
      <c r="C899" s="14">
        <v>0.21326681257484101</v>
      </c>
      <c r="D899" s="14">
        <v>0.278190083378418</v>
      </c>
      <c r="E899" s="14">
        <v>0.15000809940311299</v>
      </c>
      <c r="F899" s="14"/>
      <c r="G899" s="14">
        <v>0.27223429111390501</v>
      </c>
      <c r="H899" s="14">
        <v>0.24910276505534301</v>
      </c>
      <c r="I899" s="14">
        <v>0.234620904984497</v>
      </c>
      <c r="J899" s="14">
        <v>0.16690498720983801</v>
      </c>
      <c r="K899" s="14">
        <v>0.20175395820532099</v>
      </c>
      <c r="L899" s="14">
        <v>0.17259802367483101</v>
      </c>
      <c r="M899" s="14"/>
      <c r="N899" s="14">
        <v>0.27416713435205298</v>
      </c>
      <c r="O899" s="14">
        <v>0.206620845331596</v>
      </c>
      <c r="P899" s="14">
        <v>0.22616348110825801</v>
      </c>
      <c r="Q899" s="14">
        <v>0.145014631941455</v>
      </c>
      <c r="R899" s="14"/>
      <c r="S899" s="14">
        <v>0.26686025177179401</v>
      </c>
      <c r="T899" s="14">
        <v>0.176581384690152</v>
      </c>
      <c r="U899" s="14">
        <v>0.21257533104701401</v>
      </c>
      <c r="V899" s="14">
        <v>0.19304548967054999</v>
      </c>
      <c r="W899" s="14">
        <v>0.22298163657682901</v>
      </c>
      <c r="X899" s="14">
        <v>0.20487319787747801</v>
      </c>
      <c r="Y899" s="14">
        <v>0.204466463245046</v>
      </c>
      <c r="Z899" s="14">
        <v>0.21140810071334901</v>
      </c>
      <c r="AA899" s="14">
        <v>0.205682299133083</v>
      </c>
      <c r="AB899" s="14">
        <v>0.247737358537644</v>
      </c>
      <c r="AC899" s="14">
        <v>0.16231425567502</v>
      </c>
      <c r="AD899" s="14">
        <v>0.22276918914006499</v>
      </c>
      <c r="AE899" s="14"/>
      <c r="AF899" s="14">
        <v>0.17877281201547701</v>
      </c>
      <c r="AG899" s="14">
        <v>0.22406926671116101</v>
      </c>
      <c r="AH899" s="14">
        <v>0.24020522776617201</v>
      </c>
      <c r="AI899" s="14"/>
      <c r="AJ899" s="14">
        <v>0.21222271547891</v>
      </c>
      <c r="AK899" s="14">
        <v>0.21240262808784599</v>
      </c>
      <c r="AL899" s="14">
        <v>0.28168326094447699</v>
      </c>
      <c r="AM899" s="14">
        <v>0.27851896469794901</v>
      </c>
      <c r="AN899" s="14">
        <v>0.15837400641376301</v>
      </c>
      <c r="AO899" s="14"/>
      <c r="AP899" s="14">
        <v>0.23439878656084001</v>
      </c>
      <c r="AQ899" s="14">
        <v>0.21486732175085901</v>
      </c>
      <c r="AR899" s="14">
        <v>0.25739493386456502</v>
      </c>
      <c r="AS899" s="14"/>
      <c r="AT899" s="14">
        <v>0.12588305897691701</v>
      </c>
      <c r="AU899" s="14">
        <v>0.21235625166160799</v>
      </c>
      <c r="AV899" s="14">
        <v>0.27327204872565802</v>
      </c>
      <c r="AW899" s="14">
        <v>0.30927874248664999</v>
      </c>
      <c r="AX899" s="14">
        <v>0.32861468001431199</v>
      </c>
      <c r="AY899" s="14"/>
      <c r="AZ899" s="14">
        <v>0.27964490536005099</v>
      </c>
      <c r="BA899" s="14">
        <v>0.210217730258452</v>
      </c>
      <c r="BB899" s="14">
        <v>0.213194875448807</v>
      </c>
      <c r="BC899" s="14">
        <v>0.19437187486726401</v>
      </c>
      <c r="BD899" s="14">
        <v>0.13904559312339901</v>
      </c>
      <c r="BE899" s="14">
        <v>0.156174909963672</v>
      </c>
    </row>
    <row r="900" spans="2:57" x14ac:dyDescent="0.25">
      <c r="B900" t="s">
        <v>300</v>
      </c>
      <c r="C900" s="14">
        <v>0.33491724595435401</v>
      </c>
      <c r="D900" s="14">
        <v>0.32199965151646798</v>
      </c>
      <c r="E900" s="14">
        <v>0.348614868099756</v>
      </c>
      <c r="F900" s="14"/>
      <c r="G900" s="14">
        <v>0.27811776112422198</v>
      </c>
      <c r="H900" s="14">
        <v>0.30717364727483998</v>
      </c>
      <c r="I900" s="14">
        <v>0.32540143132876398</v>
      </c>
      <c r="J900" s="14">
        <v>0.35397942166535801</v>
      </c>
      <c r="K900" s="14">
        <v>0.37539852267474</v>
      </c>
      <c r="L900" s="14">
        <v>0.36060204184199102</v>
      </c>
      <c r="M900" s="14"/>
      <c r="N900" s="14">
        <v>0.312125323188023</v>
      </c>
      <c r="O900" s="14">
        <v>0.35214541825636098</v>
      </c>
      <c r="P900" s="14">
        <v>0.33110289110627</v>
      </c>
      <c r="Q900" s="14">
        <v>0.340479625225932</v>
      </c>
      <c r="R900" s="14"/>
      <c r="S900" s="14">
        <v>0.30797604421529801</v>
      </c>
      <c r="T900" s="14">
        <v>0.34437907347615998</v>
      </c>
      <c r="U900" s="14">
        <v>0.31171892188274403</v>
      </c>
      <c r="V900" s="14">
        <v>0.35988514514751202</v>
      </c>
      <c r="W900" s="14">
        <v>0.36077603586447299</v>
      </c>
      <c r="X900" s="14">
        <v>0.355663820513614</v>
      </c>
      <c r="Y900" s="14">
        <v>0.30199449127593597</v>
      </c>
      <c r="Z900" s="14">
        <v>0.36473250311906402</v>
      </c>
      <c r="AA900" s="14">
        <v>0.330174981594825</v>
      </c>
      <c r="AB900" s="14">
        <v>0.31682169835960999</v>
      </c>
      <c r="AC900" s="14">
        <v>0.38853710175371098</v>
      </c>
      <c r="AD900" s="14">
        <v>0.31366907267893301</v>
      </c>
      <c r="AE900" s="14"/>
      <c r="AF900" s="14">
        <v>0.32718264485325899</v>
      </c>
      <c r="AG900" s="14">
        <v>0.34265082002956898</v>
      </c>
      <c r="AH900" s="14">
        <v>0.39024382015616599</v>
      </c>
      <c r="AI900" s="14"/>
      <c r="AJ900" s="14">
        <v>0.35011328542134301</v>
      </c>
      <c r="AK900" s="14">
        <v>0.30720835255294399</v>
      </c>
      <c r="AL900" s="14">
        <v>0.34147858463270703</v>
      </c>
      <c r="AM900" s="14">
        <v>0.28513036346884801</v>
      </c>
      <c r="AN900" s="14">
        <v>0.39936070714468602</v>
      </c>
      <c r="AO900" s="14"/>
      <c r="AP900" s="14">
        <v>0.37656810918678102</v>
      </c>
      <c r="AQ900" s="14">
        <v>0.312799679023751</v>
      </c>
      <c r="AR900" s="14">
        <v>0.33753381162677198</v>
      </c>
      <c r="AS900" s="14"/>
      <c r="AT900" s="14">
        <v>0.367581892465843</v>
      </c>
      <c r="AU900" s="14">
        <v>0.33025404448189799</v>
      </c>
      <c r="AV900" s="14">
        <v>0.33637253731729599</v>
      </c>
      <c r="AW900" s="14">
        <v>0.29593558193636998</v>
      </c>
      <c r="AX900" s="14">
        <v>0.16504533181127801</v>
      </c>
      <c r="AY900" s="14"/>
      <c r="AZ900" s="14">
        <v>0.29746384781645102</v>
      </c>
      <c r="BA900" s="14">
        <v>0.35077105042147499</v>
      </c>
      <c r="BB900" s="14">
        <v>0.331985496067708</v>
      </c>
      <c r="BC900" s="14">
        <v>0.34024518173771301</v>
      </c>
      <c r="BD900" s="14">
        <v>0.36291081538731101</v>
      </c>
      <c r="BE900" s="14">
        <v>0.34760775547811301</v>
      </c>
    </row>
    <row r="901" spans="2:57" x14ac:dyDescent="0.25">
      <c r="B901" t="s">
        <v>301</v>
      </c>
      <c r="C901" s="14">
        <v>0.18857705254215801</v>
      </c>
      <c r="D901" s="14">
        <v>0.16104500441243599</v>
      </c>
      <c r="E901" s="14">
        <v>0.21573698012702999</v>
      </c>
      <c r="F901" s="14"/>
      <c r="G901" s="14">
        <v>0.18648779472207899</v>
      </c>
      <c r="H901" s="14">
        <v>0.16748451584853999</v>
      </c>
      <c r="I901" s="14">
        <v>0.16624610062950801</v>
      </c>
      <c r="J901" s="14">
        <v>0.20206267885224999</v>
      </c>
      <c r="K901" s="14">
        <v>0.192162264610926</v>
      </c>
      <c r="L901" s="14">
        <v>0.21201791887605101</v>
      </c>
      <c r="M901" s="14"/>
      <c r="N901" s="14">
        <v>0.162853929539307</v>
      </c>
      <c r="O901" s="14">
        <v>0.183103032487996</v>
      </c>
      <c r="P901" s="14">
        <v>0.20345170097355</v>
      </c>
      <c r="Q901" s="14">
        <v>0.21059209142201599</v>
      </c>
      <c r="R901" s="14"/>
      <c r="S901" s="14">
        <v>0.15552182631966099</v>
      </c>
      <c r="T901" s="14">
        <v>0.20750690482926201</v>
      </c>
      <c r="U901" s="14">
        <v>0.246822673709818</v>
      </c>
      <c r="V901" s="14">
        <v>0.207168513154527</v>
      </c>
      <c r="W901" s="14">
        <v>0.17712911369570999</v>
      </c>
      <c r="X901" s="14">
        <v>0.17397879711790701</v>
      </c>
      <c r="Y901" s="14">
        <v>0.20335696166167899</v>
      </c>
      <c r="Z901" s="14">
        <v>8.9818708463195507E-2</v>
      </c>
      <c r="AA901" s="14">
        <v>0.20578118184888999</v>
      </c>
      <c r="AB901" s="14">
        <v>0.192773198560582</v>
      </c>
      <c r="AC901" s="14">
        <v>0.16495122360928599</v>
      </c>
      <c r="AD901" s="14">
        <v>0.177260670546145</v>
      </c>
      <c r="AE901" s="14"/>
      <c r="AF901" s="14">
        <v>0.202495913452749</v>
      </c>
      <c r="AG901" s="14">
        <v>0.17825334008813701</v>
      </c>
      <c r="AH901" s="14">
        <v>0.15415883114569601</v>
      </c>
      <c r="AI901" s="14"/>
      <c r="AJ901" s="14">
        <v>0.19019080802152999</v>
      </c>
      <c r="AK901" s="14">
        <v>0.18623599015579001</v>
      </c>
      <c r="AL901" s="14">
        <v>0.169397715746713</v>
      </c>
      <c r="AM901" s="14">
        <v>0.138572479444075</v>
      </c>
      <c r="AN901" s="14">
        <v>0.19507128771565099</v>
      </c>
      <c r="AO901" s="14"/>
      <c r="AP901" s="14">
        <v>0.15522700955774399</v>
      </c>
      <c r="AQ901" s="14">
        <v>0.20045291414673599</v>
      </c>
      <c r="AR901" s="14">
        <v>0.165316662115151</v>
      </c>
      <c r="AS901" s="14"/>
      <c r="AT901" s="14">
        <v>0.21950601944402501</v>
      </c>
      <c r="AU901" s="14">
        <v>0.22576510262319699</v>
      </c>
      <c r="AV901" s="14">
        <v>0.158932510502098</v>
      </c>
      <c r="AW901" s="14">
        <v>0.111457118603943</v>
      </c>
      <c r="AX901" s="14">
        <v>9.5474593644397102E-2</v>
      </c>
      <c r="AY901" s="14"/>
      <c r="AZ901" s="14">
        <v>0.13777618981914599</v>
      </c>
      <c r="BA901" s="14">
        <v>0.21278736137356699</v>
      </c>
      <c r="BB901" s="14">
        <v>0.147339601603304</v>
      </c>
      <c r="BC901" s="14">
        <v>0.20745246181079699</v>
      </c>
      <c r="BD901" s="14">
        <v>0.22452910986199701</v>
      </c>
      <c r="BE901" s="14">
        <v>0.23886527862850501</v>
      </c>
    </row>
    <row r="902" spans="2:57" x14ac:dyDescent="0.25">
      <c r="B902" t="s">
        <v>302</v>
      </c>
      <c r="C902" s="14">
        <v>0.147933081466114</v>
      </c>
      <c r="D902" s="14">
        <v>0.10011766265164899</v>
      </c>
      <c r="E902" s="14">
        <v>0.192465029100546</v>
      </c>
      <c r="F902" s="14"/>
      <c r="G902" s="14">
        <v>8.7883797565066701E-2</v>
      </c>
      <c r="H902" s="14">
        <v>0.122613434398519</v>
      </c>
      <c r="I902" s="14">
        <v>0.16469861631450899</v>
      </c>
      <c r="J902" s="14">
        <v>0.17719295214200401</v>
      </c>
      <c r="K902" s="14">
        <v>0.15865296791653499</v>
      </c>
      <c r="L902" s="14">
        <v>0.16415739354717601</v>
      </c>
      <c r="M902" s="14"/>
      <c r="N902" s="14">
        <v>8.5460173898690095E-2</v>
      </c>
      <c r="O902" s="14">
        <v>0.151750999389167</v>
      </c>
      <c r="P902" s="14">
        <v>0.14630212908552501</v>
      </c>
      <c r="Q902" s="14">
        <v>0.21339271992231701</v>
      </c>
      <c r="R902" s="14"/>
      <c r="S902" s="14">
        <v>0.110235765601888</v>
      </c>
      <c r="T902" s="14">
        <v>0.14746370194109701</v>
      </c>
      <c r="U902" s="14">
        <v>0.141281320479375</v>
      </c>
      <c r="V902" s="14">
        <v>0.129049187641403</v>
      </c>
      <c r="W902" s="14">
        <v>0.16208718553071699</v>
      </c>
      <c r="X902" s="14">
        <v>0.12287648790101401</v>
      </c>
      <c r="Y902" s="14">
        <v>0.15716696573479899</v>
      </c>
      <c r="Z902" s="14">
        <v>0.177624618372066</v>
      </c>
      <c r="AA902" s="14">
        <v>0.174336178039354</v>
      </c>
      <c r="AB902" s="14">
        <v>0.14820656548150901</v>
      </c>
      <c r="AC902" s="14">
        <v>0.21324812495096601</v>
      </c>
      <c r="AD902" s="14">
        <v>0.17142837575970499</v>
      </c>
      <c r="AE902" s="14"/>
      <c r="AF902" s="14">
        <v>0.19043395863434001</v>
      </c>
      <c r="AG902" s="14">
        <v>0.13112468969055999</v>
      </c>
      <c r="AH902" s="14">
        <v>0.126621231063897</v>
      </c>
      <c r="AI902" s="14"/>
      <c r="AJ902" s="14">
        <v>0.15538405770266001</v>
      </c>
      <c r="AK902" s="14">
        <v>0.144367691129339</v>
      </c>
      <c r="AL902" s="14">
        <v>9.9694591690686202E-2</v>
      </c>
      <c r="AM902" s="14">
        <v>0.25177895756021301</v>
      </c>
      <c r="AN902" s="14">
        <v>0.148324716473862</v>
      </c>
      <c r="AO902" s="14"/>
      <c r="AP902" s="14">
        <v>0.13868664759532501</v>
      </c>
      <c r="AQ902" s="14">
        <v>0.12745596658403599</v>
      </c>
      <c r="AR902" s="14">
        <v>0.13103602725918001</v>
      </c>
      <c r="AS902" s="14"/>
      <c r="AT902" s="14">
        <v>0.214063532481192</v>
      </c>
      <c r="AU902" s="14">
        <v>0.124911479739197</v>
      </c>
      <c r="AV902" s="14">
        <v>8.6840401343373994E-2</v>
      </c>
      <c r="AW902" s="14">
        <v>0.121773469566092</v>
      </c>
      <c r="AX902" s="14">
        <v>0.125666291583969</v>
      </c>
      <c r="AY902" s="14"/>
      <c r="AZ902" s="14">
        <v>0.127253679566701</v>
      </c>
      <c r="BA902" s="14">
        <v>0.12797348819461399</v>
      </c>
      <c r="BB902" s="14">
        <v>0.188853761262297</v>
      </c>
      <c r="BC902" s="14">
        <v>0.15582378327302901</v>
      </c>
      <c r="BD902" s="14">
        <v>0.182491499492901</v>
      </c>
      <c r="BE902" s="14">
        <v>0.15285144509662299</v>
      </c>
    </row>
    <row r="903" spans="2:57" x14ac:dyDescent="0.25">
      <c r="B903" t="s">
        <v>87</v>
      </c>
      <c r="C903" s="14">
        <v>2.8665510614750998E-2</v>
      </c>
      <c r="D903" s="14">
        <v>1.74638593117207E-2</v>
      </c>
      <c r="E903" s="14">
        <v>3.9782829403318301E-2</v>
      </c>
      <c r="F903" s="14"/>
      <c r="G903" s="14">
        <v>3.2241012265301197E-2</v>
      </c>
      <c r="H903" s="14">
        <v>2.7412544539442099E-2</v>
      </c>
      <c r="I903" s="14">
        <v>1.26191124363531E-2</v>
      </c>
      <c r="J903" s="14">
        <v>3.5308160826116701E-2</v>
      </c>
      <c r="K903" s="14">
        <v>1.33470180955939E-2</v>
      </c>
      <c r="L903" s="14">
        <v>4.5252741111370197E-2</v>
      </c>
      <c r="M903" s="14"/>
      <c r="N903" s="14">
        <v>1.5923261232679502E-2</v>
      </c>
      <c r="O903" s="14">
        <v>3.21788078915708E-2</v>
      </c>
      <c r="P903" s="14">
        <v>2.5878653024569102E-2</v>
      </c>
      <c r="Q903" s="14">
        <v>4.1739608074392899E-2</v>
      </c>
      <c r="R903" s="14"/>
      <c r="S903" s="14">
        <v>4.1273164461599003E-2</v>
      </c>
      <c r="T903" s="14">
        <v>2.92230746431143E-2</v>
      </c>
      <c r="U903" s="14">
        <v>2.9498746177761399E-2</v>
      </c>
      <c r="V903" s="14">
        <v>4.0909654765116703E-2</v>
      </c>
      <c r="W903" s="14">
        <v>1.4608962706291299E-2</v>
      </c>
      <c r="X903" s="14">
        <v>2.9623307863851402E-2</v>
      </c>
      <c r="Y903" s="14">
        <v>2.2729251141079401E-2</v>
      </c>
      <c r="Z903" s="14">
        <v>8.5545201461465603E-2</v>
      </c>
      <c r="AA903" s="14">
        <v>1.3141234166959099E-2</v>
      </c>
      <c r="AB903" s="14">
        <v>1.7776684158270401E-2</v>
      </c>
      <c r="AC903" s="14">
        <v>2.09978544529828E-2</v>
      </c>
      <c r="AD903" s="14">
        <v>0</v>
      </c>
      <c r="AE903" s="14"/>
      <c r="AF903" s="14">
        <v>3.0037903355331599E-2</v>
      </c>
      <c r="AG903" s="14">
        <v>2.60354225906325E-2</v>
      </c>
      <c r="AH903" s="14">
        <v>2.4146919617544602E-2</v>
      </c>
      <c r="AI903" s="14"/>
      <c r="AJ903" s="14">
        <v>2.93932386435116E-2</v>
      </c>
      <c r="AK903" s="14">
        <v>2.4999544056462999E-2</v>
      </c>
      <c r="AL903" s="14">
        <v>1.87984341444874E-2</v>
      </c>
      <c r="AM903" s="14">
        <v>0</v>
      </c>
      <c r="AN903" s="14">
        <v>4.2749942428908998E-2</v>
      </c>
      <c r="AO903" s="14"/>
      <c r="AP903" s="14">
        <v>1.62597300462421E-2</v>
      </c>
      <c r="AQ903" s="14">
        <v>3.31095140479893E-2</v>
      </c>
      <c r="AR903" s="14">
        <v>1.16288514535555E-2</v>
      </c>
      <c r="AS903" s="14"/>
      <c r="AT903" s="14">
        <v>3.9243783169782401E-2</v>
      </c>
      <c r="AU903" s="14">
        <v>3.8791387871516397E-2</v>
      </c>
      <c r="AV903" s="14">
        <v>2.3045296286579201E-2</v>
      </c>
      <c r="AW903" s="14">
        <v>9.5756650612270205E-3</v>
      </c>
      <c r="AX903" s="14">
        <v>3.2191184540443701E-2</v>
      </c>
      <c r="AY903" s="14"/>
      <c r="AZ903" s="14">
        <v>2.4266527225089801E-2</v>
      </c>
      <c r="BA903" s="14">
        <v>2.0355390166849199E-2</v>
      </c>
      <c r="BB903" s="14">
        <v>3.5430094498870503E-2</v>
      </c>
      <c r="BC903" s="14">
        <v>3.84925615910078E-2</v>
      </c>
      <c r="BD903" s="14">
        <v>3.2744555214188301E-2</v>
      </c>
      <c r="BE903" s="14">
        <v>3.4165847324872302E-2</v>
      </c>
    </row>
    <row r="904" spans="2:57" x14ac:dyDescent="0.25"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  <c r="BE904" s="14"/>
    </row>
    <row r="905" spans="2:57" x14ac:dyDescent="0.25">
      <c r="B905" s="6" t="s">
        <v>306</v>
      </c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</row>
    <row r="906" spans="2:57" x14ac:dyDescent="0.25">
      <c r="B906" s="24" t="s">
        <v>93</v>
      </c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  <c r="BE906" s="14"/>
    </row>
    <row r="907" spans="2:57" x14ac:dyDescent="0.25">
      <c r="B907" t="s">
        <v>298</v>
      </c>
      <c r="C907" s="14">
        <v>0.16354026211939701</v>
      </c>
      <c r="D907" s="14">
        <v>0.16289718186060101</v>
      </c>
      <c r="E907" s="14">
        <v>0.163302204467938</v>
      </c>
      <c r="F907" s="14"/>
      <c r="G907" s="14">
        <v>0.22329749826040199</v>
      </c>
      <c r="H907" s="14">
        <v>0.21799357331243399</v>
      </c>
      <c r="I907" s="14">
        <v>0.16531977366866199</v>
      </c>
      <c r="J907" s="14">
        <v>0.150237229452097</v>
      </c>
      <c r="K907" s="14">
        <v>0.13772333308694801</v>
      </c>
      <c r="L907" s="14">
        <v>0.10576614623057499</v>
      </c>
      <c r="M907" s="14"/>
      <c r="N907" s="14">
        <v>0.21894322040140801</v>
      </c>
      <c r="O907" s="14">
        <v>0.175436385540335</v>
      </c>
      <c r="P907" s="14">
        <v>0.13843592303633101</v>
      </c>
      <c r="Q907" s="14">
        <v>0.112374854334496</v>
      </c>
      <c r="R907" s="14"/>
      <c r="S907" s="14">
        <v>0.19325996449653299</v>
      </c>
      <c r="T907" s="14">
        <v>0.178115182811145</v>
      </c>
      <c r="U907" s="14">
        <v>0.13382546224301201</v>
      </c>
      <c r="V907" s="14">
        <v>9.9828319675393698E-2</v>
      </c>
      <c r="W907" s="14">
        <v>0.17649894950348999</v>
      </c>
      <c r="X907" s="14">
        <v>0.15961874130000001</v>
      </c>
      <c r="Y907" s="14">
        <v>0.164749439446638</v>
      </c>
      <c r="Z907" s="14">
        <v>0.15178529512769101</v>
      </c>
      <c r="AA907" s="14">
        <v>0.201335906657264</v>
      </c>
      <c r="AB907" s="14">
        <v>0.12958947451828901</v>
      </c>
      <c r="AC907" s="14">
        <v>0.173146135768461</v>
      </c>
      <c r="AD907" s="14">
        <v>0.17319326973203</v>
      </c>
      <c r="AE907" s="14"/>
      <c r="AF907" s="14">
        <v>0.132470929733222</v>
      </c>
      <c r="AG907" s="14">
        <v>0.17623884016538699</v>
      </c>
      <c r="AH907" s="14">
        <v>0.164045480309222</v>
      </c>
      <c r="AI907" s="14"/>
      <c r="AJ907" s="14">
        <v>0.14589652411937301</v>
      </c>
      <c r="AK907" s="14">
        <v>0.186380651582749</v>
      </c>
      <c r="AL907" s="14">
        <v>0.187280507124792</v>
      </c>
      <c r="AM907" s="14">
        <v>0.115621996682457</v>
      </c>
      <c r="AN907" s="14">
        <v>0.15041252934042401</v>
      </c>
      <c r="AO907" s="14"/>
      <c r="AP907" s="14">
        <v>0.14542540913966601</v>
      </c>
      <c r="AQ907" s="14">
        <v>0.19320795045161401</v>
      </c>
      <c r="AR907" s="14">
        <v>0.24121661934323299</v>
      </c>
      <c r="AS907" s="14"/>
      <c r="AT907" s="14">
        <v>7.4773984954782199E-2</v>
      </c>
      <c r="AU907" s="14">
        <v>0.101057820848973</v>
      </c>
      <c r="AV907" s="14">
        <v>0.24320532366379499</v>
      </c>
      <c r="AW907" s="14">
        <v>0.29106182256680202</v>
      </c>
      <c r="AX907" s="14">
        <v>0.48244528257429398</v>
      </c>
      <c r="AY907" s="14"/>
      <c r="AZ907" s="14">
        <v>0.232161006482315</v>
      </c>
      <c r="BA907" s="14">
        <v>0.14212838579547801</v>
      </c>
      <c r="BB907" s="14">
        <v>0.167470785041401</v>
      </c>
      <c r="BC907" s="14">
        <v>0.12940305638548799</v>
      </c>
      <c r="BD907" s="14">
        <v>0.12037436145014201</v>
      </c>
      <c r="BE907" s="14">
        <v>0.166681134418246</v>
      </c>
    </row>
    <row r="908" spans="2:57" x14ac:dyDescent="0.25">
      <c r="B908" t="s">
        <v>299</v>
      </c>
      <c r="C908" s="14">
        <v>0.36981896654364499</v>
      </c>
      <c r="D908" s="14">
        <v>0.36544952565567801</v>
      </c>
      <c r="E908" s="14">
        <v>0.37515324329213201</v>
      </c>
      <c r="F908" s="14"/>
      <c r="G908" s="14">
        <v>0.35091241245654697</v>
      </c>
      <c r="H908" s="14">
        <v>0.38650715275175901</v>
      </c>
      <c r="I908" s="14">
        <v>0.39255073726690198</v>
      </c>
      <c r="J908" s="14">
        <v>0.343370699813206</v>
      </c>
      <c r="K908" s="14">
        <v>0.35749450242620101</v>
      </c>
      <c r="L908" s="14">
        <v>0.38011227752884003</v>
      </c>
      <c r="M908" s="14"/>
      <c r="N908" s="14">
        <v>0.44029035014693002</v>
      </c>
      <c r="O908" s="14">
        <v>0.344080210086884</v>
      </c>
      <c r="P908" s="14">
        <v>0.35408423618599899</v>
      </c>
      <c r="Q908" s="14">
        <v>0.331301549688444</v>
      </c>
      <c r="R908" s="14"/>
      <c r="S908" s="14">
        <v>0.35974778042452299</v>
      </c>
      <c r="T908" s="14">
        <v>0.36472596865103402</v>
      </c>
      <c r="U908" s="14">
        <v>0.31964184671437401</v>
      </c>
      <c r="V908" s="14">
        <v>0.34583050509393998</v>
      </c>
      <c r="W908" s="14">
        <v>0.374106522592139</v>
      </c>
      <c r="X908" s="14">
        <v>0.38681271249106203</v>
      </c>
      <c r="Y908" s="14">
        <v>0.36105059874560802</v>
      </c>
      <c r="Z908" s="14">
        <v>0.43757262718541501</v>
      </c>
      <c r="AA908" s="14">
        <v>0.37916692249622302</v>
      </c>
      <c r="AB908" s="14">
        <v>0.40357445065223602</v>
      </c>
      <c r="AC908" s="14">
        <v>0.37847370557244597</v>
      </c>
      <c r="AD908" s="14">
        <v>0.36626541615371799</v>
      </c>
      <c r="AE908" s="14"/>
      <c r="AF908" s="14">
        <v>0.33889445162987503</v>
      </c>
      <c r="AG908" s="14">
        <v>0.41553468975571101</v>
      </c>
      <c r="AH908" s="14">
        <v>0.34372627666391398</v>
      </c>
      <c r="AI908" s="14"/>
      <c r="AJ908" s="14">
        <v>0.35567379984101599</v>
      </c>
      <c r="AK908" s="14">
        <v>0.38718512743177702</v>
      </c>
      <c r="AL908" s="14">
        <v>0.46484122681377199</v>
      </c>
      <c r="AM908" s="14">
        <v>0.447346088172909</v>
      </c>
      <c r="AN908" s="14">
        <v>0.35112522598833701</v>
      </c>
      <c r="AO908" s="14"/>
      <c r="AP908" s="14">
        <v>0.38324227947422901</v>
      </c>
      <c r="AQ908" s="14">
        <v>0.39212968430510797</v>
      </c>
      <c r="AR908" s="14">
        <v>0.39551584256497602</v>
      </c>
      <c r="AS908" s="14"/>
      <c r="AT908" s="14">
        <v>0.29349588837347601</v>
      </c>
      <c r="AU908" s="14">
        <v>0.37302599385478702</v>
      </c>
      <c r="AV908" s="14">
        <v>0.39513988790799898</v>
      </c>
      <c r="AW908" s="14">
        <v>0.46326123110364598</v>
      </c>
      <c r="AX908" s="14">
        <v>0.29062738891703199</v>
      </c>
      <c r="AY908" s="14"/>
      <c r="AZ908" s="14">
        <v>0.385500367045499</v>
      </c>
      <c r="BA908" s="14">
        <v>0.386485209889746</v>
      </c>
      <c r="BB908" s="14">
        <v>0.33006924784089797</v>
      </c>
      <c r="BC908" s="14">
        <v>0.35691516377845001</v>
      </c>
      <c r="BD908" s="14">
        <v>0.387330949711576</v>
      </c>
      <c r="BE908" s="14">
        <v>0.31864899879915298</v>
      </c>
    </row>
    <row r="909" spans="2:57" x14ac:dyDescent="0.25">
      <c r="B909" t="s">
        <v>300</v>
      </c>
      <c r="C909" s="14">
        <v>0.35165600767692701</v>
      </c>
      <c r="D909" s="14">
        <v>0.33907853473548</v>
      </c>
      <c r="E909" s="14">
        <v>0.36393451441182301</v>
      </c>
      <c r="F909" s="14"/>
      <c r="G909" s="14">
        <v>0.29617851098348003</v>
      </c>
      <c r="H909" s="14">
        <v>0.291770646283733</v>
      </c>
      <c r="I909" s="14">
        <v>0.32689955410918897</v>
      </c>
      <c r="J909" s="14">
        <v>0.40898624991017801</v>
      </c>
      <c r="K909" s="14">
        <v>0.40202156233583902</v>
      </c>
      <c r="L909" s="14">
        <v>0.37738609998346201</v>
      </c>
      <c r="M909" s="14"/>
      <c r="N909" s="14">
        <v>0.27398332876039</v>
      </c>
      <c r="O909" s="14">
        <v>0.36660793833757699</v>
      </c>
      <c r="P909" s="14">
        <v>0.367539998900547</v>
      </c>
      <c r="Q909" s="14">
        <v>0.40803600375847399</v>
      </c>
      <c r="R909" s="14"/>
      <c r="S909" s="14">
        <v>0.33721662511879502</v>
      </c>
      <c r="T909" s="14">
        <v>0.35381869746904099</v>
      </c>
      <c r="U909" s="14">
        <v>0.39176724667585899</v>
      </c>
      <c r="V909" s="14">
        <v>0.44055505241480097</v>
      </c>
      <c r="W909" s="14">
        <v>0.33198027692521198</v>
      </c>
      <c r="X909" s="14">
        <v>0.33064006979534</v>
      </c>
      <c r="Y909" s="14">
        <v>0.371639658779298</v>
      </c>
      <c r="Z909" s="14">
        <v>0.27222381403232099</v>
      </c>
      <c r="AA909" s="14">
        <v>0.35305041588255398</v>
      </c>
      <c r="AB909" s="14">
        <v>0.34734237551782898</v>
      </c>
      <c r="AC909" s="14">
        <v>0.28613048231775501</v>
      </c>
      <c r="AD909" s="14">
        <v>0.31565918242083402</v>
      </c>
      <c r="AE909" s="14"/>
      <c r="AF909" s="14">
        <v>0.38571572206817001</v>
      </c>
      <c r="AG909" s="14">
        <v>0.32863381842860301</v>
      </c>
      <c r="AH909" s="14">
        <v>0.37203538668587699</v>
      </c>
      <c r="AI909" s="14"/>
      <c r="AJ909" s="14">
        <v>0.38260576775045302</v>
      </c>
      <c r="AK909" s="14">
        <v>0.32392155142879903</v>
      </c>
      <c r="AL909" s="14">
        <v>0.28520906031571902</v>
      </c>
      <c r="AM909" s="14">
        <v>0.43703191514463402</v>
      </c>
      <c r="AN909" s="14">
        <v>0.350213145261841</v>
      </c>
      <c r="AO909" s="14"/>
      <c r="AP909" s="14">
        <v>0.36479213242750302</v>
      </c>
      <c r="AQ909" s="14">
        <v>0.31768935567686402</v>
      </c>
      <c r="AR909" s="14">
        <v>0.291669401024651</v>
      </c>
      <c r="AS909" s="14"/>
      <c r="AT909" s="14">
        <v>0.44919014465853302</v>
      </c>
      <c r="AU909" s="14">
        <v>0.38103942007696201</v>
      </c>
      <c r="AV909" s="14">
        <v>0.29019821688684999</v>
      </c>
      <c r="AW909" s="14">
        <v>0.21520367721643899</v>
      </c>
      <c r="AX909" s="14">
        <v>0.13807871127999299</v>
      </c>
      <c r="AY909" s="14"/>
      <c r="AZ909" s="14">
        <v>0.29257316277193701</v>
      </c>
      <c r="BA909" s="14">
        <v>0.368272310925989</v>
      </c>
      <c r="BB909" s="14">
        <v>0.39093950599163402</v>
      </c>
      <c r="BC909" s="14">
        <v>0.36244758667635602</v>
      </c>
      <c r="BD909" s="14">
        <v>0.35304601280122999</v>
      </c>
      <c r="BE909" s="14">
        <v>0.39035701475585599</v>
      </c>
    </row>
    <row r="910" spans="2:57" x14ac:dyDescent="0.25">
      <c r="B910" t="s">
        <v>301</v>
      </c>
      <c r="C910" s="14">
        <v>6.8700510329468806E-2</v>
      </c>
      <c r="D910" s="14">
        <v>8.8846494724775502E-2</v>
      </c>
      <c r="E910" s="14">
        <v>4.8553972565733801E-2</v>
      </c>
      <c r="F910" s="14"/>
      <c r="G910" s="14">
        <v>6.6205015375893406E-2</v>
      </c>
      <c r="H910" s="14">
        <v>5.8945890611612498E-2</v>
      </c>
      <c r="I910" s="14">
        <v>6.5867631758636899E-2</v>
      </c>
      <c r="J910" s="14">
        <v>6.0046766060936403E-2</v>
      </c>
      <c r="K910" s="14">
        <v>8.3560114366319396E-2</v>
      </c>
      <c r="L910" s="14">
        <v>7.76976591608739E-2</v>
      </c>
      <c r="M910" s="14"/>
      <c r="N910" s="14">
        <v>4.8655232886424302E-2</v>
      </c>
      <c r="O910" s="14">
        <v>6.3776349183817194E-2</v>
      </c>
      <c r="P910" s="14">
        <v>8.5790959253736906E-2</v>
      </c>
      <c r="Q910" s="14">
        <v>8.16573959001963E-2</v>
      </c>
      <c r="R910" s="14"/>
      <c r="S910" s="14">
        <v>4.9899113808917199E-2</v>
      </c>
      <c r="T910" s="14">
        <v>5.3115339935705198E-2</v>
      </c>
      <c r="U910" s="14">
        <v>8.1343701828035297E-2</v>
      </c>
      <c r="V910" s="14">
        <v>7.8589034622472298E-2</v>
      </c>
      <c r="W910" s="14">
        <v>6.8173211888583093E-2</v>
      </c>
      <c r="X910" s="14">
        <v>8.0471353233910498E-2</v>
      </c>
      <c r="Y910" s="14">
        <v>6.6728297264723999E-2</v>
      </c>
      <c r="Z910" s="14">
        <v>7.5965173165879196E-2</v>
      </c>
      <c r="AA910" s="14">
        <v>4.4303972059437403E-2</v>
      </c>
      <c r="AB910" s="14">
        <v>7.8587408334069506E-2</v>
      </c>
      <c r="AC910" s="14">
        <v>9.1130037950904699E-2</v>
      </c>
      <c r="AD910" s="14">
        <v>0.14488213169341799</v>
      </c>
      <c r="AE910" s="14"/>
      <c r="AF910" s="14">
        <v>8.5769982798430205E-2</v>
      </c>
      <c r="AG910" s="14">
        <v>5.3445278311247298E-2</v>
      </c>
      <c r="AH910" s="14">
        <v>6.7511791087641798E-2</v>
      </c>
      <c r="AI910" s="14"/>
      <c r="AJ910" s="14">
        <v>7.3024760259538496E-2</v>
      </c>
      <c r="AK910" s="14">
        <v>6.9971306476363904E-2</v>
      </c>
      <c r="AL910" s="14">
        <v>5.0529267661532901E-2</v>
      </c>
      <c r="AM910" s="14">
        <v>0</v>
      </c>
      <c r="AN910" s="14">
        <v>6.4325316845049801E-2</v>
      </c>
      <c r="AO910" s="14"/>
      <c r="AP910" s="14">
        <v>7.1367636857568403E-2</v>
      </c>
      <c r="AQ910" s="14">
        <v>6.2677843132085895E-2</v>
      </c>
      <c r="AR910" s="14">
        <v>7.1598137067140494E-2</v>
      </c>
      <c r="AS910" s="14"/>
      <c r="AT910" s="14">
        <v>0.120946192399737</v>
      </c>
      <c r="AU910" s="14">
        <v>7.5633155145624603E-2</v>
      </c>
      <c r="AV910" s="14">
        <v>4.7108011490149697E-2</v>
      </c>
      <c r="AW910" s="14">
        <v>7.7309395073883102E-3</v>
      </c>
      <c r="AX910" s="14">
        <v>5.6657432688237801E-2</v>
      </c>
      <c r="AY910" s="14"/>
      <c r="AZ910" s="14">
        <v>4.7409710567150799E-2</v>
      </c>
      <c r="BA910" s="14">
        <v>6.8008195562711704E-2</v>
      </c>
      <c r="BB910" s="14">
        <v>8.0893443345895003E-2</v>
      </c>
      <c r="BC910" s="14">
        <v>7.6331228866189593E-2</v>
      </c>
      <c r="BD910" s="14">
        <v>7.7968362585340595E-2</v>
      </c>
      <c r="BE910" s="14">
        <v>9.1172829177393694E-2</v>
      </c>
    </row>
    <row r="911" spans="2:57" x14ac:dyDescent="0.25">
      <c r="B911" t="s">
        <v>302</v>
      </c>
      <c r="C911" s="14">
        <v>2.3172984427757799E-2</v>
      </c>
      <c r="D911" s="14">
        <v>2.6649584452113899E-2</v>
      </c>
      <c r="E911" s="14">
        <v>1.9912236820780999E-2</v>
      </c>
      <c r="F911" s="14"/>
      <c r="G911" s="14">
        <v>3.4365800465758801E-2</v>
      </c>
      <c r="H911" s="14">
        <v>2.5259895501800401E-2</v>
      </c>
      <c r="I911" s="14">
        <v>2.8787954287581002E-2</v>
      </c>
      <c r="J911" s="14">
        <v>1.4497863055923601E-2</v>
      </c>
      <c r="K911" s="14">
        <v>9.8957830363366299E-3</v>
      </c>
      <c r="L911" s="14">
        <v>2.5400941819111299E-2</v>
      </c>
      <c r="M911" s="14"/>
      <c r="N911" s="14">
        <v>7.1436773896909203E-3</v>
      </c>
      <c r="O911" s="14">
        <v>1.2549773990042101E-2</v>
      </c>
      <c r="P911" s="14">
        <v>3.9883531187788999E-2</v>
      </c>
      <c r="Q911" s="14">
        <v>3.7236364635981803E-2</v>
      </c>
      <c r="R911" s="14"/>
      <c r="S911" s="14">
        <v>2.0384592938220099E-2</v>
      </c>
      <c r="T911" s="14">
        <v>2.7914089359608402E-2</v>
      </c>
      <c r="U911" s="14">
        <v>3.9068704411870603E-2</v>
      </c>
      <c r="V911" s="14">
        <v>1.1491966006735899E-2</v>
      </c>
      <c r="W911" s="14">
        <v>3.0308814224546302E-2</v>
      </c>
      <c r="X911" s="14">
        <v>1.9050310202879998E-2</v>
      </c>
      <c r="Y911" s="14">
        <v>2.4523753444571601E-2</v>
      </c>
      <c r="Z911" s="14">
        <v>1.28122630032827E-2</v>
      </c>
      <c r="AA911" s="14">
        <v>1.32094764777661E-2</v>
      </c>
      <c r="AB911" s="14">
        <v>2.50139909952664E-2</v>
      </c>
      <c r="AC911" s="14">
        <v>5.0121783937451099E-2</v>
      </c>
      <c r="AD911" s="14">
        <v>0</v>
      </c>
      <c r="AE911" s="14"/>
      <c r="AF911" s="14">
        <v>2.76821772018979E-2</v>
      </c>
      <c r="AG911" s="14">
        <v>1.1158190726475E-2</v>
      </c>
      <c r="AH911" s="14">
        <v>3.54435475507009E-2</v>
      </c>
      <c r="AI911" s="14"/>
      <c r="AJ911" s="14">
        <v>1.97029037187554E-2</v>
      </c>
      <c r="AK911" s="14">
        <v>1.51599070317208E-2</v>
      </c>
      <c r="AL911" s="14">
        <v>0</v>
      </c>
      <c r="AM911" s="14">
        <v>0</v>
      </c>
      <c r="AN911" s="14">
        <v>4.8008849144895997E-2</v>
      </c>
      <c r="AO911" s="14"/>
      <c r="AP911" s="14">
        <v>2.2125219923490001E-2</v>
      </c>
      <c r="AQ911" s="14">
        <v>1.48794986881578E-2</v>
      </c>
      <c r="AR911" s="14">
        <v>0</v>
      </c>
      <c r="AS911" s="14"/>
      <c r="AT911" s="14">
        <v>3.4392042952636002E-2</v>
      </c>
      <c r="AU911" s="14">
        <v>3.1923271293424801E-2</v>
      </c>
      <c r="AV911" s="14">
        <v>6.1796790204245696E-3</v>
      </c>
      <c r="AW911" s="14">
        <v>1.3324439211068601E-2</v>
      </c>
      <c r="AX911" s="14">
        <v>0</v>
      </c>
      <c r="AY911" s="14"/>
      <c r="AZ911" s="14">
        <v>2.3553083809653499E-2</v>
      </c>
      <c r="BA911" s="14">
        <v>1.3408835149579201E-2</v>
      </c>
      <c r="BB911" s="14">
        <v>1.4995742379218E-2</v>
      </c>
      <c r="BC911" s="14">
        <v>4.20625020929822E-2</v>
      </c>
      <c r="BD911" s="14">
        <v>3.3929774626890299E-2</v>
      </c>
      <c r="BE911" s="14">
        <v>7.9375348474253395E-3</v>
      </c>
    </row>
    <row r="912" spans="2:57" x14ac:dyDescent="0.25">
      <c r="B912" t="s">
        <v>87</v>
      </c>
      <c r="C912" s="14">
        <v>2.31112689028048E-2</v>
      </c>
      <c r="D912" s="14">
        <v>1.70786785713513E-2</v>
      </c>
      <c r="E912" s="14">
        <v>2.9143828441591701E-2</v>
      </c>
      <c r="F912" s="14"/>
      <c r="G912" s="14">
        <v>2.90407624579186E-2</v>
      </c>
      <c r="H912" s="14">
        <v>1.9522841538661299E-2</v>
      </c>
      <c r="I912" s="14">
        <v>2.0574348909028799E-2</v>
      </c>
      <c r="J912" s="14">
        <v>2.28611917076584E-2</v>
      </c>
      <c r="K912" s="14">
        <v>9.3047047483563392E-3</v>
      </c>
      <c r="L912" s="14">
        <v>3.3636875277137601E-2</v>
      </c>
      <c r="M912" s="14"/>
      <c r="N912" s="14">
        <v>1.0984190415157399E-2</v>
      </c>
      <c r="O912" s="14">
        <v>3.7549342861345002E-2</v>
      </c>
      <c r="P912" s="14">
        <v>1.4265351435597399E-2</v>
      </c>
      <c r="Q912" s="14">
        <v>2.9393831682408399E-2</v>
      </c>
      <c r="R912" s="14"/>
      <c r="S912" s="14">
        <v>3.9491923213011301E-2</v>
      </c>
      <c r="T912" s="14">
        <v>2.23107217734669E-2</v>
      </c>
      <c r="U912" s="14">
        <v>3.4353038126848798E-2</v>
      </c>
      <c r="V912" s="14">
        <v>2.3705122186657299E-2</v>
      </c>
      <c r="W912" s="14">
        <v>1.8932224866028999E-2</v>
      </c>
      <c r="X912" s="14">
        <v>2.3406812976807901E-2</v>
      </c>
      <c r="Y912" s="14">
        <v>1.13082523191603E-2</v>
      </c>
      <c r="Z912" s="14">
        <v>4.9640827485411397E-2</v>
      </c>
      <c r="AA912" s="14">
        <v>8.9333064267555998E-3</v>
      </c>
      <c r="AB912" s="14">
        <v>1.5892299982311099E-2</v>
      </c>
      <c r="AC912" s="14">
        <v>2.09978544529828E-2</v>
      </c>
      <c r="AD912" s="14">
        <v>0</v>
      </c>
      <c r="AE912" s="14"/>
      <c r="AF912" s="14">
        <v>2.9466736568404098E-2</v>
      </c>
      <c r="AG912" s="14">
        <v>1.49891826125762E-2</v>
      </c>
      <c r="AH912" s="14">
        <v>1.7237517702644901E-2</v>
      </c>
      <c r="AI912" s="14"/>
      <c r="AJ912" s="14">
        <v>2.3096244310863701E-2</v>
      </c>
      <c r="AK912" s="14">
        <v>1.73814560485895E-2</v>
      </c>
      <c r="AL912" s="14">
        <v>1.21399380841844E-2</v>
      </c>
      <c r="AM912" s="14">
        <v>0</v>
      </c>
      <c r="AN912" s="14">
        <v>3.5914933419452399E-2</v>
      </c>
      <c r="AO912" s="14"/>
      <c r="AP912" s="14">
        <v>1.30473221775433E-2</v>
      </c>
      <c r="AQ912" s="14">
        <v>1.94156677461703E-2</v>
      </c>
      <c r="AR912" s="14">
        <v>0</v>
      </c>
      <c r="AS912" s="14"/>
      <c r="AT912" s="14">
        <v>2.7201746660834601E-2</v>
      </c>
      <c r="AU912" s="14">
        <v>3.73203387802288E-2</v>
      </c>
      <c r="AV912" s="14">
        <v>1.81688810307821E-2</v>
      </c>
      <c r="AW912" s="14">
        <v>9.4178903946558496E-3</v>
      </c>
      <c r="AX912" s="14">
        <v>3.2191184540443701E-2</v>
      </c>
      <c r="AY912" s="14"/>
      <c r="AZ912" s="14">
        <v>1.88026693234448E-2</v>
      </c>
      <c r="BA912" s="14">
        <v>2.1697062676495401E-2</v>
      </c>
      <c r="BB912" s="14">
        <v>1.56312754009536E-2</v>
      </c>
      <c r="BC912" s="14">
        <v>3.28404622005345E-2</v>
      </c>
      <c r="BD912" s="14">
        <v>2.73505388248215E-2</v>
      </c>
      <c r="BE912" s="14">
        <v>2.5202488001926499E-2</v>
      </c>
    </row>
    <row r="913" spans="2:57" x14ac:dyDescent="0.25"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  <c r="BE913" s="14"/>
    </row>
    <row r="914" spans="2:57" x14ac:dyDescent="0.25">
      <c r="B914" s="6" t="s">
        <v>307</v>
      </c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  <c r="BE914" s="14"/>
    </row>
    <row r="915" spans="2:57" x14ac:dyDescent="0.25">
      <c r="B915" s="24" t="s">
        <v>93</v>
      </c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  <c r="BE915" s="14"/>
    </row>
    <row r="916" spans="2:57" x14ac:dyDescent="0.25">
      <c r="B916" t="s">
        <v>298</v>
      </c>
      <c r="C916" s="14">
        <v>0.18635684292125301</v>
      </c>
      <c r="D916" s="14">
        <v>0.17792205675533099</v>
      </c>
      <c r="E916" s="14">
        <v>0.19386884848632299</v>
      </c>
      <c r="F916" s="14"/>
      <c r="G916" s="14">
        <v>0.19587392521851599</v>
      </c>
      <c r="H916" s="14">
        <v>0.218363199486065</v>
      </c>
      <c r="I916" s="14">
        <v>0.21202348193144099</v>
      </c>
      <c r="J916" s="14">
        <v>0.187784233286589</v>
      </c>
      <c r="K916" s="14">
        <v>0.18224836436221101</v>
      </c>
      <c r="L916" s="14">
        <v>0.134530851287987</v>
      </c>
      <c r="M916" s="14"/>
      <c r="N916" s="14">
        <v>0.237677669112762</v>
      </c>
      <c r="O916" s="14">
        <v>0.200409687815891</v>
      </c>
      <c r="P916" s="14">
        <v>0.174435701011696</v>
      </c>
      <c r="Q916" s="14">
        <v>0.12237740883076299</v>
      </c>
      <c r="R916" s="14"/>
      <c r="S916" s="14">
        <v>0.21926985196262699</v>
      </c>
      <c r="T916" s="14">
        <v>0.193843414759303</v>
      </c>
      <c r="U916" s="14">
        <v>0.13904299364657</v>
      </c>
      <c r="V916" s="14">
        <v>0.12538248434472599</v>
      </c>
      <c r="W916" s="14">
        <v>0.203407725030297</v>
      </c>
      <c r="X916" s="14">
        <v>0.14154674407287299</v>
      </c>
      <c r="Y916" s="14">
        <v>0.20667440009665899</v>
      </c>
      <c r="Z916" s="14">
        <v>0.24672648599529601</v>
      </c>
      <c r="AA916" s="14">
        <v>0.216942805807113</v>
      </c>
      <c r="AB916" s="14">
        <v>0.144511602820491</v>
      </c>
      <c r="AC916" s="14">
        <v>0.23202617509808399</v>
      </c>
      <c r="AD916" s="14">
        <v>0.205680384597969</v>
      </c>
      <c r="AE916" s="14"/>
      <c r="AF916" s="14">
        <v>0.15642139309525799</v>
      </c>
      <c r="AG916" s="14">
        <v>0.20602299410425701</v>
      </c>
      <c r="AH916" s="14">
        <v>0.18518476844451301</v>
      </c>
      <c r="AI916" s="14"/>
      <c r="AJ916" s="14">
        <v>0.158552867498197</v>
      </c>
      <c r="AK916" s="14">
        <v>0.20787339065367</v>
      </c>
      <c r="AL916" s="14">
        <v>0.244437251766534</v>
      </c>
      <c r="AM916" s="14">
        <v>0.14769549206900101</v>
      </c>
      <c r="AN916" s="14">
        <v>0.17172213697666799</v>
      </c>
      <c r="AO916" s="14"/>
      <c r="AP916" s="14">
        <v>0.168974488661053</v>
      </c>
      <c r="AQ916" s="14">
        <v>0.219210524547821</v>
      </c>
      <c r="AR916" s="14">
        <v>0.27259206261241697</v>
      </c>
      <c r="AS916" s="14"/>
      <c r="AT916" s="14">
        <v>9.76148739527051E-2</v>
      </c>
      <c r="AU916" s="14">
        <v>0.115759727759805</v>
      </c>
      <c r="AV916" s="14">
        <v>0.26970839917002298</v>
      </c>
      <c r="AW916" s="14">
        <v>0.29533702550281099</v>
      </c>
      <c r="AX916" s="14">
        <v>0.52074528473412796</v>
      </c>
      <c r="AY916" s="14"/>
      <c r="AZ916" s="14">
        <v>0.26413073857113301</v>
      </c>
      <c r="BA916" s="14">
        <v>0.15872519124946899</v>
      </c>
      <c r="BB916" s="14">
        <v>0.15589454818551499</v>
      </c>
      <c r="BC916" s="14">
        <v>0.14847009887673601</v>
      </c>
      <c r="BD916" s="14">
        <v>0.202316971725335</v>
      </c>
      <c r="BE916" s="14">
        <v>0.158437221803335</v>
      </c>
    </row>
    <row r="917" spans="2:57" x14ac:dyDescent="0.25">
      <c r="B917" t="s">
        <v>299</v>
      </c>
      <c r="C917" s="14">
        <v>0.401280310242703</v>
      </c>
      <c r="D917" s="14">
        <v>0.39963825000630399</v>
      </c>
      <c r="E917" s="14">
        <v>0.40413510031671102</v>
      </c>
      <c r="F917" s="14"/>
      <c r="G917" s="14">
        <v>0.38785490245280602</v>
      </c>
      <c r="H917" s="14">
        <v>0.40657523064970003</v>
      </c>
      <c r="I917" s="14">
        <v>0.43183592153769701</v>
      </c>
      <c r="J917" s="14">
        <v>0.37086961132180901</v>
      </c>
      <c r="K917" s="14">
        <v>0.39268291843595798</v>
      </c>
      <c r="L917" s="14">
        <v>0.41158479708301199</v>
      </c>
      <c r="M917" s="14"/>
      <c r="N917" s="14">
        <v>0.45842794909831902</v>
      </c>
      <c r="O917" s="14">
        <v>0.38205452869047002</v>
      </c>
      <c r="P917" s="14">
        <v>0.40040363357402903</v>
      </c>
      <c r="Q917" s="14">
        <v>0.361169053137049</v>
      </c>
      <c r="R917" s="14"/>
      <c r="S917" s="14">
        <v>0.39196610608556398</v>
      </c>
      <c r="T917" s="14">
        <v>0.38505370707561498</v>
      </c>
      <c r="U917" s="14">
        <v>0.41298774450754</v>
      </c>
      <c r="V917" s="14">
        <v>0.40816128869481999</v>
      </c>
      <c r="W917" s="14">
        <v>0.37268739784247601</v>
      </c>
      <c r="X917" s="14">
        <v>0.45816427731012799</v>
      </c>
      <c r="Y917" s="14">
        <v>0.38350552095420298</v>
      </c>
      <c r="Z917" s="14">
        <v>0.41750473737093502</v>
      </c>
      <c r="AA917" s="14">
        <v>0.406364563803296</v>
      </c>
      <c r="AB917" s="14">
        <v>0.44760248628980998</v>
      </c>
      <c r="AC917" s="14">
        <v>0.32019223667012903</v>
      </c>
      <c r="AD917" s="14">
        <v>0.36308815029062902</v>
      </c>
      <c r="AE917" s="14"/>
      <c r="AF917" s="14">
        <v>0.37384046028664802</v>
      </c>
      <c r="AG917" s="14">
        <v>0.44474233226362803</v>
      </c>
      <c r="AH917" s="14">
        <v>0.37814711244672899</v>
      </c>
      <c r="AI917" s="14"/>
      <c r="AJ917" s="14">
        <v>0.40628683562724599</v>
      </c>
      <c r="AK917" s="14">
        <v>0.42896886409104301</v>
      </c>
      <c r="AL917" s="14">
        <v>0.41674843228824099</v>
      </c>
      <c r="AM917" s="14">
        <v>0.44249775488746501</v>
      </c>
      <c r="AN917" s="14">
        <v>0.36148987555058598</v>
      </c>
      <c r="AO917" s="14"/>
      <c r="AP917" s="14">
        <v>0.45590494012906002</v>
      </c>
      <c r="AQ917" s="14">
        <v>0.39876439867480001</v>
      </c>
      <c r="AR917" s="14">
        <v>0.38865285518431197</v>
      </c>
      <c r="AS917" s="14"/>
      <c r="AT917" s="14">
        <v>0.35083595025245001</v>
      </c>
      <c r="AU917" s="14">
        <v>0.39686187454308902</v>
      </c>
      <c r="AV917" s="14">
        <v>0.429271578090265</v>
      </c>
      <c r="AW917" s="14">
        <v>0.49925127663901397</v>
      </c>
      <c r="AX917" s="14">
        <v>0.19308458354935601</v>
      </c>
      <c r="AY917" s="14"/>
      <c r="AZ917" s="14">
        <v>0.38284564094382201</v>
      </c>
      <c r="BA917" s="14">
        <v>0.41446147102267999</v>
      </c>
      <c r="BB917" s="14">
        <v>0.45179485577152301</v>
      </c>
      <c r="BC917" s="14">
        <v>0.38712021699758897</v>
      </c>
      <c r="BD917" s="14">
        <v>0.39549051122219098</v>
      </c>
      <c r="BE917" s="14">
        <v>0.36019150223824498</v>
      </c>
    </row>
    <row r="918" spans="2:57" x14ac:dyDescent="0.25">
      <c r="B918" t="s">
        <v>300</v>
      </c>
      <c r="C918" s="14">
        <v>0.33448551814262401</v>
      </c>
      <c r="D918" s="14">
        <v>0.33336955733752899</v>
      </c>
      <c r="E918" s="14">
        <v>0.336486265828154</v>
      </c>
      <c r="F918" s="14"/>
      <c r="G918" s="14">
        <v>0.29360234732808799</v>
      </c>
      <c r="H918" s="14">
        <v>0.30127719874544201</v>
      </c>
      <c r="I918" s="14">
        <v>0.296533496973097</v>
      </c>
      <c r="J918" s="14">
        <v>0.37154644149926802</v>
      </c>
      <c r="K918" s="14">
        <v>0.35749253766539102</v>
      </c>
      <c r="L918" s="14">
        <v>0.37424561785039001</v>
      </c>
      <c r="M918" s="14"/>
      <c r="N918" s="14">
        <v>0.25681529317606</v>
      </c>
      <c r="O918" s="14">
        <v>0.35656134987541699</v>
      </c>
      <c r="P918" s="14">
        <v>0.32641365060313499</v>
      </c>
      <c r="Q918" s="14">
        <v>0.406589297520494</v>
      </c>
      <c r="R918" s="14"/>
      <c r="S918" s="14">
        <v>0.328241634168154</v>
      </c>
      <c r="T918" s="14">
        <v>0.34865839716307501</v>
      </c>
      <c r="U918" s="14">
        <v>0.34653847276807498</v>
      </c>
      <c r="V918" s="14">
        <v>0.360398042651216</v>
      </c>
      <c r="W918" s="14">
        <v>0.37388556158554198</v>
      </c>
      <c r="X918" s="14">
        <v>0.29204575513744202</v>
      </c>
      <c r="Y918" s="14">
        <v>0.32644064285015001</v>
      </c>
      <c r="Z918" s="14">
        <v>0.27322068881176897</v>
      </c>
      <c r="AA918" s="14">
        <v>0.328691318230806</v>
      </c>
      <c r="AB918" s="14">
        <v>0.33898073968436698</v>
      </c>
      <c r="AC918" s="14">
        <v>0.32514946975440301</v>
      </c>
      <c r="AD918" s="14">
        <v>0.35469197069047798</v>
      </c>
      <c r="AE918" s="14"/>
      <c r="AF918" s="14">
        <v>0.37476168038318403</v>
      </c>
      <c r="AG918" s="14">
        <v>0.30051660807453301</v>
      </c>
      <c r="AH918" s="14">
        <v>0.34901911535969399</v>
      </c>
      <c r="AI918" s="14"/>
      <c r="AJ918" s="14">
        <v>0.37516818905503602</v>
      </c>
      <c r="AK918" s="14">
        <v>0.30385915259076801</v>
      </c>
      <c r="AL918" s="14">
        <v>0.30618258721969299</v>
      </c>
      <c r="AM918" s="14">
        <v>0.36607995875702898</v>
      </c>
      <c r="AN918" s="14">
        <v>0.33609995336302201</v>
      </c>
      <c r="AO918" s="14"/>
      <c r="AP918" s="14">
        <v>0.33270618730311002</v>
      </c>
      <c r="AQ918" s="14">
        <v>0.31027388701474001</v>
      </c>
      <c r="AR918" s="14">
        <v>0.31331810165009799</v>
      </c>
      <c r="AS918" s="14"/>
      <c r="AT918" s="14">
        <v>0.43855421642072501</v>
      </c>
      <c r="AU918" s="14">
        <v>0.38350462942950497</v>
      </c>
      <c r="AV918" s="14">
        <v>0.25578578351901698</v>
      </c>
      <c r="AW918" s="14">
        <v>0.19626470178387401</v>
      </c>
      <c r="AX918" s="14">
        <v>0.19407769170720199</v>
      </c>
      <c r="AY918" s="14"/>
      <c r="AZ918" s="14">
        <v>0.28709562805814698</v>
      </c>
      <c r="BA918" s="14">
        <v>0.35479631768109199</v>
      </c>
      <c r="BB918" s="14">
        <v>0.32155297200197902</v>
      </c>
      <c r="BC918" s="14">
        <v>0.36800830621785102</v>
      </c>
      <c r="BD918" s="14">
        <v>0.31656524646064599</v>
      </c>
      <c r="BE918" s="14">
        <v>0.38380361171633098</v>
      </c>
    </row>
    <row r="919" spans="2:57" x14ac:dyDescent="0.25">
      <c r="B919" t="s">
        <v>301</v>
      </c>
      <c r="C919" s="14">
        <v>4.2622945542436098E-2</v>
      </c>
      <c r="D919" s="14">
        <v>4.4625134742974297E-2</v>
      </c>
      <c r="E919" s="14">
        <v>3.90292079770082E-2</v>
      </c>
      <c r="F919" s="14"/>
      <c r="G919" s="14">
        <v>7.4536794389667205E-2</v>
      </c>
      <c r="H919" s="14">
        <v>3.13748808145181E-2</v>
      </c>
      <c r="I919" s="14">
        <v>3.1945505156786798E-2</v>
      </c>
      <c r="J919" s="14">
        <v>3.2102054248426E-2</v>
      </c>
      <c r="K919" s="14">
        <v>4.2011010248820702E-2</v>
      </c>
      <c r="L919" s="14">
        <v>4.8143164470039003E-2</v>
      </c>
      <c r="M919" s="14"/>
      <c r="N919" s="14">
        <v>3.1329923229342201E-2</v>
      </c>
      <c r="O919" s="14">
        <v>2.4755091487196901E-2</v>
      </c>
      <c r="P919" s="14">
        <v>6.0614413792183103E-2</v>
      </c>
      <c r="Q919" s="14">
        <v>5.6451025919229597E-2</v>
      </c>
      <c r="R919" s="14"/>
      <c r="S919" s="14">
        <v>3.0031394367215698E-2</v>
      </c>
      <c r="T919" s="14">
        <v>4.4432376927524601E-2</v>
      </c>
      <c r="U919" s="14">
        <v>5.9195718509856901E-2</v>
      </c>
      <c r="V919" s="14">
        <v>4.7245899401980103E-2</v>
      </c>
      <c r="W919" s="14">
        <v>1.30913523577081E-2</v>
      </c>
      <c r="X919" s="14">
        <v>7.6588096274274806E-2</v>
      </c>
      <c r="Y919" s="14">
        <v>5.5750593452066101E-2</v>
      </c>
      <c r="Z919" s="14">
        <v>1.29072603365881E-2</v>
      </c>
      <c r="AA919" s="14">
        <v>3.8780006329876597E-2</v>
      </c>
      <c r="AB919" s="14">
        <v>2.0059531729482001E-2</v>
      </c>
      <c r="AC919" s="14">
        <v>5.91138202539849E-2</v>
      </c>
      <c r="AD919" s="14">
        <v>6.17808746731945E-2</v>
      </c>
      <c r="AE919" s="14"/>
      <c r="AF919" s="14">
        <v>5.2570175550398897E-2</v>
      </c>
      <c r="AG919" s="14">
        <v>2.48539154847476E-2</v>
      </c>
      <c r="AH919" s="14">
        <v>5.2879931740135798E-2</v>
      </c>
      <c r="AI919" s="14"/>
      <c r="AJ919" s="14">
        <v>3.5739126077153002E-2</v>
      </c>
      <c r="AK919" s="14">
        <v>3.4387295071452002E-2</v>
      </c>
      <c r="AL919" s="14">
        <v>1.7763063629004601E-2</v>
      </c>
      <c r="AM919" s="14">
        <v>4.3726794286505499E-2</v>
      </c>
      <c r="AN919" s="14">
        <v>5.9419761894253097E-2</v>
      </c>
      <c r="AO919" s="14"/>
      <c r="AP919" s="14">
        <v>2.6808865076693101E-2</v>
      </c>
      <c r="AQ919" s="14">
        <v>4.0922983279708697E-2</v>
      </c>
      <c r="AR919" s="14">
        <v>2.5436980553173099E-2</v>
      </c>
      <c r="AS919" s="14"/>
      <c r="AT919" s="14">
        <v>6.17759068203192E-2</v>
      </c>
      <c r="AU919" s="14">
        <v>5.7230350414190702E-2</v>
      </c>
      <c r="AV919" s="14">
        <v>2.41529870923675E-2</v>
      </c>
      <c r="AW919" s="14">
        <v>0</v>
      </c>
      <c r="AX919" s="14">
        <v>5.9901255468869999E-2</v>
      </c>
      <c r="AY919" s="14"/>
      <c r="AZ919" s="14">
        <v>3.5094212684831698E-2</v>
      </c>
      <c r="BA919" s="14">
        <v>4.2889843954284503E-2</v>
      </c>
      <c r="BB919" s="14">
        <v>4.2191237694318602E-2</v>
      </c>
      <c r="BC919" s="14">
        <v>4.81117477338521E-2</v>
      </c>
      <c r="BD919" s="14">
        <v>4.2710747499953503E-2</v>
      </c>
      <c r="BE919" s="14">
        <v>5.5321916264931201E-2</v>
      </c>
    </row>
    <row r="920" spans="2:57" x14ac:dyDescent="0.25">
      <c r="B920" t="s">
        <v>302</v>
      </c>
      <c r="C920" s="14">
        <v>1.21156674323187E-2</v>
      </c>
      <c r="D920" s="14">
        <v>1.9512614609318399E-2</v>
      </c>
      <c r="E920" s="14">
        <v>4.9580250134874798E-3</v>
      </c>
      <c r="F920" s="14"/>
      <c r="G920" s="14">
        <v>7.5514397240808804E-3</v>
      </c>
      <c r="H920" s="14">
        <v>1.10717604216958E-2</v>
      </c>
      <c r="I920" s="14">
        <v>1.42620976203446E-2</v>
      </c>
      <c r="J920" s="14">
        <v>1.78244376302246E-2</v>
      </c>
      <c r="K920" s="14">
        <v>9.41050152367553E-3</v>
      </c>
      <c r="L920" s="14">
        <v>1.1452681616808E-2</v>
      </c>
      <c r="M920" s="14"/>
      <c r="N920" s="14">
        <v>5.0406196694386101E-3</v>
      </c>
      <c r="O920" s="14">
        <v>5.31242815074872E-3</v>
      </c>
      <c r="P920" s="14">
        <v>1.8343801562167601E-2</v>
      </c>
      <c r="Q920" s="14">
        <v>2.1565811865539401E-2</v>
      </c>
      <c r="R920" s="14"/>
      <c r="S920" s="14">
        <v>3.5804238977003499E-3</v>
      </c>
      <c r="T920" s="14">
        <v>3.4302081416350801E-3</v>
      </c>
      <c r="U920" s="14">
        <v>1.2505032619456E-2</v>
      </c>
      <c r="V920" s="14">
        <v>0</v>
      </c>
      <c r="W920" s="14">
        <v>3.0308814224546302E-2</v>
      </c>
      <c r="X920" s="14">
        <v>1.26363848898579E-2</v>
      </c>
      <c r="Y920" s="14">
        <v>1.64942603901896E-2</v>
      </c>
      <c r="Z920" s="14">
        <v>0</v>
      </c>
      <c r="AA920" s="14">
        <v>4.4695134900583902E-3</v>
      </c>
      <c r="AB920" s="14">
        <v>3.2985205488004203E-2</v>
      </c>
      <c r="AC920" s="14">
        <v>4.2520443770415702E-2</v>
      </c>
      <c r="AD920" s="14">
        <v>0</v>
      </c>
      <c r="AE920" s="14"/>
      <c r="AF920" s="14">
        <v>1.8570920815657099E-2</v>
      </c>
      <c r="AG920" s="14">
        <v>7.5162938339307398E-3</v>
      </c>
      <c r="AH920" s="14">
        <v>1.5183060795420301E-2</v>
      </c>
      <c r="AI920" s="14"/>
      <c r="AJ920" s="14">
        <v>1.09436849587125E-2</v>
      </c>
      <c r="AK920" s="14">
        <v>6.3018050957656902E-3</v>
      </c>
      <c r="AL920" s="14">
        <v>0</v>
      </c>
      <c r="AM920" s="14">
        <v>0</v>
      </c>
      <c r="AN920" s="14">
        <v>2.9221856219249699E-2</v>
      </c>
      <c r="AO920" s="14"/>
      <c r="AP920" s="14">
        <v>7.6083526477117901E-3</v>
      </c>
      <c r="AQ920" s="14">
        <v>6.0832294038532901E-3</v>
      </c>
      <c r="AR920" s="14">
        <v>0</v>
      </c>
      <c r="AS920" s="14"/>
      <c r="AT920" s="14">
        <v>1.8300460832209198E-2</v>
      </c>
      <c r="AU920" s="14">
        <v>1.7637847503946601E-2</v>
      </c>
      <c r="AV920" s="14">
        <v>2.4983844633859999E-3</v>
      </c>
      <c r="AW920" s="14">
        <v>4.0631896779662804E-3</v>
      </c>
      <c r="AX920" s="14">
        <v>0</v>
      </c>
      <c r="AY920" s="14"/>
      <c r="AZ920" s="14">
        <v>1.50695567995739E-2</v>
      </c>
      <c r="BA920" s="14">
        <v>1.56699100994446E-3</v>
      </c>
      <c r="BB920" s="14">
        <v>6.93576522418157E-3</v>
      </c>
      <c r="BC920" s="14">
        <v>1.9528530283589699E-2</v>
      </c>
      <c r="BD920" s="14">
        <v>2.4044111206109699E-2</v>
      </c>
      <c r="BE920" s="14">
        <v>1.70432599752307E-2</v>
      </c>
    </row>
    <row r="921" spans="2:57" x14ac:dyDescent="0.25">
      <c r="B921" t="s">
        <v>87</v>
      </c>
      <c r="C921" s="14">
        <v>2.3138715718665898E-2</v>
      </c>
      <c r="D921" s="14">
        <v>2.49323865485435E-2</v>
      </c>
      <c r="E921" s="14">
        <v>2.1522552378316299E-2</v>
      </c>
      <c r="F921" s="14"/>
      <c r="G921" s="14">
        <v>4.0580590886842398E-2</v>
      </c>
      <c r="H921" s="14">
        <v>3.1337729882577901E-2</v>
      </c>
      <c r="I921" s="14">
        <v>1.33994967806333E-2</v>
      </c>
      <c r="J921" s="14">
        <v>1.9873222013683502E-2</v>
      </c>
      <c r="K921" s="14">
        <v>1.6154667763943299E-2</v>
      </c>
      <c r="L921" s="14">
        <v>2.0042887691764402E-2</v>
      </c>
      <c r="M921" s="14"/>
      <c r="N921" s="14">
        <v>1.07085457140791E-2</v>
      </c>
      <c r="O921" s="14">
        <v>3.0906913980276601E-2</v>
      </c>
      <c r="P921" s="14">
        <v>1.97887994567887E-2</v>
      </c>
      <c r="Q921" s="14">
        <v>3.18474027269256E-2</v>
      </c>
      <c r="R921" s="14"/>
      <c r="S921" s="14">
        <v>2.6910589518738499E-2</v>
      </c>
      <c r="T921" s="14">
        <v>2.4581895932847101E-2</v>
      </c>
      <c r="U921" s="14">
        <v>2.9730037948502801E-2</v>
      </c>
      <c r="V921" s="14">
        <v>5.8812284907257498E-2</v>
      </c>
      <c r="W921" s="14">
        <v>6.6191489594302202E-3</v>
      </c>
      <c r="X921" s="14">
        <v>1.9018742315425299E-2</v>
      </c>
      <c r="Y921" s="14">
        <v>1.11345822567319E-2</v>
      </c>
      <c r="Z921" s="14">
        <v>4.9640827485411397E-2</v>
      </c>
      <c r="AA921" s="14">
        <v>4.7517923388502503E-3</v>
      </c>
      <c r="AB921" s="14">
        <v>1.5860433987846301E-2</v>
      </c>
      <c r="AC921" s="14">
        <v>2.09978544529828E-2</v>
      </c>
      <c r="AD921" s="14">
        <v>1.47586197477294E-2</v>
      </c>
      <c r="AE921" s="14"/>
      <c r="AF921" s="14">
        <v>2.38353698688532E-2</v>
      </c>
      <c r="AG921" s="14">
        <v>1.63478562389037E-2</v>
      </c>
      <c r="AH921" s="14">
        <v>1.9586011213507701E-2</v>
      </c>
      <c r="AI921" s="14"/>
      <c r="AJ921" s="14">
        <v>1.33092967836555E-2</v>
      </c>
      <c r="AK921" s="14">
        <v>1.8609492497302E-2</v>
      </c>
      <c r="AL921" s="14">
        <v>1.48686650965276E-2</v>
      </c>
      <c r="AM921" s="14">
        <v>0</v>
      </c>
      <c r="AN921" s="14">
        <v>4.2046415996221699E-2</v>
      </c>
      <c r="AO921" s="14"/>
      <c r="AP921" s="14">
        <v>7.9971661823718607E-3</v>
      </c>
      <c r="AQ921" s="14">
        <v>2.4744977079076701E-2</v>
      </c>
      <c r="AR921" s="14">
        <v>0</v>
      </c>
      <c r="AS921" s="14"/>
      <c r="AT921" s="14">
        <v>3.2918591721591402E-2</v>
      </c>
      <c r="AU921" s="14">
        <v>2.9005570349463598E-2</v>
      </c>
      <c r="AV921" s="14">
        <v>1.8582867664942101E-2</v>
      </c>
      <c r="AW921" s="14">
        <v>5.0838063963343297E-3</v>
      </c>
      <c r="AX921" s="14">
        <v>3.2191184540443701E-2</v>
      </c>
      <c r="AY921" s="14"/>
      <c r="AZ921" s="14">
        <v>1.57642229424921E-2</v>
      </c>
      <c r="BA921" s="14">
        <v>2.7560185082529401E-2</v>
      </c>
      <c r="BB921" s="14">
        <v>2.1630621122483099E-2</v>
      </c>
      <c r="BC921" s="14">
        <v>2.8761099890381701E-2</v>
      </c>
      <c r="BD921" s="14">
        <v>1.8872411885764401E-2</v>
      </c>
      <c r="BE921" s="14">
        <v>2.5202488001926499E-2</v>
      </c>
    </row>
    <row r="922" spans="2:57" x14ac:dyDescent="0.25"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  <c r="BE922" s="14"/>
    </row>
    <row r="923" spans="2:57" x14ac:dyDescent="0.25">
      <c r="B923" s="6" t="s">
        <v>308</v>
      </c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  <c r="BE923" s="14"/>
    </row>
    <row r="924" spans="2:57" x14ac:dyDescent="0.25">
      <c r="B924" s="24" t="s">
        <v>93</v>
      </c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  <c r="BE924" s="14"/>
    </row>
    <row r="925" spans="2:57" x14ac:dyDescent="0.25">
      <c r="B925" t="s">
        <v>298</v>
      </c>
      <c r="C925" s="14">
        <v>6.0528095207062899E-2</v>
      </c>
      <c r="D925" s="14">
        <v>6.1968927310887198E-2</v>
      </c>
      <c r="E925" s="14">
        <v>5.8614436168493197E-2</v>
      </c>
      <c r="F925" s="14"/>
      <c r="G925" s="14">
        <v>0.12810553277647699</v>
      </c>
      <c r="H925" s="14">
        <v>9.0310929487449704E-2</v>
      </c>
      <c r="I925" s="14">
        <v>6.2860675991975701E-2</v>
      </c>
      <c r="J925" s="14">
        <v>5.0831045704877099E-2</v>
      </c>
      <c r="K925" s="14">
        <v>2.8484754987887401E-2</v>
      </c>
      <c r="L925" s="14">
        <v>1.8519926008462199E-2</v>
      </c>
      <c r="M925" s="14"/>
      <c r="N925" s="14">
        <v>7.4355149784548102E-2</v>
      </c>
      <c r="O925" s="14">
        <v>5.11830726690179E-2</v>
      </c>
      <c r="P925" s="14">
        <v>8.5119817260910502E-2</v>
      </c>
      <c r="Q925" s="14">
        <v>3.2876070870728899E-2</v>
      </c>
      <c r="R925" s="14"/>
      <c r="S925" s="14">
        <v>0.100792339093786</v>
      </c>
      <c r="T925" s="14">
        <v>7.3901159444571096E-2</v>
      </c>
      <c r="U925" s="14">
        <v>3.1056652375545502E-2</v>
      </c>
      <c r="V925" s="14">
        <v>3.9291443221792802E-2</v>
      </c>
      <c r="W925" s="14">
        <v>4.2972912706355601E-2</v>
      </c>
      <c r="X925" s="14">
        <v>7.5742040363777394E-2</v>
      </c>
      <c r="Y925" s="14">
        <v>6.2708180592638704E-2</v>
      </c>
      <c r="Z925" s="14">
        <v>8.1073014495094103E-2</v>
      </c>
      <c r="AA925" s="14">
        <v>7.1570623740217401E-2</v>
      </c>
      <c r="AB925" s="14">
        <v>3.6792028893185398E-2</v>
      </c>
      <c r="AC925" s="14">
        <v>2.0156402898751299E-2</v>
      </c>
      <c r="AD925" s="14">
        <v>1.6667255956891901E-2</v>
      </c>
      <c r="AE925" s="14"/>
      <c r="AF925" s="14">
        <v>3.4658683120690502E-2</v>
      </c>
      <c r="AG925" s="14">
        <v>7.7927721680475695E-2</v>
      </c>
      <c r="AH925" s="14">
        <v>6.1689554631483901E-2</v>
      </c>
      <c r="AI925" s="14"/>
      <c r="AJ925" s="14">
        <v>4.5915625894929597E-2</v>
      </c>
      <c r="AK925" s="14">
        <v>8.34313637888211E-2</v>
      </c>
      <c r="AL925" s="14">
        <v>5.0557935413198099E-2</v>
      </c>
      <c r="AM925" s="14">
        <v>0.14913538179347499</v>
      </c>
      <c r="AN925" s="14">
        <v>3.8062903754718602E-2</v>
      </c>
      <c r="AO925" s="14"/>
      <c r="AP925" s="14">
        <v>6.0154246763131199E-2</v>
      </c>
      <c r="AQ925" s="14">
        <v>7.2427848241709697E-2</v>
      </c>
      <c r="AR925" s="14">
        <v>6.0130396325683101E-2</v>
      </c>
      <c r="AS925" s="14"/>
      <c r="AT925" s="14">
        <v>3.8464956567210003E-2</v>
      </c>
      <c r="AU925" s="14">
        <v>4.4481705986241897E-2</v>
      </c>
      <c r="AV925" s="14">
        <v>7.6009222210911595E-2</v>
      </c>
      <c r="AW925" s="14">
        <v>6.3434997364827397E-2</v>
      </c>
      <c r="AX925" s="14">
        <v>0.23623328440793201</v>
      </c>
      <c r="AY925" s="14"/>
      <c r="AZ925" s="14">
        <v>0.10866866454744301</v>
      </c>
      <c r="BA925" s="14">
        <v>4.0457324244874603E-2</v>
      </c>
      <c r="BB925" s="14">
        <v>7.06079620933623E-2</v>
      </c>
      <c r="BC925" s="14">
        <v>4.2390611932436102E-2</v>
      </c>
      <c r="BD925" s="14">
        <v>4.05456091860135E-2</v>
      </c>
      <c r="BE925" s="14">
        <v>3.49632956135211E-2</v>
      </c>
    </row>
    <row r="926" spans="2:57" x14ac:dyDescent="0.25">
      <c r="B926" t="s">
        <v>299</v>
      </c>
      <c r="C926" s="14">
        <v>0.16397979029788601</v>
      </c>
      <c r="D926" s="14">
        <v>0.147027996323393</v>
      </c>
      <c r="E926" s="14">
        <v>0.17846016525539099</v>
      </c>
      <c r="F926" s="14"/>
      <c r="G926" s="14">
        <v>0.233038376281438</v>
      </c>
      <c r="H926" s="14">
        <v>0.23720454833961699</v>
      </c>
      <c r="I926" s="14">
        <v>0.21849789517825599</v>
      </c>
      <c r="J926" s="14">
        <v>0.12122417905530999</v>
      </c>
      <c r="K926" s="14">
        <v>9.9072625579563395E-2</v>
      </c>
      <c r="L926" s="14">
        <v>9.1977820429587104E-2</v>
      </c>
      <c r="M926" s="14"/>
      <c r="N926" s="14">
        <v>0.18475848761095301</v>
      </c>
      <c r="O926" s="14">
        <v>0.143569822158128</v>
      </c>
      <c r="P926" s="14">
        <v>0.171920889179246</v>
      </c>
      <c r="Q926" s="14">
        <v>0.15442036515408</v>
      </c>
      <c r="R926" s="14"/>
      <c r="S926" s="14">
        <v>0.20496306711199</v>
      </c>
      <c r="T926" s="14">
        <v>0.14749838746199001</v>
      </c>
      <c r="U926" s="14">
        <v>0.13155256973768201</v>
      </c>
      <c r="V926" s="14">
        <v>0.14257795248888</v>
      </c>
      <c r="W926" s="14">
        <v>0.17761257755022899</v>
      </c>
      <c r="X926" s="14">
        <v>0.186043741000014</v>
      </c>
      <c r="Y926" s="14">
        <v>0.14109441082090299</v>
      </c>
      <c r="Z926" s="14">
        <v>0.23799475194532599</v>
      </c>
      <c r="AA926" s="14">
        <v>0.14143122227735899</v>
      </c>
      <c r="AB926" s="14">
        <v>0.154583322735274</v>
      </c>
      <c r="AC926" s="14">
        <v>0.15482516806341201</v>
      </c>
      <c r="AD926" s="14">
        <v>0.18459236256300801</v>
      </c>
      <c r="AE926" s="14"/>
      <c r="AF926" s="14">
        <v>0.139568662810542</v>
      </c>
      <c r="AG926" s="14">
        <v>0.169515998816894</v>
      </c>
      <c r="AH926" s="14">
        <v>0.155938111733781</v>
      </c>
      <c r="AI926" s="14"/>
      <c r="AJ926" s="14">
        <v>0.14973641263325899</v>
      </c>
      <c r="AK926" s="14">
        <v>0.18327189984974401</v>
      </c>
      <c r="AL926" s="14">
        <v>0.11367648036810001</v>
      </c>
      <c r="AM926" s="14">
        <v>0.20203541118989601</v>
      </c>
      <c r="AN926" s="14">
        <v>0.138480434201769</v>
      </c>
      <c r="AO926" s="14"/>
      <c r="AP926" s="14">
        <v>0.19651138058421999</v>
      </c>
      <c r="AQ926" s="14">
        <v>0.18680417095980201</v>
      </c>
      <c r="AR926" s="14">
        <v>0.127096126355179</v>
      </c>
      <c r="AS926" s="14"/>
      <c r="AT926" s="14">
        <v>0.12519010453658699</v>
      </c>
      <c r="AU926" s="14">
        <v>0.176041554248489</v>
      </c>
      <c r="AV926" s="14">
        <v>0.17468124995258499</v>
      </c>
      <c r="AW926" s="14">
        <v>0.24643431409272801</v>
      </c>
      <c r="AX926" s="14">
        <v>0.19539620291306001</v>
      </c>
      <c r="AY926" s="14"/>
      <c r="AZ926" s="14">
        <v>0.24039187862845099</v>
      </c>
      <c r="BA926" s="14">
        <v>0.15794019154858699</v>
      </c>
      <c r="BB926" s="14">
        <v>0.155704303239322</v>
      </c>
      <c r="BC926" s="14">
        <v>0.105105407862447</v>
      </c>
      <c r="BD926" s="14">
        <v>0.121328350301353</v>
      </c>
      <c r="BE926" s="14">
        <v>0.163069072293407</v>
      </c>
    </row>
    <row r="927" spans="2:57" x14ac:dyDescent="0.25">
      <c r="B927" t="s">
        <v>300</v>
      </c>
      <c r="C927" s="14">
        <v>0.34440126126038501</v>
      </c>
      <c r="D927" s="14">
        <v>0.32757222485528797</v>
      </c>
      <c r="E927" s="14">
        <v>0.36089186972994503</v>
      </c>
      <c r="F927" s="14"/>
      <c r="G927" s="14">
        <v>0.32379623766749599</v>
      </c>
      <c r="H927" s="14">
        <v>0.320829859759937</v>
      </c>
      <c r="I927" s="14">
        <v>0.37319393920301103</v>
      </c>
      <c r="J927" s="14">
        <v>0.354937913796536</v>
      </c>
      <c r="K927" s="14">
        <v>0.34886169347477902</v>
      </c>
      <c r="L927" s="14">
        <v>0.34247943278821802</v>
      </c>
      <c r="M927" s="14"/>
      <c r="N927" s="14">
        <v>0.31667615924151199</v>
      </c>
      <c r="O927" s="14">
        <v>0.36586175710101898</v>
      </c>
      <c r="P927" s="14">
        <v>0.36000134546183499</v>
      </c>
      <c r="Q927" s="14">
        <v>0.34047727259385402</v>
      </c>
      <c r="R927" s="14"/>
      <c r="S927" s="14">
        <v>0.34817291152376301</v>
      </c>
      <c r="T927" s="14">
        <v>0.32940380395563201</v>
      </c>
      <c r="U927" s="14">
        <v>0.38770057636208899</v>
      </c>
      <c r="V927" s="14">
        <v>0.37979826444907799</v>
      </c>
      <c r="W927" s="14">
        <v>0.38298663628061502</v>
      </c>
      <c r="X927" s="14">
        <v>0.31420965537047202</v>
      </c>
      <c r="Y927" s="14">
        <v>0.31556478343011801</v>
      </c>
      <c r="Z927" s="14">
        <v>0.23348127377545</v>
      </c>
      <c r="AA927" s="14">
        <v>0.35223183397888702</v>
      </c>
      <c r="AB927" s="14">
        <v>0.37932170634153201</v>
      </c>
      <c r="AC927" s="14">
        <v>0.36364255190341199</v>
      </c>
      <c r="AD927" s="14">
        <v>0.23017302931067901</v>
      </c>
      <c r="AE927" s="14"/>
      <c r="AF927" s="14">
        <v>0.33217453494772398</v>
      </c>
      <c r="AG927" s="14">
        <v>0.33816670659626802</v>
      </c>
      <c r="AH927" s="14">
        <v>0.41584464563194601</v>
      </c>
      <c r="AI927" s="14"/>
      <c r="AJ927" s="14">
        <v>0.31821272065663297</v>
      </c>
      <c r="AK927" s="14">
        <v>0.351929420163898</v>
      </c>
      <c r="AL927" s="14">
        <v>0.38397617737776901</v>
      </c>
      <c r="AM927" s="14">
        <v>0.242947840909434</v>
      </c>
      <c r="AN927" s="14">
        <v>0.40373513602018601</v>
      </c>
      <c r="AO927" s="14"/>
      <c r="AP927" s="14">
        <v>0.32003822940256799</v>
      </c>
      <c r="AQ927" s="14">
        <v>0.32943400621858299</v>
      </c>
      <c r="AR927" s="14">
        <v>0.372597446170222</v>
      </c>
      <c r="AS927" s="14"/>
      <c r="AT927" s="14">
        <v>0.33956311541057899</v>
      </c>
      <c r="AU927" s="14">
        <v>0.32479004485130902</v>
      </c>
      <c r="AV927" s="14">
        <v>0.367272811633097</v>
      </c>
      <c r="AW927" s="14">
        <v>0.31228124669651602</v>
      </c>
      <c r="AX927" s="14">
        <v>0.25822318926933102</v>
      </c>
      <c r="AY927" s="14"/>
      <c r="AZ927" s="14">
        <v>0.36781846135931301</v>
      </c>
      <c r="BA927" s="14">
        <v>0.33087322422718002</v>
      </c>
      <c r="BB927" s="14">
        <v>0.31907483608802201</v>
      </c>
      <c r="BC927" s="14">
        <v>0.32909591603224803</v>
      </c>
      <c r="BD927" s="14">
        <v>0.33861778506640799</v>
      </c>
      <c r="BE927" s="14">
        <v>0.42575099512110798</v>
      </c>
    </row>
    <row r="928" spans="2:57" x14ac:dyDescent="0.25">
      <c r="B928" t="s">
        <v>301</v>
      </c>
      <c r="C928" s="14">
        <v>0.24463656864841701</v>
      </c>
      <c r="D928" s="14">
        <v>0.25458486449170598</v>
      </c>
      <c r="E928" s="14">
        <v>0.236360661194258</v>
      </c>
      <c r="F928" s="14"/>
      <c r="G928" s="14">
        <v>0.18682721940240299</v>
      </c>
      <c r="H928" s="14">
        <v>0.21413569314884501</v>
      </c>
      <c r="I928" s="14">
        <v>0.18796725454421101</v>
      </c>
      <c r="J928" s="14">
        <v>0.26192266904248701</v>
      </c>
      <c r="K928" s="14">
        <v>0.300314720499815</v>
      </c>
      <c r="L928" s="14">
        <v>0.30282560748317999</v>
      </c>
      <c r="M928" s="14"/>
      <c r="N928" s="14">
        <v>0.245071394289612</v>
      </c>
      <c r="O928" s="14">
        <v>0.230357622907472</v>
      </c>
      <c r="P928" s="14">
        <v>0.22997645377831599</v>
      </c>
      <c r="Q928" s="14">
        <v>0.27093762109656899</v>
      </c>
      <c r="R928" s="14"/>
      <c r="S928" s="14">
        <v>0.17557674303772</v>
      </c>
      <c r="T928" s="14">
        <v>0.226166119153798</v>
      </c>
      <c r="U928" s="14">
        <v>0.26046079355454099</v>
      </c>
      <c r="V928" s="14">
        <v>0.23980202558967301</v>
      </c>
      <c r="W928" s="14">
        <v>0.230433541918586</v>
      </c>
      <c r="X928" s="14">
        <v>0.24216756471845699</v>
      </c>
      <c r="Y928" s="14">
        <v>0.32663893454537302</v>
      </c>
      <c r="Z928" s="14">
        <v>0.246899836127846</v>
      </c>
      <c r="AA928" s="14">
        <v>0.26031731628314297</v>
      </c>
      <c r="AB928" s="14">
        <v>0.25795714760189498</v>
      </c>
      <c r="AC928" s="14">
        <v>0.239073563111139</v>
      </c>
      <c r="AD928" s="14">
        <v>0.35115423986114203</v>
      </c>
      <c r="AE928" s="14"/>
      <c r="AF928" s="14">
        <v>0.26931380519197201</v>
      </c>
      <c r="AG928" s="14">
        <v>0.24015136531370501</v>
      </c>
      <c r="AH928" s="14">
        <v>0.21560885943866601</v>
      </c>
      <c r="AI928" s="14"/>
      <c r="AJ928" s="14">
        <v>0.26864607332454299</v>
      </c>
      <c r="AK928" s="14">
        <v>0.22685460529516499</v>
      </c>
      <c r="AL928" s="14">
        <v>0.27397146910239401</v>
      </c>
      <c r="AM928" s="14">
        <v>0.29976377515983499</v>
      </c>
      <c r="AN928" s="14">
        <v>0.227912800169779</v>
      </c>
      <c r="AO928" s="14"/>
      <c r="AP928" s="14">
        <v>0.22362821450464601</v>
      </c>
      <c r="AQ928" s="14">
        <v>0.24879802562220399</v>
      </c>
      <c r="AR928" s="14">
        <v>0.27296532728509398</v>
      </c>
      <c r="AS928" s="14"/>
      <c r="AT928" s="14">
        <v>0.27692207154132198</v>
      </c>
      <c r="AU928" s="14">
        <v>0.231707698235571</v>
      </c>
      <c r="AV928" s="14">
        <v>0.24083467024570701</v>
      </c>
      <c r="AW928" s="14">
        <v>0.19513853659918101</v>
      </c>
      <c r="AX928" s="14">
        <v>0.12504623220413399</v>
      </c>
      <c r="AY928" s="14"/>
      <c r="AZ928" s="14">
        <v>0.142435549702606</v>
      </c>
      <c r="BA928" s="14">
        <v>0.29556322217132402</v>
      </c>
      <c r="BB928" s="14">
        <v>0.265865365016073</v>
      </c>
      <c r="BC928" s="14">
        <v>0.28621719131068402</v>
      </c>
      <c r="BD928" s="14">
        <v>0.25927103074610702</v>
      </c>
      <c r="BE928" s="14">
        <v>0.21133399802212599</v>
      </c>
    </row>
    <row r="929" spans="2:57" x14ac:dyDescent="0.25">
      <c r="B929" t="s">
        <v>302</v>
      </c>
      <c r="C929" s="14">
        <v>0.16174185842636399</v>
      </c>
      <c r="D929" s="14">
        <v>0.187871933669086</v>
      </c>
      <c r="E929" s="14">
        <v>0.13716063272592599</v>
      </c>
      <c r="F929" s="14"/>
      <c r="G929" s="14">
        <v>9.3903520932503301E-2</v>
      </c>
      <c r="H929" s="14">
        <v>0.11815843170135699</v>
      </c>
      <c r="I929" s="14">
        <v>0.14570395182709101</v>
      </c>
      <c r="J929" s="14">
        <v>0.17630208388864299</v>
      </c>
      <c r="K929" s="14">
        <v>0.20153995856304199</v>
      </c>
      <c r="L929" s="14">
        <v>0.21719352983525</v>
      </c>
      <c r="M929" s="14"/>
      <c r="N929" s="14">
        <v>0.16343351484605101</v>
      </c>
      <c r="O929" s="14">
        <v>0.180661013167385</v>
      </c>
      <c r="P929" s="14">
        <v>0.13401628917793701</v>
      </c>
      <c r="Q929" s="14">
        <v>0.16514727853840999</v>
      </c>
      <c r="R929" s="14"/>
      <c r="S929" s="14">
        <v>0.13739551520002399</v>
      </c>
      <c r="T929" s="14">
        <v>0.20768418511508399</v>
      </c>
      <c r="U929" s="14">
        <v>0.155682151004891</v>
      </c>
      <c r="V929" s="14">
        <v>0.15879533285946401</v>
      </c>
      <c r="W929" s="14">
        <v>0.16008335829074899</v>
      </c>
      <c r="X929" s="14">
        <v>0.17008612960459199</v>
      </c>
      <c r="Y929" s="14">
        <v>0.12895377465407801</v>
      </c>
      <c r="Z929" s="14">
        <v>0.129438700651334</v>
      </c>
      <c r="AA929" s="14">
        <v>0.15261811466684599</v>
      </c>
      <c r="AB929" s="14">
        <v>0.159733104632237</v>
      </c>
      <c r="AC929" s="14">
        <v>0.19059710854276901</v>
      </c>
      <c r="AD929" s="14">
        <v>0.202138595169157</v>
      </c>
      <c r="AE929" s="14"/>
      <c r="AF929" s="14">
        <v>0.200239286913131</v>
      </c>
      <c r="AG929" s="14">
        <v>0.15085172235896399</v>
      </c>
      <c r="AH929" s="14">
        <v>0.14088098161307799</v>
      </c>
      <c r="AI929" s="14"/>
      <c r="AJ929" s="14">
        <v>0.19881391485078401</v>
      </c>
      <c r="AK929" s="14">
        <v>0.13287574010773201</v>
      </c>
      <c r="AL929" s="14">
        <v>0.148508857164909</v>
      </c>
      <c r="AM929" s="14">
        <v>6.7105995717570102E-2</v>
      </c>
      <c r="AN929" s="14">
        <v>0.16409198615149101</v>
      </c>
      <c r="AO929" s="14"/>
      <c r="AP929" s="14">
        <v>0.18674498696588901</v>
      </c>
      <c r="AQ929" s="14">
        <v>0.139176381377349</v>
      </c>
      <c r="AR929" s="14">
        <v>0.155052080623162</v>
      </c>
      <c r="AS929" s="14"/>
      <c r="AT929" s="14">
        <v>0.19497434065868299</v>
      </c>
      <c r="AU929" s="14">
        <v>0.18684135503934299</v>
      </c>
      <c r="AV929" s="14">
        <v>0.12056309018523099</v>
      </c>
      <c r="AW929" s="14">
        <v>0.16715246569828701</v>
      </c>
      <c r="AX929" s="14">
        <v>0.15290990666509999</v>
      </c>
      <c r="AY929" s="14"/>
      <c r="AZ929" s="14">
        <v>0.118115684377845</v>
      </c>
      <c r="BA929" s="14">
        <v>0.153446677764601</v>
      </c>
      <c r="BB929" s="14">
        <v>0.17304880245028001</v>
      </c>
      <c r="BC929" s="14">
        <v>0.20415340983854699</v>
      </c>
      <c r="BD929" s="14">
        <v>0.211917268033848</v>
      </c>
      <c r="BE929" s="14">
        <v>0.13054465941922599</v>
      </c>
    </row>
    <row r="930" spans="2:57" x14ac:dyDescent="0.25">
      <c r="B930" t="s">
        <v>87</v>
      </c>
      <c r="C930" s="14">
        <v>2.4712426159885101E-2</v>
      </c>
      <c r="D930" s="14">
        <v>2.0974053349639699E-2</v>
      </c>
      <c r="E930" s="14">
        <v>2.85122349259864E-2</v>
      </c>
      <c r="F930" s="14"/>
      <c r="G930" s="14">
        <v>3.4329112939682202E-2</v>
      </c>
      <c r="H930" s="14">
        <v>1.9360537562794999E-2</v>
      </c>
      <c r="I930" s="14">
        <v>1.17762832554545E-2</v>
      </c>
      <c r="J930" s="14">
        <v>3.4782108512147199E-2</v>
      </c>
      <c r="K930" s="14">
        <v>2.17262468949131E-2</v>
      </c>
      <c r="L930" s="14">
        <v>2.70036834553023E-2</v>
      </c>
      <c r="M930" s="14"/>
      <c r="N930" s="14">
        <v>1.57052942273249E-2</v>
      </c>
      <c r="O930" s="14">
        <v>2.8366711996979099E-2</v>
      </c>
      <c r="P930" s="14">
        <v>1.8965205141756199E-2</v>
      </c>
      <c r="Q930" s="14">
        <v>3.6141391746358102E-2</v>
      </c>
      <c r="R930" s="14"/>
      <c r="S930" s="14">
        <v>3.3099424032716401E-2</v>
      </c>
      <c r="T930" s="14">
        <v>1.5346344868925299E-2</v>
      </c>
      <c r="U930" s="14">
        <v>3.3547256965251099E-2</v>
      </c>
      <c r="V930" s="14">
        <v>3.9734981391112E-2</v>
      </c>
      <c r="W930" s="14">
        <v>5.9109732534645002E-3</v>
      </c>
      <c r="X930" s="14">
        <v>1.1750868942688701E-2</v>
      </c>
      <c r="Y930" s="14">
        <v>2.5039915956888599E-2</v>
      </c>
      <c r="Z930" s="14">
        <v>7.1112423004948799E-2</v>
      </c>
      <c r="AA930" s="14">
        <v>2.1830889053547301E-2</v>
      </c>
      <c r="AB930" s="14">
        <v>1.1612689795876501E-2</v>
      </c>
      <c r="AC930" s="14">
        <v>3.1705205480515898E-2</v>
      </c>
      <c r="AD930" s="14">
        <v>1.52745171391218E-2</v>
      </c>
      <c r="AE930" s="14"/>
      <c r="AF930" s="14">
        <v>2.4045027015941401E-2</v>
      </c>
      <c r="AG930" s="14">
        <v>2.33864852336939E-2</v>
      </c>
      <c r="AH930" s="14">
        <v>1.0037846951045299E-2</v>
      </c>
      <c r="AI930" s="14"/>
      <c r="AJ930" s="14">
        <v>1.8675252639852001E-2</v>
      </c>
      <c r="AK930" s="14">
        <v>2.16369707946397E-2</v>
      </c>
      <c r="AL930" s="14">
        <v>2.9309080573630599E-2</v>
      </c>
      <c r="AM930" s="14">
        <v>3.9011595229789399E-2</v>
      </c>
      <c r="AN930" s="14">
        <v>2.77167397020565E-2</v>
      </c>
      <c r="AO930" s="14"/>
      <c r="AP930" s="14">
        <v>1.29229417795464E-2</v>
      </c>
      <c r="AQ930" s="14">
        <v>2.33595675803531E-2</v>
      </c>
      <c r="AR930" s="14">
        <v>1.21586232406599E-2</v>
      </c>
      <c r="AS930" s="14"/>
      <c r="AT930" s="14">
        <v>2.4885411285618799E-2</v>
      </c>
      <c r="AU930" s="14">
        <v>3.6137641639046002E-2</v>
      </c>
      <c r="AV930" s="14">
        <v>2.0638955772468499E-2</v>
      </c>
      <c r="AW930" s="14">
        <v>1.55584395484617E-2</v>
      </c>
      <c r="AX930" s="14">
        <v>3.2191184540443701E-2</v>
      </c>
      <c r="AY930" s="14"/>
      <c r="AZ930" s="14">
        <v>2.2569761384341899E-2</v>
      </c>
      <c r="BA930" s="14">
        <v>2.1719360043432299E-2</v>
      </c>
      <c r="BB930" s="14">
        <v>1.5698731112940099E-2</v>
      </c>
      <c r="BC930" s="14">
        <v>3.3037463023638101E-2</v>
      </c>
      <c r="BD930" s="14">
        <v>2.83199566662709E-2</v>
      </c>
      <c r="BE930" s="14">
        <v>3.4337979530610997E-2</v>
      </c>
    </row>
    <row r="931" spans="2:57" x14ac:dyDescent="0.25"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  <c r="BE931" s="14"/>
    </row>
    <row r="932" spans="2:57" x14ac:dyDescent="0.25">
      <c r="B932" s="6" t="s">
        <v>309</v>
      </c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  <c r="BE932" s="14"/>
    </row>
    <row r="933" spans="2:57" x14ac:dyDescent="0.25">
      <c r="B933" s="24" t="s">
        <v>93</v>
      </c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4"/>
    </row>
    <row r="934" spans="2:57" x14ac:dyDescent="0.25">
      <c r="B934" t="s">
        <v>298</v>
      </c>
      <c r="C934" s="14">
        <v>7.2668990709442702E-2</v>
      </c>
      <c r="D934" s="14">
        <v>7.2016008350066302E-2</v>
      </c>
      <c r="E934" s="14">
        <v>7.2873499587596993E-2</v>
      </c>
      <c r="F934" s="14"/>
      <c r="G934" s="14">
        <v>9.1337419594585703E-2</v>
      </c>
      <c r="H934" s="14">
        <v>0.12693359183651401</v>
      </c>
      <c r="I934" s="14">
        <v>9.0207593702899699E-2</v>
      </c>
      <c r="J934" s="14">
        <v>6.6552869235699197E-2</v>
      </c>
      <c r="K934" s="14">
        <v>3.9469195315779602E-2</v>
      </c>
      <c r="L934" s="14">
        <v>2.8823110888068E-2</v>
      </c>
      <c r="M934" s="14"/>
      <c r="N934" s="14">
        <v>0.10766778612177701</v>
      </c>
      <c r="O934" s="14">
        <v>5.93157557150975E-2</v>
      </c>
      <c r="P934" s="14">
        <v>8.4171793950973003E-2</v>
      </c>
      <c r="Q934" s="14">
        <v>3.9942387517528398E-2</v>
      </c>
      <c r="R934" s="14"/>
      <c r="S934" s="14">
        <v>0.130211399341958</v>
      </c>
      <c r="T934" s="14">
        <v>7.4953347098740797E-2</v>
      </c>
      <c r="U934" s="14">
        <v>3.6160067331784597E-2</v>
      </c>
      <c r="V934" s="14">
        <v>4.0414164981970702E-2</v>
      </c>
      <c r="W934" s="14">
        <v>5.4816779107425502E-2</v>
      </c>
      <c r="X934" s="14">
        <v>6.1666245392434302E-2</v>
      </c>
      <c r="Y934" s="14">
        <v>8.0778276738926E-2</v>
      </c>
      <c r="Z934" s="14">
        <v>5.95523744715582E-2</v>
      </c>
      <c r="AA934" s="14">
        <v>8.7894109049334895E-2</v>
      </c>
      <c r="AB934" s="14">
        <v>6.6374272879491006E-2</v>
      </c>
      <c r="AC934" s="14">
        <v>4.13825176798613E-2</v>
      </c>
      <c r="AD934" s="14">
        <v>7.4184448086826504E-2</v>
      </c>
      <c r="AE934" s="14"/>
      <c r="AF934" s="14">
        <v>4.3462086774366103E-2</v>
      </c>
      <c r="AG934" s="14">
        <v>8.9393240771674196E-2</v>
      </c>
      <c r="AH934" s="14">
        <v>0.10674777376151599</v>
      </c>
      <c r="AI934" s="14"/>
      <c r="AJ934" s="14">
        <v>4.81109584727622E-2</v>
      </c>
      <c r="AK934" s="14">
        <v>9.9918816627751803E-2</v>
      </c>
      <c r="AL934" s="14">
        <v>0.102290411241579</v>
      </c>
      <c r="AM934" s="14">
        <v>8.3180758617318204E-2</v>
      </c>
      <c r="AN934" s="14">
        <v>7.0838958616996198E-2</v>
      </c>
      <c r="AO934" s="14"/>
      <c r="AP934" s="14">
        <v>7.2596549384154205E-2</v>
      </c>
      <c r="AQ934" s="14">
        <v>9.4135551415445107E-2</v>
      </c>
      <c r="AR934" s="14">
        <v>0.103776611968392</v>
      </c>
      <c r="AS934" s="14"/>
      <c r="AT934" s="14">
        <v>1.7205181335688598E-2</v>
      </c>
      <c r="AU934" s="14">
        <v>4.6776416072691798E-2</v>
      </c>
      <c r="AV934" s="14">
        <v>0.116736307940996</v>
      </c>
      <c r="AW934" s="14">
        <v>0.13434019371624001</v>
      </c>
      <c r="AX934" s="14">
        <v>0.19145041384214301</v>
      </c>
      <c r="AY934" s="14"/>
      <c r="AZ934" s="14">
        <v>0.158250861530708</v>
      </c>
      <c r="BA934" s="14">
        <v>5.7288008050301202E-2</v>
      </c>
      <c r="BB934" s="14">
        <v>4.6675262555831001E-2</v>
      </c>
      <c r="BC934" s="14">
        <v>3.8136750839486998E-2</v>
      </c>
      <c r="BD934" s="14">
        <v>3.8437167638918399E-2</v>
      </c>
      <c r="BE934" s="14">
        <v>2.7009499161569701E-2</v>
      </c>
    </row>
    <row r="935" spans="2:57" x14ac:dyDescent="0.25">
      <c r="B935" t="s">
        <v>299</v>
      </c>
      <c r="C935" s="14">
        <v>0.20377729714488901</v>
      </c>
      <c r="D935" s="14">
        <v>0.202960648191163</v>
      </c>
      <c r="E935" s="14">
        <v>0.20282340726911999</v>
      </c>
      <c r="F935" s="14"/>
      <c r="G935" s="14">
        <v>0.28426225394017601</v>
      </c>
      <c r="H935" s="14">
        <v>0.27947020290172497</v>
      </c>
      <c r="I935" s="14">
        <v>0.22345399352923001</v>
      </c>
      <c r="J935" s="14">
        <v>0.150896111280823</v>
      </c>
      <c r="K935" s="14">
        <v>0.15864614437080399</v>
      </c>
      <c r="L935" s="14">
        <v>0.14538583597371299</v>
      </c>
      <c r="M935" s="14"/>
      <c r="N935" s="14">
        <v>0.25274600324770202</v>
      </c>
      <c r="O935" s="14">
        <v>0.19237268071314201</v>
      </c>
      <c r="P935" s="14">
        <v>0.193835516604909</v>
      </c>
      <c r="Q935" s="14">
        <v>0.17276648777685899</v>
      </c>
      <c r="R935" s="14"/>
      <c r="S935" s="14">
        <v>0.26180156900559798</v>
      </c>
      <c r="T935" s="14">
        <v>0.21932467296154601</v>
      </c>
      <c r="U935" s="14">
        <v>0.166186330654014</v>
      </c>
      <c r="V935" s="14">
        <v>0.19224530817107399</v>
      </c>
      <c r="W935" s="14">
        <v>0.207975141669035</v>
      </c>
      <c r="X935" s="14">
        <v>0.19579566734577999</v>
      </c>
      <c r="Y935" s="14">
        <v>0.19483515091574799</v>
      </c>
      <c r="Z935" s="14">
        <v>0.19310935093384801</v>
      </c>
      <c r="AA935" s="14">
        <v>0.187661620269819</v>
      </c>
      <c r="AB935" s="14">
        <v>0.211962878323944</v>
      </c>
      <c r="AC935" s="14">
        <v>0.17748568893127201</v>
      </c>
      <c r="AD935" s="14">
        <v>0.130376474009917</v>
      </c>
      <c r="AE935" s="14"/>
      <c r="AF935" s="14">
        <v>0.14282649572393599</v>
      </c>
      <c r="AG935" s="14">
        <v>0.22539221779309901</v>
      </c>
      <c r="AH935" s="14">
        <v>0.233520076787189</v>
      </c>
      <c r="AI935" s="14"/>
      <c r="AJ935" s="14">
        <v>0.17245180309362099</v>
      </c>
      <c r="AK935" s="14">
        <v>0.22357095227962501</v>
      </c>
      <c r="AL935" s="14">
        <v>0.28375316107633702</v>
      </c>
      <c r="AM935" s="14">
        <v>0.223068904062349</v>
      </c>
      <c r="AN935" s="14">
        <v>0.19906202264526399</v>
      </c>
      <c r="AO935" s="14"/>
      <c r="AP935" s="14">
        <v>0.21834221394251499</v>
      </c>
      <c r="AQ935" s="14">
        <v>0.20922648188976101</v>
      </c>
      <c r="AR935" s="14">
        <v>0.29411848515265598</v>
      </c>
      <c r="AS935" s="14"/>
      <c r="AT935" s="14">
        <v>0.132230952484472</v>
      </c>
      <c r="AU935" s="14">
        <v>0.20348437320707599</v>
      </c>
      <c r="AV935" s="14">
        <v>0.230042334364886</v>
      </c>
      <c r="AW935" s="14">
        <v>0.37914475496164501</v>
      </c>
      <c r="AX935" s="14">
        <v>0.197223479448213</v>
      </c>
      <c r="AY935" s="14"/>
      <c r="AZ935" s="14">
        <v>0.28093784664549198</v>
      </c>
      <c r="BA935" s="14">
        <v>0.18811391976810701</v>
      </c>
      <c r="BB935" s="14">
        <v>0.19885929763436999</v>
      </c>
      <c r="BC935" s="14">
        <v>0.17179937108266899</v>
      </c>
      <c r="BD935" s="14">
        <v>0.122977349787098</v>
      </c>
      <c r="BE935" s="14">
        <v>0.22587437078803899</v>
      </c>
    </row>
    <row r="936" spans="2:57" x14ac:dyDescent="0.25">
      <c r="B936" t="s">
        <v>300</v>
      </c>
      <c r="C936" s="14">
        <v>0.39256754205115701</v>
      </c>
      <c r="D936" s="14">
        <v>0.39641593251535301</v>
      </c>
      <c r="E936" s="14">
        <v>0.38903443824841999</v>
      </c>
      <c r="F936" s="14"/>
      <c r="G936" s="14">
        <v>0.375752126951444</v>
      </c>
      <c r="H936" s="14">
        <v>0.371892356590659</v>
      </c>
      <c r="I936" s="14">
        <v>0.410685882746122</v>
      </c>
      <c r="J936" s="14">
        <v>0.43850563246536101</v>
      </c>
      <c r="K936" s="14">
        <v>0.37569791007588199</v>
      </c>
      <c r="L936" s="14">
        <v>0.37998189503716301</v>
      </c>
      <c r="M936" s="14"/>
      <c r="N936" s="14">
        <v>0.38100312954335402</v>
      </c>
      <c r="O936" s="14">
        <v>0.43038557886044798</v>
      </c>
      <c r="P936" s="14">
        <v>0.35722832386623099</v>
      </c>
      <c r="Q936" s="14">
        <v>0.39365948192323602</v>
      </c>
      <c r="R936" s="14"/>
      <c r="S936" s="14">
        <v>0.34174922340767799</v>
      </c>
      <c r="T936" s="14">
        <v>0.39147015563799598</v>
      </c>
      <c r="U936" s="14">
        <v>0.403453639963329</v>
      </c>
      <c r="V936" s="14">
        <v>0.38645805149941698</v>
      </c>
      <c r="W936" s="14">
        <v>0.43852588111515101</v>
      </c>
      <c r="X936" s="14">
        <v>0.43600736572035298</v>
      </c>
      <c r="Y936" s="14">
        <v>0.31675575518464399</v>
      </c>
      <c r="Z936" s="14">
        <v>0.41496269125172702</v>
      </c>
      <c r="AA936" s="14">
        <v>0.39917459414913697</v>
      </c>
      <c r="AB936" s="14">
        <v>0.37338200258255499</v>
      </c>
      <c r="AC936" s="14">
        <v>0.45261069299522599</v>
      </c>
      <c r="AD936" s="14">
        <v>0.49202960080317898</v>
      </c>
      <c r="AE936" s="14"/>
      <c r="AF936" s="14">
        <v>0.38266218026480497</v>
      </c>
      <c r="AG936" s="14">
        <v>0.39149422035109899</v>
      </c>
      <c r="AH936" s="14">
        <v>0.42988682153366597</v>
      </c>
      <c r="AI936" s="14"/>
      <c r="AJ936" s="14">
        <v>0.41875231638625399</v>
      </c>
      <c r="AK936" s="14">
        <v>0.35218315343681</v>
      </c>
      <c r="AL936" s="14">
        <v>0.36107397843050199</v>
      </c>
      <c r="AM936" s="14">
        <v>0.12947108309340299</v>
      </c>
      <c r="AN936" s="14">
        <v>0.42479396369641997</v>
      </c>
      <c r="AO936" s="14"/>
      <c r="AP936" s="14">
        <v>0.38980986865556</v>
      </c>
      <c r="AQ936" s="14">
        <v>0.37925450649979398</v>
      </c>
      <c r="AR936" s="14">
        <v>0.30556593013434602</v>
      </c>
      <c r="AS936" s="14"/>
      <c r="AT936" s="14">
        <v>0.38622160431575098</v>
      </c>
      <c r="AU936" s="14">
        <v>0.41991446689845802</v>
      </c>
      <c r="AV936" s="14">
        <v>0.40050295472976299</v>
      </c>
      <c r="AW936" s="14">
        <v>0.300102095353948</v>
      </c>
      <c r="AX936" s="14">
        <v>0.254288755785336</v>
      </c>
      <c r="AY936" s="14"/>
      <c r="AZ936" s="14">
        <v>0.32630779894832401</v>
      </c>
      <c r="BA936" s="14">
        <v>0.42157470712660999</v>
      </c>
      <c r="BB936" s="14">
        <v>0.40777658581861698</v>
      </c>
      <c r="BC936" s="14">
        <v>0.36897987014526301</v>
      </c>
      <c r="BD936" s="14">
        <v>0.43601964536864102</v>
      </c>
      <c r="BE936" s="14">
        <v>0.47977257732698603</v>
      </c>
    </row>
    <row r="937" spans="2:57" x14ac:dyDescent="0.25">
      <c r="B937" t="s">
        <v>301</v>
      </c>
      <c r="C937" s="14">
        <v>0.18041290078393199</v>
      </c>
      <c r="D937" s="14">
        <v>0.18518412741259099</v>
      </c>
      <c r="E937" s="14">
        <v>0.17681687352917699</v>
      </c>
      <c r="F937" s="14"/>
      <c r="G937" s="14">
        <v>0.15038630696517399</v>
      </c>
      <c r="H937" s="14">
        <v>0.11319300118654201</v>
      </c>
      <c r="I937" s="14">
        <v>0.172244396292283</v>
      </c>
      <c r="J937" s="14">
        <v>0.18966131173425901</v>
      </c>
      <c r="K937" s="14">
        <v>0.20566243977266699</v>
      </c>
      <c r="L937" s="14">
        <v>0.23763320809968799</v>
      </c>
      <c r="M937" s="14"/>
      <c r="N937" s="14">
        <v>0.16578154928166</v>
      </c>
      <c r="O937" s="14">
        <v>0.177515185648037</v>
      </c>
      <c r="P937" s="14">
        <v>0.20147106189064401</v>
      </c>
      <c r="Q937" s="14">
        <v>0.18222627689561499</v>
      </c>
      <c r="R937" s="14"/>
      <c r="S937" s="14">
        <v>0.12225261935573201</v>
      </c>
      <c r="T937" s="14">
        <v>0.17884140318035899</v>
      </c>
      <c r="U937" s="14">
        <v>0.22771293894368799</v>
      </c>
      <c r="V937" s="14">
        <v>0.248246277186423</v>
      </c>
      <c r="W937" s="14">
        <v>0.13812691350151099</v>
      </c>
      <c r="X937" s="14">
        <v>0.15489136678468601</v>
      </c>
      <c r="Y937" s="14">
        <v>0.230877459789295</v>
      </c>
      <c r="Z937" s="14">
        <v>0.11552205455714799</v>
      </c>
      <c r="AA937" s="14">
        <v>0.17760939085642399</v>
      </c>
      <c r="AB937" s="14">
        <v>0.20037158475227401</v>
      </c>
      <c r="AC937" s="14">
        <v>0.18047395100986599</v>
      </c>
      <c r="AD937" s="14">
        <v>0.207653824150804</v>
      </c>
      <c r="AE937" s="14"/>
      <c r="AF937" s="14">
        <v>0.22239988341689401</v>
      </c>
      <c r="AG937" s="14">
        <v>0.180265034432643</v>
      </c>
      <c r="AH937" s="14">
        <v>9.7083506358566399E-2</v>
      </c>
      <c r="AI937" s="14"/>
      <c r="AJ937" s="14">
        <v>0.198569921595729</v>
      </c>
      <c r="AK937" s="14">
        <v>0.190172107116762</v>
      </c>
      <c r="AL937" s="14">
        <v>0.14056205701906099</v>
      </c>
      <c r="AM937" s="14">
        <v>0.331736428280272</v>
      </c>
      <c r="AN937" s="14">
        <v>0.13898026477950401</v>
      </c>
      <c r="AO937" s="14"/>
      <c r="AP937" s="14">
        <v>0.16265517997141499</v>
      </c>
      <c r="AQ937" s="14">
        <v>0.18751223596599001</v>
      </c>
      <c r="AR937" s="14">
        <v>0.148304287739491</v>
      </c>
      <c r="AS937" s="14"/>
      <c r="AT937" s="14">
        <v>0.245218108188867</v>
      </c>
      <c r="AU937" s="14">
        <v>0.153210563840249</v>
      </c>
      <c r="AV937" s="14">
        <v>0.17167896947868999</v>
      </c>
      <c r="AW937" s="14">
        <v>0.13077702387137399</v>
      </c>
      <c r="AX937" s="14">
        <v>0.221802668179857</v>
      </c>
      <c r="AY937" s="14"/>
      <c r="AZ937" s="14">
        <v>0.125730354707903</v>
      </c>
      <c r="BA937" s="14">
        <v>0.17545783014376301</v>
      </c>
      <c r="BB937" s="14">
        <v>0.20425815176560999</v>
      </c>
      <c r="BC937" s="14">
        <v>0.22627627491356</v>
      </c>
      <c r="BD937" s="14">
        <v>0.22575134525820001</v>
      </c>
      <c r="BE937" s="14">
        <v>0.14940933020019001</v>
      </c>
    </row>
    <row r="938" spans="2:57" x14ac:dyDescent="0.25">
      <c r="B938" t="s">
        <v>302</v>
      </c>
      <c r="C938" s="14">
        <v>0.1123746560283</v>
      </c>
      <c r="D938" s="14">
        <v>0.11554781259748299</v>
      </c>
      <c r="E938" s="14">
        <v>0.109938063416918</v>
      </c>
      <c r="F938" s="14"/>
      <c r="G938" s="14">
        <v>7.1422164707515404E-2</v>
      </c>
      <c r="H938" s="14">
        <v>7.9537485002756106E-2</v>
      </c>
      <c r="I938" s="14">
        <v>8.4182672794795396E-2</v>
      </c>
      <c r="J938" s="14">
        <v>9.91974005803819E-2</v>
      </c>
      <c r="K938" s="14">
        <v>0.16468180509986199</v>
      </c>
      <c r="L938" s="14">
        <v>0.165085859233492</v>
      </c>
      <c r="M938" s="14"/>
      <c r="N938" s="14">
        <v>6.9479489195825E-2</v>
      </c>
      <c r="O938" s="14">
        <v>9.7952085845008599E-2</v>
      </c>
      <c r="P938" s="14">
        <v>0.12526462171128</v>
      </c>
      <c r="Q938" s="14">
        <v>0.16248554129856299</v>
      </c>
      <c r="R938" s="14"/>
      <c r="S938" s="14">
        <v>9.3404784798249901E-2</v>
      </c>
      <c r="T938" s="14">
        <v>0.107998684443986</v>
      </c>
      <c r="U938" s="14">
        <v>0.11379380654758001</v>
      </c>
      <c r="V938" s="14">
        <v>8.3025628224254897E-2</v>
      </c>
      <c r="W938" s="14">
        <v>0.125994860284286</v>
      </c>
      <c r="X938" s="14">
        <v>0.109734233937183</v>
      </c>
      <c r="Y938" s="14">
        <v>0.15973254762814901</v>
      </c>
      <c r="Z938" s="14">
        <v>0.158345358773366</v>
      </c>
      <c r="AA938" s="14">
        <v>0.11709977846536</v>
      </c>
      <c r="AB938" s="14">
        <v>0.103209446035629</v>
      </c>
      <c r="AC938" s="14">
        <v>0.116341943903259</v>
      </c>
      <c r="AD938" s="14">
        <v>9.5755652949273906E-2</v>
      </c>
      <c r="AE938" s="14"/>
      <c r="AF938" s="14">
        <v>0.16429750147551</v>
      </c>
      <c r="AG938" s="14">
        <v>7.7155901473539706E-2</v>
      </c>
      <c r="AH938" s="14">
        <v>0.103233943213265</v>
      </c>
      <c r="AI938" s="14"/>
      <c r="AJ938" s="14">
        <v>0.119697503713836</v>
      </c>
      <c r="AK938" s="14">
        <v>0.102847587610814</v>
      </c>
      <c r="AL938" s="14">
        <v>9.4333983221411899E-2</v>
      </c>
      <c r="AM938" s="14">
        <v>0.20046933056011501</v>
      </c>
      <c r="AN938" s="14">
        <v>0.118017485150297</v>
      </c>
      <c r="AO938" s="14"/>
      <c r="AP938" s="14">
        <v>0.120151262616584</v>
      </c>
      <c r="AQ938" s="14">
        <v>9.6560462792418394E-2</v>
      </c>
      <c r="AR938" s="14">
        <v>0.136076061764455</v>
      </c>
      <c r="AS938" s="14"/>
      <c r="AT938" s="14">
        <v>0.16113917660006299</v>
      </c>
      <c r="AU938" s="14">
        <v>0.1226983551912</v>
      </c>
      <c r="AV938" s="14">
        <v>5.6319818820966698E-2</v>
      </c>
      <c r="AW938" s="14">
        <v>4.58888728790132E-2</v>
      </c>
      <c r="AX938" s="14">
        <v>0.135234682744451</v>
      </c>
      <c r="AY938" s="14"/>
      <c r="AZ938" s="14">
        <v>8.7738480046358203E-2</v>
      </c>
      <c r="BA938" s="14">
        <v>0.118809587625841</v>
      </c>
      <c r="BB938" s="14">
        <v>0.110512060005167</v>
      </c>
      <c r="BC938" s="14">
        <v>0.13982304214847099</v>
      </c>
      <c r="BD938" s="14">
        <v>0.13530177219511</v>
      </c>
      <c r="BE938" s="14">
        <v>5.8195619827947902E-2</v>
      </c>
    </row>
    <row r="939" spans="2:57" x14ac:dyDescent="0.25">
      <c r="B939" t="s">
        <v>87</v>
      </c>
      <c r="C939" s="14">
        <v>3.81986132822799E-2</v>
      </c>
      <c r="D939" s="14">
        <v>2.7875470933342701E-2</v>
      </c>
      <c r="E939" s="14">
        <v>4.8513717948768097E-2</v>
      </c>
      <c r="F939" s="14"/>
      <c r="G939" s="14">
        <v>2.6839727841103399E-2</v>
      </c>
      <c r="H939" s="14">
        <v>2.8973362481803901E-2</v>
      </c>
      <c r="I939" s="14">
        <v>1.9225460934670299E-2</v>
      </c>
      <c r="J939" s="14">
        <v>5.5186674703475602E-2</v>
      </c>
      <c r="K939" s="14">
        <v>5.5842505365004902E-2</v>
      </c>
      <c r="L939" s="14">
        <v>4.30900907678754E-2</v>
      </c>
      <c r="M939" s="14"/>
      <c r="N939" s="14">
        <v>2.3322042609681501E-2</v>
      </c>
      <c r="O939" s="14">
        <v>4.2458713218267101E-2</v>
      </c>
      <c r="P939" s="14">
        <v>3.8028681975963201E-2</v>
      </c>
      <c r="Q939" s="14">
        <v>4.8919824588197797E-2</v>
      </c>
      <c r="R939" s="14"/>
      <c r="S939" s="14">
        <v>5.0580404090785E-2</v>
      </c>
      <c r="T939" s="14">
        <v>2.7411736677372501E-2</v>
      </c>
      <c r="U939" s="14">
        <v>5.2693216559604898E-2</v>
      </c>
      <c r="V939" s="14">
        <v>4.9610569936860402E-2</v>
      </c>
      <c r="W939" s="14">
        <v>3.4560424322591203E-2</v>
      </c>
      <c r="X939" s="14">
        <v>4.1905120819562998E-2</v>
      </c>
      <c r="Y939" s="14">
        <v>1.70208097432385E-2</v>
      </c>
      <c r="Z939" s="14">
        <v>5.8508170012353103E-2</v>
      </c>
      <c r="AA939" s="14">
        <v>3.0560507209924499E-2</v>
      </c>
      <c r="AB939" s="14">
        <v>4.4699815426106702E-2</v>
      </c>
      <c r="AC939" s="14">
        <v>3.1705205480515898E-2</v>
      </c>
      <c r="AD939" s="14">
        <v>0</v>
      </c>
      <c r="AE939" s="14"/>
      <c r="AF939" s="14">
        <v>4.4351852344490197E-2</v>
      </c>
      <c r="AG939" s="14">
        <v>3.62993851779458E-2</v>
      </c>
      <c r="AH939" s="14">
        <v>2.9527878345796999E-2</v>
      </c>
      <c r="AI939" s="14"/>
      <c r="AJ939" s="14">
        <v>4.2417496737797003E-2</v>
      </c>
      <c r="AK939" s="14">
        <v>3.13073829282383E-2</v>
      </c>
      <c r="AL939" s="14">
        <v>1.79864090111083E-2</v>
      </c>
      <c r="AM939" s="14">
        <v>3.2073495386543499E-2</v>
      </c>
      <c r="AN939" s="14">
        <v>4.8307305111520198E-2</v>
      </c>
      <c r="AO939" s="14"/>
      <c r="AP939" s="14">
        <v>3.6444925429771902E-2</v>
      </c>
      <c r="AQ939" s="14">
        <v>3.3310761436591001E-2</v>
      </c>
      <c r="AR939" s="14">
        <v>1.21586232406599E-2</v>
      </c>
      <c r="AS939" s="14"/>
      <c r="AT939" s="14">
        <v>5.7984977075158699E-2</v>
      </c>
      <c r="AU939" s="14">
        <v>5.3915824790325202E-2</v>
      </c>
      <c r="AV939" s="14">
        <v>2.4719614664697801E-2</v>
      </c>
      <c r="AW939" s="14">
        <v>9.7470592177807906E-3</v>
      </c>
      <c r="AX939" s="14">
        <v>0</v>
      </c>
      <c r="AY939" s="14"/>
      <c r="AZ939" s="14">
        <v>2.1034658121215001E-2</v>
      </c>
      <c r="BA939" s="14">
        <v>3.8755947285376E-2</v>
      </c>
      <c r="BB939" s="14">
        <v>3.1918642220405399E-2</v>
      </c>
      <c r="BC939" s="14">
        <v>5.49846908705501E-2</v>
      </c>
      <c r="BD939" s="14">
        <v>4.1512719752032301E-2</v>
      </c>
      <c r="BE939" s="14">
        <v>5.9738602695267103E-2</v>
      </c>
    </row>
    <row r="940" spans="2:57" x14ac:dyDescent="0.25"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4"/>
    </row>
    <row r="941" spans="2:57" x14ac:dyDescent="0.25">
      <c r="B941" s="6" t="s">
        <v>310</v>
      </c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  <c r="BE941" s="14"/>
    </row>
    <row r="942" spans="2:57" x14ac:dyDescent="0.25">
      <c r="B942" s="24" t="s">
        <v>93</v>
      </c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  <c r="BE942" s="14"/>
    </row>
    <row r="943" spans="2:57" x14ac:dyDescent="0.25">
      <c r="B943" t="s">
        <v>298</v>
      </c>
      <c r="C943" s="14">
        <v>0.100985676217305</v>
      </c>
      <c r="D943" s="14">
        <v>0.12703984402641</v>
      </c>
      <c r="E943" s="14">
        <v>7.5193553532576299E-2</v>
      </c>
      <c r="F943" s="14"/>
      <c r="G943" s="14">
        <v>0.18110634259710301</v>
      </c>
      <c r="H943" s="14">
        <v>0.18243361730579899</v>
      </c>
      <c r="I943" s="14">
        <v>0.13134116925193801</v>
      </c>
      <c r="J943" s="14">
        <v>9.4724034350675806E-2</v>
      </c>
      <c r="K943" s="14">
        <v>2.4625428905845698E-2</v>
      </c>
      <c r="L943" s="14">
        <v>1.25370006387763E-2</v>
      </c>
      <c r="M943" s="14"/>
      <c r="N943" s="14">
        <v>0.12896613671809001</v>
      </c>
      <c r="O943" s="14">
        <v>8.0582291107885007E-2</v>
      </c>
      <c r="P943" s="14">
        <v>0.13737258246525599</v>
      </c>
      <c r="Q943" s="14">
        <v>5.9650153900238902E-2</v>
      </c>
      <c r="R943" s="14"/>
      <c r="S943" s="14">
        <v>0.151244477885669</v>
      </c>
      <c r="T943" s="14">
        <v>0.120496921655177</v>
      </c>
      <c r="U943" s="14">
        <v>8.1938425499265499E-2</v>
      </c>
      <c r="V943" s="14">
        <v>7.4583756530763601E-2</v>
      </c>
      <c r="W943" s="14">
        <v>0.100750388075642</v>
      </c>
      <c r="X943" s="14">
        <v>8.6841506860614801E-2</v>
      </c>
      <c r="Y943" s="14">
        <v>6.7230982494100297E-2</v>
      </c>
      <c r="Z943" s="14">
        <v>4.5354910408008799E-2</v>
      </c>
      <c r="AA943" s="14">
        <v>0.124229280145237</v>
      </c>
      <c r="AB943" s="14">
        <v>8.1926065078376797E-2</v>
      </c>
      <c r="AC943" s="14">
        <v>9.5887022771137004E-2</v>
      </c>
      <c r="AD943" s="14">
        <v>9.9705144175116694E-2</v>
      </c>
      <c r="AE943" s="14"/>
      <c r="AF943" s="14">
        <v>6.2172973569496602E-2</v>
      </c>
      <c r="AG943" s="14">
        <v>0.115511635295309</v>
      </c>
      <c r="AH943" s="14">
        <v>0.11477432792495799</v>
      </c>
      <c r="AI943" s="14"/>
      <c r="AJ943" s="14">
        <v>7.5065867601085898E-2</v>
      </c>
      <c r="AK943" s="14">
        <v>0.13499027132907099</v>
      </c>
      <c r="AL943" s="14">
        <v>0.11165982601452</v>
      </c>
      <c r="AM943" s="14">
        <v>0.117845516269749</v>
      </c>
      <c r="AN943" s="14">
        <v>0.10346800076092701</v>
      </c>
      <c r="AO943" s="14"/>
      <c r="AP943" s="14">
        <v>0.118966020397257</v>
      </c>
      <c r="AQ943" s="14">
        <v>0.121788821279642</v>
      </c>
      <c r="AR943" s="14">
        <v>0.10933603238477201</v>
      </c>
      <c r="AS943" s="14"/>
      <c r="AT943" s="14">
        <v>5.5552885222459797E-2</v>
      </c>
      <c r="AU943" s="14">
        <v>6.8102007873604403E-2</v>
      </c>
      <c r="AV943" s="14">
        <v>0.14858410961565299</v>
      </c>
      <c r="AW943" s="14">
        <v>0.15897286198798199</v>
      </c>
      <c r="AX943" s="14">
        <v>0.18212627879665699</v>
      </c>
      <c r="AY943" s="14"/>
      <c r="AZ943" s="14">
        <v>0.176833742667832</v>
      </c>
      <c r="BA943" s="14">
        <v>8.8500744301874198E-2</v>
      </c>
      <c r="BB943" s="14">
        <v>7.2037306672146403E-2</v>
      </c>
      <c r="BC943" s="14">
        <v>6.6386088134905596E-2</v>
      </c>
      <c r="BD943" s="14">
        <v>7.4948184504743096E-2</v>
      </c>
      <c r="BE943" s="14">
        <v>7.1805053307271105E-2</v>
      </c>
    </row>
    <row r="944" spans="2:57" x14ac:dyDescent="0.25">
      <c r="B944" t="s">
        <v>299</v>
      </c>
      <c r="C944" s="14">
        <v>0.23151715236335399</v>
      </c>
      <c r="D944" s="14">
        <v>0.28973466333724401</v>
      </c>
      <c r="E944" s="14">
        <v>0.17492016111261199</v>
      </c>
      <c r="F944" s="14"/>
      <c r="G944" s="14">
        <v>0.32350209322400297</v>
      </c>
      <c r="H944" s="14">
        <v>0.32136165610254902</v>
      </c>
      <c r="I944" s="14">
        <v>0.25645705650918799</v>
      </c>
      <c r="J944" s="14">
        <v>0.22093478291253801</v>
      </c>
      <c r="K944" s="14">
        <v>0.19150472089748</v>
      </c>
      <c r="L944" s="14">
        <v>0.11173566366925999</v>
      </c>
      <c r="M944" s="14"/>
      <c r="N944" s="14">
        <v>0.27133088944806699</v>
      </c>
      <c r="O944" s="14">
        <v>0.210758266842341</v>
      </c>
      <c r="P944" s="14">
        <v>0.25032546310579201</v>
      </c>
      <c r="Q944" s="14">
        <v>0.191165176757012</v>
      </c>
      <c r="R944" s="14"/>
      <c r="S944" s="14">
        <v>0.28670138612894602</v>
      </c>
      <c r="T944" s="14">
        <v>0.18349577320258201</v>
      </c>
      <c r="U944" s="14">
        <v>0.188147540603185</v>
      </c>
      <c r="V944" s="14">
        <v>0.25322373463476999</v>
      </c>
      <c r="W944" s="14">
        <v>0.21704584804586199</v>
      </c>
      <c r="X944" s="14">
        <v>0.249886090573092</v>
      </c>
      <c r="Y944" s="14">
        <v>0.178753207503098</v>
      </c>
      <c r="Z944" s="14">
        <v>0.310465218459064</v>
      </c>
      <c r="AA944" s="14">
        <v>0.22991634747763001</v>
      </c>
      <c r="AB944" s="14">
        <v>0.236141760123808</v>
      </c>
      <c r="AC944" s="14">
        <v>0.178338527507065</v>
      </c>
      <c r="AD944" s="14">
        <v>0.32773265760627501</v>
      </c>
      <c r="AE944" s="14"/>
      <c r="AF944" s="14">
        <v>0.19410044445970301</v>
      </c>
      <c r="AG944" s="14">
        <v>0.23132145082967101</v>
      </c>
      <c r="AH944" s="14">
        <v>0.27105292534215802</v>
      </c>
      <c r="AI944" s="14"/>
      <c r="AJ944" s="14">
        <v>0.20218830372237001</v>
      </c>
      <c r="AK944" s="14">
        <v>0.248521938289676</v>
      </c>
      <c r="AL944" s="14">
        <v>0.21870623938973599</v>
      </c>
      <c r="AM944" s="14">
        <v>0.32200492627990301</v>
      </c>
      <c r="AN944" s="14">
        <v>0.245175086651541</v>
      </c>
      <c r="AO944" s="14"/>
      <c r="AP944" s="14">
        <v>0.22483951257238599</v>
      </c>
      <c r="AQ944" s="14">
        <v>0.24661351644876001</v>
      </c>
      <c r="AR944" s="14">
        <v>0.277830490549408</v>
      </c>
      <c r="AS944" s="14"/>
      <c r="AT944" s="14">
        <v>0.158410227099371</v>
      </c>
      <c r="AU944" s="14">
        <v>0.27218480749913698</v>
      </c>
      <c r="AV944" s="14">
        <v>0.23232331394424799</v>
      </c>
      <c r="AW944" s="14">
        <v>0.33474848491856901</v>
      </c>
      <c r="AX944" s="14">
        <v>0.31087566726579602</v>
      </c>
      <c r="AY944" s="14"/>
      <c r="AZ944" s="14">
        <v>0.28918879808671699</v>
      </c>
      <c r="BA944" s="14">
        <v>0.219788911352049</v>
      </c>
      <c r="BB944" s="14">
        <v>0.25496586008729999</v>
      </c>
      <c r="BC944" s="14">
        <v>0.19301560377971</v>
      </c>
      <c r="BD944" s="14">
        <v>0.183600271238508</v>
      </c>
      <c r="BE944" s="14">
        <v>0.213360502026466</v>
      </c>
    </row>
    <row r="945" spans="2:57" x14ac:dyDescent="0.25">
      <c r="B945" t="s">
        <v>300</v>
      </c>
      <c r="C945" s="14">
        <v>0.34999299833137998</v>
      </c>
      <c r="D945" s="14">
        <v>0.334074055548371</v>
      </c>
      <c r="E945" s="14">
        <v>0.36671311214005498</v>
      </c>
      <c r="F945" s="14"/>
      <c r="G945" s="14">
        <v>0.263228607514159</v>
      </c>
      <c r="H945" s="14">
        <v>0.35880029129711499</v>
      </c>
      <c r="I945" s="14">
        <v>0.374706861350316</v>
      </c>
      <c r="J945" s="14">
        <v>0.392226557093038</v>
      </c>
      <c r="K945" s="14">
        <v>0.35066753946338802</v>
      </c>
      <c r="L945" s="14">
        <v>0.345892627479293</v>
      </c>
      <c r="M945" s="14"/>
      <c r="N945" s="14">
        <v>0.32525009515094699</v>
      </c>
      <c r="O945" s="14">
        <v>0.380379069346855</v>
      </c>
      <c r="P945" s="14">
        <v>0.36643906723009201</v>
      </c>
      <c r="Q945" s="14">
        <v>0.33692311454335899</v>
      </c>
      <c r="R945" s="14"/>
      <c r="S945" s="14">
        <v>0.34863083651471699</v>
      </c>
      <c r="T945" s="14">
        <v>0.35906532785374701</v>
      </c>
      <c r="U945" s="14">
        <v>0.31605413122350301</v>
      </c>
      <c r="V945" s="14">
        <v>0.31754831368365</v>
      </c>
      <c r="W945" s="14">
        <v>0.38888861690620902</v>
      </c>
      <c r="X945" s="14">
        <v>0.41180419683680503</v>
      </c>
      <c r="Y945" s="14">
        <v>0.31356848188138697</v>
      </c>
      <c r="Z945" s="14">
        <v>0.23394021408955201</v>
      </c>
      <c r="AA945" s="14">
        <v>0.32185395639721698</v>
      </c>
      <c r="AB945" s="14">
        <v>0.38791784535854101</v>
      </c>
      <c r="AC945" s="14">
        <v>0.42040132342699998</v>
      </c>
      <c r="AD945" s="14">
        <v>0.35307076151074801</v>
      </c>
      <c r="AE945" s="14"/>
      <c r="AF945" s="14">
        <v>0.35282902783318598</v>
      </c>
      <c r="AG945" s="14">
        <v>0.35100557056229797</v>
      </c>
      <c r="AH945" s="14">
        <v>0.40151881651013299</v>
      </c>
      <c r="AI945" s="14"/>
      <c r="AJ945" s="14">
        <v>0.34841057877744402</v>
      </c>
      <c r="AK945" s="14">
        <v>0.344781170791989</v>
      </c>
      <c r="AL945" s="14">
        <v>0.31774340512035398</v>
      </c>
      <c r="AM945" s="14">
        <v>0.44306006583944701</v>
      </c>
      <c r="AN945" s="14">
        <v>0.39583089808223898</v>
      </c>
      <c r="AO945" s="14"/>
      <c r="AP945" s="14">
        <v>0.33130951549308701</v>
      </c>
      <c r="AQ945" s="14">
        <v>0.34403521561054801</v>
      </c>
      <c r="AR945" s="14">
        <v>0.26173791779542599</v>
      </c>
      <c r="AS945" s="14"/>
      <c r="AT945" s="14">
        <v>0.36475480511853198</v>
      </c>
      <c r="AU945" s="14">
        <v>0.36608509236187597</v>
      </c>
      <c r="AV945" s="14">
        <v>0.36339160409771099</v>
      </c>
      <c r="AW945" s="14">
        <v>0.26471116529578098</v>
      </c>
      <c r="AX945" s="14">
        <v>0.25646065952549302</v>
      </c>
      <c r="AY945" s="14"/>
      <c r="AZ945" s="14">
        <v>0.32122090938807701</v>
      </c>
      <c r="BA945" s="14">
        <v>0.369546551597696</v>
      </c>
      <c r="BB945" s="14">
        <v>0.35335527370259101</v>
      </c>
      <c r="BC945" s="14">
        <v>0.34753272972693899</v>
      </c>
      <c r="BD945" s="14">
        <v>0.35148971249431998</v>
      </c>
      <c r="BE945" s="14">
        <v>0.36931992782631701</v>
      </c>
    </row>
    <row r="946" spans="2:57" x14ac:dyDescent="0.25">
      <c r="B946" t="s">
        <v>301</v>
      </c>
      <c r="C946" s="14">
        <v>0.18730708991543801</v>
      </c>
      <c r="D946" s="14">
        <v>0.15128283807543799</v>
      </c>
      <c r="E946" s="14">
        <v>0.22173369791984801</v>
      </c>
      <c r="F946" s="14"/>
      <c r="G946" s="14">
        <v>0.164847517347263</v>
      </c>
      <c r="H946" s="14">
        <v>7.6277993245464304E-2</v>
      </c>
      <c r="I946" s="14">
        <v>0.15422825152932301</v>
      </c>
      <c r="J946" s="14">
        <v>0.18696459000215701</v>
      </c>
      <c r="K946" s="14">
        <v>0.26875539806401699</v>
      </c>
      <c r="L946" s="14">
        <v>0.26557711379565402</v>
      </c>
      <c r="M946" s="14"/>
      <c r="N946" s="14">
        <v>0.18634916925671299</v>
      </c>
      <c r="O946" s="14">
        <v>0.18016071510936699</v>
      </c>
      <c r="P946" s="14">
        <v>0.16581275094932499</v>
      </c>
      <c r="Q946" s="14">
        <v>0.21064801768378999</v>
      </c>
      <c r="R946" s="14"/>
      <c r="S946" s="14">
        <v>0.14444974589029</v>
      </c>
      <c r="T946" s="14">
        <v>0.205185070816015</v>
      </c>
      <c r="U946" s="14">
        <v>0.22032574454201101</v>
      </c>
      <c r="V946" s="14">
        <v>0.238513507541811</v>
      </c>
      <c r="W946" s="14">
        <v>0.16927708775974801</v>
      </c>
      <c r="X946" s="14">
        <v>0.14247956307096199</v>
      </c>
      <c r="Y946" s="14">
        <v>0.29477149119935903</v>
      </c>
      <c r="Z946" s="14">
        <v>0.221088645852484</v>
      </c>
      <c r="AA946" s="14">
        <v>0.15074689358431201</v>
      </c>
      <c r="AB946" s="14">
        <v>0.16120882004966999</v>
      </c>
      <c r="AC946" s="14">
        <v>0.14947787797002299</v>
      </c>
      <c r="AD946" s="14">
        <v>0.18830746700362599</v>
      </c>
      <c r="AE946" s="14"/>
      <c r="AF946" s="14">
        <v>0.20077352531741</v>
      </c>
      <c r="AG946" s="14">
        <v>0.19486710209550201</v>
      </c>
      <c r="AH946" s="14">
        <v>0.13345120063425001</v>
      </c>
      <c r="AI946" s="14"/>
      <c r="AJ946" s="14">
        <v>0.21130165430124501</v>
      </c>
      <c r="AK946" s="14">
        <v>0.16766580271714601</v>
      </c>
      <c r="AL946" s="14">
        <v>0.200548364023347</v>
      </c>
      <c r="AM946" s="14">
        <v>7.3512734216353806E-2</v>
      </c>
      <c r="AN946" s="14">
        <v>0.134537017693514</v>
      </c>
      <c r="AO946" s="14"/>
      <c r="AP946" s="14">
        <v>0.17365458277857801</v>
      </c>
      <c r="AQ946" s="14">
        <v>0.190102466493411</v>
      </c>
      <c r="AR946" s="14">
        <v>0.16644872683564399</v>
      </c>
      <c r="AS946" s="14"/>
      <c r="AT946" s="14">
        <v>0.23573751152611</v>
      </c>
      <c r="AU946" s="14">
        <v>0.15858169740293601</v>
      </c>
      <c r="AV946" s="14">
        <v>0.180400772443011</v>
      </c>
      <c r="AW946" s="14">
        <v>0.16271777046512201</v>
      </c>
      <c r="AX946" s="14">
        <v>0.12998660648530599</v>
      </c>
      <c r="AY946" s="14"/>
      <c r="AZ946" s="14">
        <v>0.13902658093588799</v>
      </c>
      <c r="BA946" s="14">
        <v>0.19179484693552301</v>
      </c>
      <c r="BB946" s="14">
        <v>0.16903672744439999</v>
      </c>
      <c r="BC946" s="14">
        <v>0.22899648003744999</v>
      </c>
      <c r="BD946" s="14">
        <v>0.22538857686236299</v>
      </c>
      <c r="BE946" s="14">
        <v>0.19983586850017401</v>
      </c>
    </row>
    <row r="947" spans="2:57" x14ac:dyDescent="0.25">
      <c r="B947" t="s">
        <v>302</v>
      </c>
      <c r="C947" s="14">
        <v>0.104907302851106</v>
      </c>
      <c r="D947" s="14">
        <v>7.9766403147174703E-2</v>
      </c>
      <c r="E947" s="14">
        <v>0.12897543338616199</v>
      </c>
      <c r="F947" s="14"/>
      <c r="G947" s="14">
        <v>4.5543691447828598E-2</v>
      </c>
      <c r="H947" s="14">
        <v>3.1043711422711E-2</v>
      </c>
      <c r="I947" s="14">
        <v>6.8257237626518003E-2</v>
      </c>
      <c r="J947" s="14">
        <v>8.14796502690045E-2</v>
      </c>
      <c r="K947" s="14">
        <v>0.14268389047576499</v>
      </c>
      <c r="L947" s="14">
        <v>0.228487892964992</v>
      </c>
      <c r="M947" s="14"/>
      <c r="N947" s="14">
        <v>7.6135638287607804E-2</v>
      </c>
      <c r="O947" s="14">
        <v>0.112419213850766</v>
      </c>
      <c r="P947" s="14">
        <v>6.6067718017780594E-2</v>
      </c>
      <c r="Q947" s="14">
        <v>0.162357202443249</v>
      </c>
      <c r="R947" s="14"/>
      <c r="S947" s="14">
        <v>4.2397759371649198E-2</v>
      </c>
      <c r="T947" s="14">
        <v>0.109134451515962</v>
      </c>
      <c r="U947" s="14">
        <v>0.16394126300376799</v>
      </c>
      <c r="V947" s="14">
        <v>9.2425565422347505E-2</v>
      </c>
      <c r="W947" s="14">
        <v>0.105142674896103</v>
      </c>
      <c r="X947" s="14">
        <v>9.0782097231494496E-2</v>
      </c>
      <c r="Y947" s="14">
        <v>0.12318763076587499</v>
      </c>
      <c r="Z947" s="14">
        <v>0.132217002216553</v>
      </c>
      <c r="AA947" s="14">
        <v>0.14148980666285499</v>
      </c>
      <c r="AB947" s="14">
        <v>0.10463855494863999</v>
      </c>
      <c r="AC947" s="14">
        <v>0.134897393871792</v>
      </c>
      <c r="AD947" s="14">
        <v>3.1183969704233101E-2</v>
      </c>
      <c r="AE947" s="14"/>
      <c r="AF947" s="14">
        <v>0.15677580288808199</v>
      </c>
      <c r="AG947" s="14">
        <v>9.0667987374525902E-2</v>
      </c>
      <c r="AH947" s="14">
        <v>5.6153988664255299E-2</v>
      </c>
      <c r="AI947" s="14"/>
      <c r="AJ947" s="14">
        <v>0.136062859864406</v>
      </c>
      <c r="AK947" s="14">
        <v>8.2830800990827597E-2</v>
      </c>
      <c r="AL947" s="14">
        <v>0.14497505859233101</v>
      </c>
      <c r="AM947" s="14">
        <v>4.3576757394547097E-2</v>
      </c>
      <c r="AN947" s="14">
        <v>8.5428970897656401E-2</v>
      </c>
      <c r="AO947" s="14"/>
      <c r="AP947" s="14">
        <v>0.12559966470540901</v>
      </c>
      <c r="AQ947" s="14">
        <v>7.3909895302096601E-2</v>
      </c>
      <c r="AR947" s="14">
        <v>0.17872655697228801</v>
      </c>
      <c r="AS947" s="14"/>
      <c r="AT947" s="14">
        <v>0.15382714399761999</v>
      </c>
      <c r="AU947" s="14">
        <v>9.6060486716541105E-2</v>
      </c>
      <c r="AV947" s="14">
        <v>6.3049494506624199E-2</v>
      </c>
      <c r="AW947" s="14">
        <v>6.9787100768008106E-2</v>
      </c>
      <c r="AX947" s="14">
        <v>9.0686535318128605E-2</v>
      </c>
      <c r="AY947" s="14"/>
      <c r="AZ947" s="14">
        <v>5.8234196679632498E-2</v>
      </c>
      <c r="BA947" s="14">
        <v>0.104216723434936</v>
      </c>
      <c r="BB947" s="14">
        <v>0.12263337952381</v>
      </c>
      <c r="BC947" s="14">
        <v>0.13039338514311799</v>
      </c>
      <c r="BD947" s="14">
        <v>0.145760085278104</v>
      </c>
      <c r="BE947" s="14">
        <v>0.10492057950254299</v>
      </c>
    </row>
    <row r="948" spans="2:57" x14ac:dyDescent="0.25">
      <c r="B948" t="s">
        <v>87</v>
      </c>
      <c r="C948" s="14">
        <v>2.52897803214172E-2</v>
      </c>
      <c r="D948" s="14">
        <v>1.81021958653616E-2</v>
      </c>
      <c r="E948" s="14">
        <v>3.2464041908746702E-2</v>
      </c>
      <c r="F948" s="14"/>
      <c r="G948" s="14">
        <v>2.1771747869643102E-2</v>
      </c>
      <c r="H948" s="14">
        <v>3.0082730626361898E-2</v>
      </c>
      <c r="I948" s="14">
        <v>1.50094237327166E-2</v>
      </c>
      <c r="J948" s="14">
        <v>2.3670385372586301E-2</v>
      </c>
      <c r="K948" s="14">
        <v>2.1763022193505E-2</v>
      </c>
      <c r="L948" s="14">
        <v>3.5769701452023801E-2</v>
      </c>
      <c r="M948" s="14"/>
      <c r="N948" s="14">
        <v>1.1968071138576101E-2</v>
      </c>
      <c r="O948" s="14">
        <v>3.5700443742785998E-2</v>
      </c>
      <c r="P948" s="14">
        <v>1.3982418231754499E-2</v>
      </c>
      <c r="Q948" s="14">
        <v>3.9256334672350998E-2</v>
      </c>
      <c r="R948" s="14"/>
      <c r="S948" s="14">
        <v>2.6575794208728801E-2</v>
      </c>
      <c r="T948" s="14">
        <v>2.2622454956517001E-2</v>
      </c>
      <c r="U948" s="14">
        <v>2.9592895128267498E-2</v>
      </c>
      <c r="V948" s="14">
        <v>2.3705122186657299E-2</v>
      </c>
      <c r="W948" s="14">
        <v>1.88953843164365E-2</v>
      </c>
      <c r="X948" s="14">
        <v>1.8206545427031501E-2</v>
      </c>
      <c r="Y948" s="14">
        <v>2.24882061561818E-2</v>
      </c>
      <c r="Z948" s="14">
        <v>5.6934008974339097E-2</v>
      </c>
      <c r="AA948" s="14">
        <v>3.17637157327492E-2</v>
      </c>
      <c r="AB948" s="14">
        <v>2.81669544409647E-2</v>
      </c>
      <c r="AC948" s="14">
        <v>2.09978544529828E-2</v>
      </c>
      <c r="AD948" s="14">
        <v>0</v>
      </c>
      <c r="AE948" s="14"/>
      <c r="AF948" s="14">
        <v>3.3348225932123297E-2</v>
      </c>
      <c r="AG948" s="14">
        <v>1.6626253842695199E-2</v>
      </c>
      <c r="AH948" s="14">
        <v>2.3048740924245199E-2</v>
      </c>
      <c r="AI948" s="14"/>
      <c r="AJ948" s="14">
        <v>2.69707357334486E-2</v>
      </c>
      <c r="AK948" s="14">
        <v>2.1210015881291299E-2</v>
      </c>
      <c r="AL948" s="14">
        <v>6.3671068597120498E-3</v>
      </c>
      <c r="AM948" s="14">
        <v>0</v>
      </c>
      <c r="AN948" s="14">
        <v>3.5560025914123099E-2</v>
      </c>
      <c r="AO948" s="14"/>
      <c r="AP948" s="14">
        <v>2.56307040532836E-2</v>
      </c>
      <c r="AQ948" s="14">
        <v>2.3550084865542401E-2</v>
      </c>
      <c r="AR948" s="14">
        <v>5.9202754624619498E-3</v>
      </c>
      <c r="AS948" s="14"/>
      <c r="AT948" s="14">
        <v>3.1717427035906798E-2</v>
      </c>
      <c r="AU948" s="14">
        <v>3.89859081459051E-2</v>
      </c>
      <c r="AV948" s="14">
        <v>1.22507053927523E-2</v>
      </c>
      <c r="AW948" s="14">
        <v>9.0626165645380109E-3</v>
      </c>
      <c r="AX948" s="14">
        <v>2.9864252608619801E-2</v>
      </c>
      <c r="AY948" s="14"/>
      <c r="AZ948" s="14">
        <v>1.5495772241853001E-2</v>
      </c>
      <c r="BA948" s="14">
        <v>2.6152222377920802E-2</v>
      </c>
      <c r="BB948" s="14">
        <v>2.7971452569752701E-2</v>
      </c>
      <c r="BC948" s="14">
        <v>3.3675713177877598E-2</v>
      </c>
      <c r="BD948" s="14">
        <v>1.88131696219614E-2</v>
      </c>
      <c r="BE948" s="14">
        <v>4.0758068837229003E-2</v>
      </c>
    </row>
    <row r="949" spans="2:57" x14ac:dyDescent="0.25"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  <c r="BE949" s="14"/>
    </row>
    <row r="950" spans="2:57" x14ac:dyDescent="0.25">
      <c r="B950" s="6" t="s">
        <v>313</v>
      </c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  <c r="BE950" s="14"/>
    </row>
    <row r="951" spans="2:57" x14ac:dyDescent="0.25">
      <c r="B951" s="24" t="s">
        <v>450</v>
      </c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  <c r="BE951" s="14"/>
    </row>
    <row r="952" spans="2:57" x14ac:dyDescent="0.25">
      <c r="B952" t="s">
        <v>311</v>
      </c>
      <c r="C952" s="14">
        <v>0.77124606574018295</v>
      </c>
      <c r="D952" s="14">
        <v>0.77815293499599503</v>
      </c>
      <c r="E952" s="14">
        <v>0.76244006060686498</v>
      </c>
      <c r="F952" s="14"/>
      <c r="G952" s="14">
        <v>0.89258680000025303</v>
      </c>
      <c r="H952" s="14">
        <v>0.74087590210523202</v>
      </c>
      <c r="I952" s="14">
        <v>0.68730939989635298</v>
      </c>
      <c r="J952" s="14">
        <v>0.77597534059984297</v>
      </c>
      <c r="K952" s="14">
        <v>0.72559775008161098</v>
      </c>
      <c r="L952" s="14">
        <v>0.81627629560180104</v>
      </c>
      <c r="M952" s="14"/>
      <c r="N952" s="14">
        <v>0.83095355681663097</v>
      </c>
      <c r="O952" s="14">
        <v>0.74115324041569697</v>
      </c>
      <c r="P952" s="14">
        <v>0.75074280782500702</v>
      </c>
      <c r="Q952" s="14">
        <v>0.70485827419710501</v>
      </c>
      <c r="R952" s="14"/>
      <c r="S952" s="14">
        <v>0.81386527617709403</v>
      </c>
      <c r="T952" s="14">
        <v>0.67760844824521904</v>
      </c>
      <c r="U952" s="14">
        <v>0.77140071850452396</v>
      </c>
      <c r="V952" s="14">
        <v>0.86764131443677095</v>
      </c>
      <c r="W952" s="14">
        <v>0.72495677405780301</v>
      </c>
      <c r="X952" s="14">
        <v>0.64780294348693401</v>
      </c>
      <c r="Y952" s="14">
        <v>0.75447184730510197</v>
      </c>
      <c r="Z952" s="14">
        <v>0.787659482213105</v>
      </c>
      <c r="AA952" s="14">
        <v>0.71718731800051705</v>
      </c>
      <c r="AB952" s="14">
        <v>0.870482317627154</v>
      </c>
      <c r="AC952" s="14">
        <v>0.90320173728036302</v>
      </c>
      <c r="AD952" s="14">
        <v>1</v>
      </c>
      <c r="AE952" s="14"/>
      <c r="AF952" s="14">
        <v>0.78371771388358702</v>
      </c>
      <c r="AG952" s="14">
        <v>0.75246500689624995</v>
      </c>
      <c r="AH952" s="14">
        <v>0.69006473019391501</v>
      </c>
      <c r="AI952" s="14"/>
      <c r="AJ952" s="14">
        <v>0.79688795300575399</v>
      </c>
      <c r="AK952" s="14">
        <v>0.727746492060376</v>
      </c>
      <c r="AL952" s="14">
        <v>0.73589476405052201</v>
      </c>
      <c r="AM952" s="14">
        <v>1</v>
      </c>
      <c r="AN952" s="14">
        <v>0.72084554340569196</v>
      </c>
      <c r="AO952" s="14"/>
      <c r="AP952" s="14">
        <v>0.84686680025024597</v>
      </c>
      <c r="AQ952" s="14">
        <v>0.75030436357310204</v>
      </c>
      <c r="AR952" s="14">
        <v>0.73777186667956995</v>
      </c>
      <c r="AS952" s="14"/>
      <c r="AT952" s="14" t="s">
        <v>247</v>
      </c>
      <c r="AU952" s="14">
        <v>0.76862020457559299</v>
      </c>
      <c r="AV952" s="14">
        <v>0.74581787552758305</v>
      </c>
      <c r="AW952" s="14">
        <v>0.81247743085926305</v>
      </c>
      <c r="AX952" s="14">
        <v>0.846707750170972</v>
      </c>
      <c r="AY952" s="14"/>
      <c r="AZ952" s="14">
        <v>0.80436089962581803</v>
      </c>
      <c r="BA952" s="14">
        <v>0.73638017896600305</v>
      </c>
      <c r="BB952" s="14">
        <v>0.74351017114644802</v>
      </c>
      <c r="BC952" s="14">
        <v>0.81833161623013095</v>
      </c>
      <c r="BD952" s="14">
        <v>0.66689419303564801</v>
      </c>
      <c r="BE952" s="14">
        <v>0.83231416120711699</v>
      </c>
    </row>
    <row r="953" spans="2:57" x14ac:dyDescent="0.25">
      <c r="B953" t="s">
        <v>312</v>
      </c>
      <c r="C953" s="14">
        <v>0.15291979395414501</v>
      </c>
      <c r="D953" s="14">
        <v>0.15320917828274799</v>
      </c>
      <c r="E953" s="14">
        <v>0.14739673279203899</v>
      </c>
      <c r="F953" s="14"/>
      <c r="G953" s="14">
        <v>9.2127029418380399E-2</v>
      </c>
      <c r="H953" s="14">
        <v>0.18289283932742201</v>
      </c>
      <c r="I953" s="14">
        <v>0.214196043585452</v>
      </c>
      <c r="J953" s="14">
        <v>0.15492220034938001</v>
      </c>
      <c r="K953" s="14">
        <v>0.12684925242741499</v>
      </c>
      <c r="L953" s="14">
        <v>0.118869730728438</v>
      </c>
      <c r="M953" s="14"/>
      <c r="N953" s="14">
        <v>0.13241592838456501</v>
      </c>
      <c r="O953" s="14">
        <v>0.17423253961438101</v>
      </c>
      <c r="P953" s="14">
        <v>0.16655684067950799</v>
      </c>
      <c r="Q953" s="14">
        <v>0.14983063279374301</v>
      </c>
      <c r="R953" s="14"/>
      <c r="S953" s="14">
        <v>0.11782284744275701</v>
      </c>
      <c r="T953" s="14">
        <v>0.18173623405342601</v>
      </c>
      <c r="U953" s="14">
        <v>0.17173542801759301</v>
      </c>
      <c r="V953" s="14">
        <v>0</v>
      </c>
      <c r="W953" s="14">
        <v>0.21703873220831699</v>
      </c>
      <c r="X953" s="14">
        <v>0.27602590712592101</v>
      </c>
      <c r="Y953" s="14">
        <v>0.19033559624853599</v>
      </c>
      <c r="Z953" s="14">
        <v>0.109181044762842</v>
      </c>
      <c r="AA953" s="14">
        <v>0.19222639680804501</v>
      </c>
      <c r="AB953" s="14">
        <v>8.9127643391664402E-2</v>
      </c>
      <c r="AC953" s="14">
        <v>9.6798262719636902E-2</v>
      </c>
      <c r="AD953" s="14">
        <v>0</v>
      </c>
      <c r="AE953" s="14"/>
      <c r="AF953" s="14">
        <v>0.15084165662587301</v>
      </c>
      <c r="AG953" s="14">
        <v>0.17170386355133499</v>
      </c>
      <c r="AH953" s="14">
        <v>0.159384234133465</v>
      </c>
      <c r="AI953" s="14"/>
      <c r="AJ953" s="14">
        <v>0.119158704179603</v>
      </c>
      <c r="AK953" s="14">
        <v>0.21676818679579801</v>
      </c>
      <c r="AL953" s="14">
        <v>0.242901243016067</v>
      </c>
      <c r="AM953" s="14">
        <v>0</v>
      </c>
      <c r="AN953" s="14">
        <v>0.15406712109519999</v>
      </c>
      <c r="AO953" s="14"/>
      <c r="AP953" s="14">
        <v>9.9552909665280506E-2</v>
      </c>
      <c r="AQ953" s="14">
        <v>0.18189728529754201</v>
      </c>
      <c r="AR953" s="14">
        <v>0.21276809468828101</v>
      </c>
      <c r="AS953" s="14"/>
      <c r="AT953" s="14" t="s">
        <v>247</v>
      </c>
      <c r="AU953" s="14">
        <v>0.15453058003761699</v>
      </c>
      <c r="AV953" s="14">
        <v>0.146504638475181</v>
      </c>
      <c r="AW953" s="14">
        <v>0.175915232434639</v>
      </c>
      <c r="AX953" s="14">
        <v>0.153292249829028</v>
      </c>
      <c r="AY953" s="14"/>
      <c r="AZ953" s="14">
        <v>0.13577235603712301</v>
      </c>
      <c r="BA953" s="14">
        <v>0.192944781832464</v>
      </c>
      <c r="BB953" s="14">
        <v>0.10651967585175499</v>
      </c>
      <c r="BC953" s="14">
        <v>0.112690578464837</v>
      </c>
      <c r="BD953" s="14">
        <v>0.20632093909320501</v>
      </c>
      <c r="BE953" s="14">
        <v>0.16768583879288301</v>
      </c>
    </row>
    <row r="954" spans="2:57" x14ac:dyDescent="0.25">
      <c r="B954" t="s">
        <v>87</v>
      </c>
      <c r="C954" s="14">
        <v>7.5834140305672496E-2</v>
      </c>
      <c r="D954" s="14">
        <v>6.8637886721256605E-2</v>
      </c>
      <c r="E954" s="14">
        <v>9.0163206601096002E-2</v>
      </c>
      <c r="F954" s="14"/>
      <c r="G954" s="14">
        <v>1.52861705813668E-2</v>
      </c>
      <c r="H954" s="14">
        <v>7.6231258567346097E-2</v>
      </c>
      <c r="I954" s="14">
        <v>9.8494556518194998E-2</v>
      </c>
      <c r="J954" s="14">
        <v>6.9102459050776596E-2</v>
      </c>
      <c r="K954" s="14">
        <v>0.147552997490974</v>
      </c>
      <c r="L954" s="14">
        <v>6.4853973669760701E-2</v>
      </c>
      <c r="M954" s="14"/>
      <c r="N954" s="14">
        <v>3.6630514798803603E-2</v>
      </c>
      <c r="O954" s="14">
        <v>8.4614219969921606E-2</v>
      </c>
      <c r="P954" s="14">
        <v>8.2700351495485394E-2</v>
      </c>
      <c r="Q954" s="14">
        <v>0.14531109300915199</v>
      </c>
      <c r="R954" s="14"/>
      <c r="S954" s="14">
        <v>6.83118763801491E-2</v>
      </c>
      <c r="T954" s="14">
        <v>0.140655317701356</v>
      </c>
      <c r="U954" s="14">
        <v>5.6863853477882802E-2</v>
      </c>
      <c r="V954" s="14">
        <v>0.13235868556322899</v>
      </c>
      <c r="W954" s="14">
        <v>5.8004493733879697E-2</v>
      </c>
      <c r="X954" s="14">
        <v>7.6171149387144907E-2</v>
      </c>
      <c r="Y954" s="14">
        <v>5.5192556446362402E-2</v>
      </c>
      <c r="Z954" s="14">
        <v>0.103159473024054</v>
      </c>
      <c r="AA954" s="14">
        <v>9.0586285191438104E-2</v>
      </c>
      <c r="AB954" s="14">
        <v>4.0390038981181799E-2</v>
      </c>
      <c r="AC954" s="14">
        <v>0</v>
      </c>
      <c r="AD954" s="14">
        <v>0</v>
      </c>
      <c r="AE954" s="14"/>
      <c r="AF954" s="14">
        <v>6.5440629490539498E-2</v>
      </c>
      <c r="AG954" s="14">
        <v>7.5831129552415402E-2</v>
      </c>
      <c r="AH954" s="14">
        <v>0.15055103567261999</v>
      </c>
      <c r="AI954" s="14"/>
      <c r="AJ954" s="14">
        <v>8.3953342814643103E-2</v>
      </c>
      <c r="AK954" s="14">
        <v>5.5485321143825699E-2</v>
      </c>
      <c r="AL954" s="14">
        <v>2.12039929334117E-2</v>
      </c>
      <c r="AM954" s="14">
        <v>0</v>
      </c>
      <c r="AN954" s="14">
        <v>0.125087335499108</v>
      </c>
      <c r="AO954" s="14"/>
      <c r="AP954" s="14">
        <v>5.3580290084473799E-2</v>
      </c>
      <c r="AQ954" s="14">
        <v>6.7798351129355797E-2</v>
      </c>
      <c r="AR954" s="14">
        <v>4.94600386321494E-2</v>
      </c>
      <c r="AS954" s="14"/>
      <c r="AT954" s="14" t="s">
        <v>247</v>
      </c>
      <c r="AU954" s="14">
        <v>7.6849215386790196E-2</v>
      </c>
      <c r="AV954" s="14">
        <v>0.10767748599723501</v>
      </c>
      <c r="AW954" s="14">
        <v>1.16073367060979E-2</v>
      </c>
      <c r="AX954" s="14">
        <v>0</v>
      </c>
      <c r="AY954" s="14"/>
      <c r="AZ954" s="14">
        <v>5.9866744337059102E-2</v>
      </c>
      <c r="BA954" s="14">
        <v>7.0675039201532897E-2</v>
      </c>
      <c r="BB954" s="14">
        <v>0.149970153001796</v>
      </c>
      <c r="BC954" s="14">
        <v>6.89778053050321E-2</v>
      </c>
      <c r="BD954" s="14">
        <v>0.12678486787114701</v>
      </c>
      <c r="BE954" s="14">
        <v>0</v>
      </c>
    </row>
    <row r="955" spans="2:57" x14ac:dyDescent="0.25"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4"/>
    </row>
    <row r="956" spans="2:57" x14ac:dyDescent="0.25">
      <c r="B956" s="6" t="s">
        <v>314</v>
      </c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  <c r="BE956" s="14"/>
    </row>
    <row r="957" spans="2:57" x14ac:dyDescent="0.25">
      <c r="B957" s="24" t="s">
        <v>449</v>
      </c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  <c r="BE957" s="14"/>
    </row>
    <row r="958" spans="2:57" x14ac:dyDescent="0.25">
      <c r="B958" t="s">
        <v>311</v>
      </c>
      <c r="C958" s="14">
        <v>0.75145069072688797</v>
      </c>
      <c r="D958" s="14">
        <v>0.74720295862349295</v>
      </c>
      <c r="E958" s="14">
        <v>0.75457823125300805</v>
      </c>
      <c r="F958" s="14"/>
      <c r="G958" s="14">
        <v>0.7444555924131</v>
      </c>
      <c r="H958" s="14">
        <v>0.75537741080350695</v>
      </c>
      <c r="I958" s="14">
        <v>0.72682095183524797</v>
      </c>
      <c r="J958" s="14">
        <v>0.72623189736600902</v>
      </c>
      <c r="K958" s="14">
        <v>0.84603050536129198</v>
      </c>
      <c r="L958" s="14">
        <v>0.74138884960861795</v>
      </c>
      <c r="M958" s="14"/>
      <c r="N958" s="14">
        <v>0.77399133906690698</v>
      </c>
      <c r="O958" s="14">
        <v>0.76782104123833395</v>
      </c>
      <c r="P958" s="14">
        <v>0.708002633688115</v>
      </c>
      <c r="Q958" s="14">
        <v>0.74499035228986998</v>
      </c>
      <c r="R958" s="14"/>
      <c r="S958" s="14">
        <v>0.75419963317743</v>
      </c>
      <c r="T958" s="14">
        <v>0.76913144329665895</v>
      </c>
      <c r="U958" s="14">
        <v>0.73702225327289295</v>
      </c>
      <c r="V958" s="14">
        <v>0.70662176784145703</v>
      </c>
      <c r="W958" s="14">
        <v>0.76463110324577299</v>
      </c>
      <c r="X958" s="14">
        <v>0.67068544101745797</v>
      </c>
      <c r="Y958" s="14">
        <v>0.73279482711149901</v>
      </c>
      <c r="Z958" s="14">
        <v>0.79743960518753498</v>
      </c>
      <c r="AA958" s="14">
        <v>0.80639127536361299</v>
      </c>
      <c r="AB958" s="14">
        <v>0.713979711339639</v>
      </c>
      <c r="AC958" s="14">
        <v>0.81661983271064098</v>
      </c>
      <c r="AD958" s="14">
        <v>0.76475895060771004</v>
      </c>
      <c r="AE958" s="14"/>
      <c r="AF958" s="14">
        <v>0.81017438554779297</v>
      </c>
      <c r="AG958" s="14">
        <v>0.75329919956005797</v>
      </c>
      <c r="AH958" s="14">
        <v>0.62023343406980702</v>
      </c>
      <c r="AI958" s="14"/>
      <c r="AJ958" s="14">
        <v>0.807724378713785</v>
      </c>
      <c r="AK958" s="14">
        <v>0.72870144540457304</v>
      </c>
      <c r="AL958" s="14">
        <v>0.72691233927983601</v>
      </c>
      <c r="AM958" s="14">
        <v>0.82460987209181202</v>
      </c>
      <c r="AN958" s="14">
        <v>0.69904521077912196</v>
      </c>
      <c r="AO958" s="14"/>
      <c r="AP958" s="14">
        <v>0.81976232887757094</v>
      </c>
      <c r="AQ958" s="14">
        <v>0.73119796519614699</v>
      </c>
      <c r="AR958" s="14">
        <v>0.70740321425379404</v>
      </c>
      <c r="AS958" s="14"/>
      <c r="AT958" s="14" t="s">
        <v>247</v>
      </c>
      <c r="AU958" s="14">
        <v>0.73885847153483697</v>
      </c>
      <c r="AV958" s="14">
        <v>0.76197287126554702</v>
      </c>
      <c r="AW958" s="14">
        <v>0.73024010638048997</v>
      </c>
      <c r="AX958" s="14">
        <v>0.87515104552659495</v>
      </c>
      <c r="AY958" s="14"/>
      <c r="AZ958" s="14">
        <v>0.73030967337010799</v>
      </c>
      <c r="BA958" s="14">
        <v>0.74981520991163497</v>
      </c>
      <c r="BB958" s="14">
        <v>0.74081449501366903</v>
      </c>
      <c r="BC958" s="14">
        <v>0.73473355375816796</v>
      </c>
      <c r="BD958" s="14">
        <v>0.79123098284142102</v>
      </c>
      <c r="BE958" s="14">
        <v>0.845988871397788</v>
      </c>
    </row>
    <row r="959" spans="2:57" x14ac:dyDescent="0.25">
      <c r="B959" t="s">
        <v>312</v>
      </c>
      <c r="C959" s="14">
        <v>0.11033223953294601</v>
      </c>
      <c r="D959" s="14">
        <v>0.115312534799194</v>
      </c>
      <c r="E959" s="14">
        <v>0.107249812180657</v>
      </c>
      <c r="F959" s="14"/>
      <c r="G959" s="14">
        <v>0.10898958887467</v>
      </c>
      <c r="H959" s="14">
        <v>0.12197690111182</v>
      </c>
      <c r="I959" s="14">
        <v>0.137693495093857</v>
      </c>
      <c r="J959" s="14">
        <v>0.112435704840382</v>
      </c>
      <c r="K959" s="14">
        <v>8.6765969109791896E-2</v>
      </c>
      <c r="L959" s="14">
        <v>8.8054630827172797E-2</v>
      </c>
      <c r="M959" s="14"/>
      <c r="N959" s="14">
        <v>0.114095681397413</v>
      </c>
      <c r="O959" s="14">
        <v>9.4907060042592098E-2</v>
      </c>
      <c r="P959" s="14">
        <v>0.14194049114479301</v>
      </c>
      <c r="Q959" s="14">
        <v>9.0116417683257399E-2</v>
      </c>
      <c r="R959" s="14"/>
      <c r="S959" s="14">
        <v>0.104276081083625</v>
      </c>
      <c r="T959" s="14">
        <v>9.36361899908493E-2</v>
      </c>
      <c r="U959" s="14">
        <v>6.7147959668433801E-2</v>
      </c>
      <c r="V959" s="14">
        <v>0.15600499644357199</v>
      </c>
      <c r="W959" s="14">
        <v>0.16387789015378701</v>
      </c>
      <c r="X959" s="14">
        <v>0.11014186050233001</v>
      </c>
      <c r="Y959" s="14">
        <v>0.13971103512772201</v>
      </c>
      <c r="Z959" s="14">
        <v>6.2090460566255203E-2</v>
      </c>
      <c r="AA959" s="14">
        <v>7.3603097903134199E-2</v>
      </c>
      <c r="AB959" s="14">
        <v>0.15300548168053099</v>
      </c>
      <c r="AC959" s="14">
        <v>9.3757262710300895E-2</v>
      </c>
      <c r="AD959" s="14">
        <v>0.128516252319301</v>
      </c>
      <c r="AE959" s="14"/>
      <c r="AF959" s="14">
        <v>0.106098797499929</v>
      </c>
      <c r="AG959" s="14">
        <v>0.114263792660942</v>
      </c>
      <c r="AH959" s="14">
        <v>0.13315020030430599</v>
      </c>
      <c r="AI959" s="14"/>
      <c r="AJ959" s="14">
        <v>9.3996632864970106E-2</v>
      </c>
      <c r="AK959" s="14">
        <v>0.14144060156590599</v>
      </c>
      <c r="AL959" s="14">
        <v>0.115407114170943</v>
      </c>
      <c r="AM959" s="14">
        <v>6.1977698887859201E-2</v>
      </c>
      <c r="AN959" s="14">
        <v>8.3906332808600298E-2</v>
      </c>
      <c r="AO959" s="14"/>
      <c r="AP959" s="14">
        <v>7.6353246751917694E-2</v>
      </c>
      <c r="AQ959" s="14">
        <v>0.12702174066959901</v>
      </c>
      <c r="AR959" s="14">
        <v>0.14603206781713901</v>
      </c>
      <c r="AS959" s="14"/>
      <c r="AT959" s="14" t="s">
        <v>247</v>
      </c>
      <c r="AU959" s="14">
        <v>0.107712941154681</v>
      </c>
      <c r="AV959" s="14">
        <v>9.6803155387163803E-2</v>
      </c>
      <c r="AW959" s="14">
        <v>0.14673171085373601</v>
      </c>
      <c r="AX959" s="14">
        <v>6.3155343710299294E-2</v>
      </c>
      <c r="AY959" s="14"/>
      <c r="AZ959" s="14">
        <v>0.13753479088675499</v>
      </c>
      <c r="BA959" s="14">
        <v>0.11167604487098801</v>
      </c>
      <c r="BB959" s="14">
        <v>8.1496110497820004E-2</v>
      </c>
      <c r="BC959" s="14">
        <v>0.116875489723078</v>
      </c>
      <c r="BD959" s="14">
        <v>7.8585763973005596E-2</v>
      </c>
      <c r="BE959" s="14">
        <v>0.10003899052420701</v>
      </c>
    </row>
    <row r="960" spans="2:57" x14ac:dyDescent="0.25">
      <c r="B960" t="s">
        <v>87</v>
      </c>
      <c r="C960" s="14">
        <v>0.13821706974016601</v>
      </c>
      <c r="D960" s="14">
        <v>0.13748450657731301</v>
      </c>
      <c r="E960" s="14">
        <v>0.13817195656633499</v>
      </c>
      <c r="F960" s="14"/>
      <c r="G960" s="14">
        <v>0.14655481871223</v>
      </c>
      <c r="H960" s="14">
        <v>0.12264568808467199</v>
      </c>
      <c r="I960" s="14">
        <v>0.13548555307089499</v>
      </c>
      <c r="J960" s="14">
        <v>0.161332397793609</v>
      </c>
      <c r="K960" s="14">
        <v>6.72035255289158E-2</v>
      </c>
      <c r="L960" s="14">
        <v>0.170556519564209</v>
      </c>
      <c r="M960" s="14"/>
      <c r="N960" s="14">
        <v>0.111912979535681</v>
      </c>
      <c r="O960" s="14">
        <v>0.137271898719074</v>
      </c>
      <c r="P960" s="14">
        <v>0.15005687516709201</v>
      </c>
      <c r="Q960" s="14">
        <v>0.16489323002687301</v>
      </c>
      <c r="R960" s="14"/>
      <c r="S960" s="14">
        <v>0.14152428573894499</v>
      </c>
      <c r="T960" s="14">
        <v>0.137232366712492</v>
      </c>
      <c r="U960" s="14">
        <v>0.19582978705867299</v>
      </c>
      <c r="V960" s="14">
        <v>0.13737323571497101</v>
      </c>
      <c r="W960" s="14">
        <v>7.1491006600439194E-2</v>
      </c>
      <c r="X960" s="14">
        <v>0.21917269848021201</v>
      </c>
      <c r="Y960" s="14">
        <v>0.127494137760779</v>
      </c>
      <c r="Z960" s="14">
        <v>0.14046993424620899</v>
      </c>
      <c r="AA960" s="14">
        <v>0.120005626733253</v>
      </c>
      <c r="AB960" s="14">
        <v>0.13301480697983001</v>
      </c>
      <c r="AC960" s="14">
        <v>8.9622904579058096E-2</v>
      </c>
      <c r="AD960" s="14">
        <v>0.106724797072989</v>
      </c>
      <c r="AE960" s="14"/>
      <c r="AF960" s="14">
        <v>8.3726816952278196E-2</v>
      </c>
      <c r="AG960" s="14">
        <v>0.132437007779</v>
      </c>
      <c r="AH960" s="14">
        <v>0.24661636562588701</v>
      </c>
      <c r="AI960" s="14"/>
      <c r="AJ960" s="14">
        <v>9.8278988421244801E-2</v>
      </c>
      <c r="AK960" s="14">
        <v>0.12985795302952099</v>
      </c>
      <c r="AL960" s="14">
        <v>0.15768054654922101</v>
      </c>
      <c r="AM960" s="14">
        <v>0.113412429020329</v>
      </c>
      <c r="AN960" s="14">
        <v>0.21704845641227799</v>
      </c>
      <c r="AO960" s="14"/>
      <c r="AP960" s="14">
        <v>0.103884424370512</v>
      </c>
      <c r="AQ960" s="14">
        <v>0.141780294134254</v>
      </c>
      <c r="AR960" s="14">
        <v>0.146564717929067</v>
      </c>
      <c r="AS960" s="14"/>
      <c r="AT960" s="14" t="s">
        <v>247</v>
      </c>
      <c r="AU960" s="14">
        <v>0.15342858731048201</v>
      </c>
      <c r="AV960" s="14">
        <v>0.14122397334728901</v>
      </c>
      <c r="AW960" s="14">
        <v>0.123028182765774</v>
      </c>
      <c r="AX960" s="14">
        <v>6.1693610763105498E-2</v>
      </c>
      <c r="AY960" s="14"/>
      <c r="AZ960" s="14">
        <v>0.13215553574313699</v>
      </c>
      <c r="BA960" s="14">
        <v>0.13850874521737699</v>
      </c>
      <c r="BB960" s="14">
        <v>0.17768939448851101</v>
      </c>
      <c r="BC960" s="14">
        <v>0.148390956518755</v>
      </c>
      <c r="BD960" s="14">
        <v>0.130183253185574</v>
      </c>
      <c r="BE960" s="14">
        <v>5.3972138078005001E-2</v>
      </c>
    </row>
    <row r="961" spans="2:57" x14ac:dyDescent="0.25"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4"/>
    </row>
    <row r="962" spans="2:57" x14ac:dyDescent="0.25">
      <c r="B962" s="6" t="s">
        <v>322</v>
      </c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  <c r="BE962" s="14"/>
    </row>
    <row r="963" spans="2:57" x14ac:dyDescent="0.25">
      <c r="B963" s="24" t="s">
        <v>331</v>
      </c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  <c r="BE963" s="14"/>
    </row>
    <row r="964" spans="2:57" x14ac:dyDescent="0.25">
      <c r="B964" t="s">
        <v>315</v>
      </c>
      <c r="C964" s="14">
        <v>0.63010629600451495</v>
      </c>
      <c r="D964" s="14">
        <v>0.64953630703499099</v>
      </c>
      <c r="E964" s="14">
        <v>0.59024895187333004</v>
      </c>
      <c r="F964" s="14"/>
      <c r="G964" s="14">
        <v>0.65250196930951898</v>
      </c>
      <c r="H964" s="14">
        <v>0.58127593269128897</v>
      </c>
      <c r="I964" s="14">
        <v>0.68686256114921795</v>
      </c>
      <c r="J964" s="14">
        <v>0.55215914556901802</v>
      </c>
      <c r="K964" s="14">
        <v>0.65887924507168305</v>
      </c>
      <c r="L964" s="14">
        <v>0.66379849475949304</v>
      </c>
      <c r="M964" s="14"/>
      <c r="N964" s="14">
        <v>0.62644102074066599</v>
      </c>
      <c r="O964" s="14">
        <v>0.73635144380401396</v>
      </c>
      <c r="P964" s="14">
        <v>0.59658092220274705</v>
      </c>
      <c r="Q964" s="14">
        <v>0.50328011514470505</v>
      </c>
      <c r="R964" s="14"/>
      <c r="S964" s="14">
        <v>0.65540178906907398</v>
      </c>
      <c r="T964" s="14">
        <v>0.757539706903266</v>
      </c>
      <c r="U964" s="14">
        <v>0.514128400719981</v>
      </c>
      <c r="V964" s="14">
        <v>0.782190960548659</v>
      </c>
      <c r="W964" s="14">
        <v>0.619235086820215</v>
      </c>
      <c r="X964" s="14">
        <v>0.69135773265826606</v>
      </c>
      <c r="Y964" s="14">
        <v>0.59802402269086796</v>
      </c>
      <c r="Z964" s="14">
        <v>0.51360201295955599</v>
      </c>
      <c r="AA964" s="14">
        <v>0.54169918322601296</v>
      </c>
      <c r="AB964" s="14">
        <v>0.60151223655098995</v>
      </c>
      <c r="AC964" s="14">
        <v>0.55031967272664095</v>
      </c>
      <c r="AD964" s="14">
        <v>0.57282746631005999</v>
      </c>
      <c r="AE964" s="14"/>
      <c r="AF964" s="14">
        <v>0.60702280776228301</v>
      </c>
      <c r="AG964" s="14">
        <v>0.63244866395083499</v>
      </c>
      <c r="AH964" s="14">
        <v>0.60522524126822297</v>
      </c>
      <c r="AI964" s="14"/>
      <c r="AJ964" s="14">
        <v>0.65221544598372405</v>
      </c>
      <c r="AK964" s="14">
        <v>0.58295884636212203</v>
      </c>
      <c r="AL964" s="14">
        <v>0.59603627257182201</v>
      </c>
      <c r="AM964" s="14">
        <v>1</v>
      </c>
      <c r="AN964" s="14">
        <v>0.65613086494089601</v>
      </c>
      <c r="AO964" s="14"/>
      <c r="AP964" s="14">
        <v>0.63747022360649597</v>
      </c>
      <c r="AQ964" s="14">
        <v>0.64792586733419399</v>
      </c>
      <c r="AR964" s="14">
        <v>0.49863159648392702</v>
      </c>
      <c r="AS964" s="14"/>
      <c r="AT964" s="14" t="s">
        <v>247</v>
      </c>
      <c r="AU964" s="14">
        <v>0.58703355241481403</v>
      </c>
      <c r="AV964" s="14">
        <v>0.67284797255863305</v>
      </c>
      <c r="AW964" s="14">
        <v>0.61574867919225795</v>
      </c>
      <c r="AX964" s="14">
        <v>0.78724080030325205</v>
      </c>
      <c r="AY964" s="14"/>
      <c r="AZ964" s="14">
        <v>0.66125628506044098</v>
      </c>
      <c r="BA964" s="14">
        <v>0.67695785416007004</v>
      </c>
      <c r="BB964" s="14">
        <v>0.51096452646574597</v>
      </c>
      <c r="BC964" s="14">
        <v>0.63771941761812101</v>
      </c>
      <c r="BD964" s="14">
        <v>0.52513418690148705</v>
      </c>
      <c r="BE964" s="14">
        <v>0.52265390749277396</v>
      </c>
    </row>
    <row r="965" spans="2:57" x14ac:dyDescent="0.25">
      <c r="B965" t="s">
        <v>316</v>
      </c>
      <c r="C965" s="14">
        <v>0.47688274160335598</v>
      </c>
      <c r="D965" s="14">
        <v>0.49067960550581302</v>
      </c>
      <c r="E965" s="14">
        <v>0.45519215093298898</v>
      </c>
      <c r="F965" s="14"/>
      <c r="G965" s="14">
        <v>0.59493398468931002</v>
      </c>
      <c r="H965" s="14">
        <v>0.46490480025703701</v>
      </c>
      <c r="I965" s="14">
        <v>0.42479979761530001</v>
      </c>
      <c r="J965" s="14">
        <v>0.42896648708063601</v>
      </c>
      <c r="K965" s="14">
        <v>0.429885568493513</v>
      </c>
      <c r="L965" s="14">
        <v>0.48144595760803799</v>
      </c>
      <c r="M965" s="14"/>
      <c r="N965" s="14">
        <v>0.46240487973481398</v>
      </c>
      <c r="O965" s="14">
        <v>0.49725515022907602</v>
      </c>
      <c r="P965" s="14">
        <v>0.46516475496993898</v>
      </c>
      <c r="Q965" s="14">
        <v>0.49852866299635401</v>
      </c>
      <c r="R965" s="14"/>
      <c r="S965" s="14">
        <v>0.560192363483213</v>
      </c>
      <c r="T965" s="14">
        <v>0.37641062254063401</v>
      </c>
      <c r="U965" s="14">
        <v>0.247103454061358</v>
      </c>
      <c r="V965" s="14">
        <v>0.62133384121874202</v>
      </c>
      <c r="W965" s="14">
        <v>0.40509661321902102</v>
      </c>
      <c r="X965" s="14">
        <v>0.73491693459246299</v>
      </c>
      <c r="Y965" s="14">
        <v>0.51387415622199295</v>
      </c>
      <c r="Z965" s="14">
        <v>0.61087881148495804</v>
      </c>
      <c r="AA965" s="14">
        <v>0.42305568884457601</v>
      </c>
      <c r="AB965" s="14">
        <v>0.36043184648025001</v>
      </c>
      <c r="AC965" s="14">
        <v>0.224200973078958</v>
      </c>
      <c r="AD965" s="14">
        <v>0.664653612247318</v>
      </c>
      <c r="AE965" s="14"/>
      <c r="AF965" s="14">
        <v>0.51515653676026896</v>
      </c>
      <c r="AG965" s="14">
        <v>0.43026628977319098</v>
      </c>
      <c r="AH965" s="14">
        <v>0.42559890291820102</v>
      </c>
      <c r="AI965" s="14"/>
      <c r="AJ965" s="14">
        <v>0.43062885654806199</v>
      </c>
      <c r="AK965" s="14">
        <v>0.54003536620928005</v>
      </c>
      <c r="AL965" s="14">
        <v>0.43521372455084201</v>
      </c>
      <c r="AM965" s="14">
        <v>0.53210355374585405</v>
      </c>
      <c r="AN965" s="14">
        <v>0.48516769628478001</v>
      </c>
      <c r="AO965" s="14"/>
      <c r="AP965" s="14">
        <v>0.37934686739145501</v>
      </c>
      <c r="AQ965" s="14">
        <v>0.61604251050562897</v>
      </c>
      <c r="AR965" s="14">
        <v>0.36970039039289898</v>
      </c>
      <c r="AS965" s="14"/>
      <c r="AT965" s="14" t="s">
        <v>247</v>
      </c>
      <c r="AU965" s="14">
        <v>0.54460539872650204</v>
      </c>
      <c r="AV965" s="14">
        <v>0.40721138365971499</v>
      </c>
      <c r="AW965" s="14">
        <v>0.471413126085865</v>
      </c>
      <c r="AX965" s="14">
        <v>0.53830150110034303</v>
      </c>
      <c r="AY965" s="14"/>
      <c r="AZ965" s="14">
        <v>0.50342102466784899</v>
      </c>
      <c r="BA965" s="14">
        <v>0.54245969684286999</v>
      </c>
      <c r="BB965" s="14">
        <v>0.34465103452807799</v>
      </c>
      <c r="BC965" s="14">
        <v>0.40254583391653198</v>
      </c>
      <c r="BD965" s="14">
        <v>0.42502438597532299</v>
      </c>
      <c r="BE965" s="14">
        <v>0.48742606928878002</v>
      </c>
    </row>
    <row r="966" spans="2:57" x14ac:dyDescent="0.25">
      <c r="B966" t="s">
        <v>317</v>
      </c>
      <c r="C966" s="14">
        <v>0.45908532724588902</v>
      </c>
      <c r="D966" s="14">
        <v>0.48308205678122301</v>
      </c>
      <c r="E966" s="14">
        <v>0.40910845318443601</v>
      </c>
      <c r="F966" s="14"/>
      <c r="G966" s="14">
        <v>0.60757098690340205</v>
      </c>
      <c r="H966" s="14">
        <v>0.46295160939766</v>
      </c>
      <c r="I966" s="14">
        <v>0.42343978905239399</v>
      </c>
      <c r="J966" s="14">
        <v>0.457950819040778</v>
      </c>
      <c r="K966" s="14">
        <v>0.40455237384847897</v>
      </c>
      <c r="L966" s="14">
        <v>0.349685795561896</v>
      </c>
      <c r="M966" s="14"/>
      <c r="N966" s="14">
        <v>0.54530808194897396</v>
      </c>
      <c r="O966" s="14">
        <v>0.42542401781460398</v>
      </c>
      <c r="P966" s="14">
        <v>0.45068784940043299</v>
      </c>
      <c r="Q966" s="14">
        <v>0.28536589556821401</v>
      </c>
      <c r="R966" s="14"/>
      <c r="S966" s="14">
        <v>0.47630080755151699</v>
      </c>
      <c r="T966" s="14">
        <v>0.55237183783309896</v>
      </c>
      <c r="U966" s="14">
        <v>0.436373038469966</v>
      </c>
      <c r="V966" s="14">
        <v>0.46493297966659702</v>
      </c>
      <c r="W966" s="14">
        <v>0.35084811970096502</v>
      </c>
      <c r="X966" s="14">
        <v>0.28813177562293701</v>
      </c>
      <c r="Y966" s="14">
        <v>0.398132911945968</v>
      </c>
      <c r="Z966" s="14">
        <v>0.28465445181086502</v>
      </c>
      <c r="AA966" s="14">
        <v>0.47824617821225701</v>
      </c>
      <c r="AB966" s="14">
        <v>0.55453105944494097</v>
      </c>
      <c r="AC966" s="14">
        <v>0.53577386352431799</v>
      </c>
      <c r="AD966" s="14">
        <v>0.57362882295400996</v>
      </c>
      <c r="AE966" s="14"/>
      <c r="AF966" s="14">
        <v>0.41228380894727401</v>
      </c>
      <c r="AG966" s="14">
        <v>0.42397762136647399</v>
      </c>
      <c r="AH966" s="14">
        <v>0.44125883034011198</v>
      </c>
      <c r="AI966" s="14"/>
      <c r="AJ966" s="14">
        <v>0.36332898446352202</v>
      </c>
      <c r="AK966" s="14">
        <v>0.50877902987601298</v>
      </c>
      <c r="AL966" s="14">
        <v>0.423800114166069</v>
      </c>
      <c r="AM966" s="14">
        <v>0.53210355374585405</v>
      </c>
      <c r="AN966" s="14">
        <v>0.49454099651637001</v>
      </c>
      <c r="AO966" s="14"/>
      <c r="AP966" s="14">
        <v>0.38518324062554599</v>
      </c>
      <c r="AQ966" s="14">
        <v>0.53713565236870098</v>
      </c>
      <c r="AR966" s="14">
        <v>0.59593551249978105</v>
      </c>
      <c r="AS966" s="14"/>
      <c r="AT966" s="14" t="s">
        <v>247</v>
      </c>
      <c r="AU966" s="14">
        <v>0.26706083096407102</v>
      </c>
      <c r="AV966" s="14">
        <v>0.60913030516771305</v>
      </c>
      <c r="AW966" s="14">
        <v>0.55856677498123297</v>
      </c>
      <c r="AX966" s="14">
        <v>0.60514823040361598</v>
      </c>
      <c r="AY966" s="14"/>
      <c r="AZ966" s="14">
        <v>0.50623899397558103</v>
      </c>
      <c r="BA966" s="14">
        <v>0.49129071838362098</v>
      </c>
      <c r="BB966" s="14">
        <v>0.431461255667758</v>
      </c>
      <c r="BC966" s="14">
        <v>0.34361887311763101</v>
      </c>
      <c r="BD966" s="14">
        <v>0.36634014477806498</v>
      </c>
      <c r="BE966" s="14">
        <v>0.46829832860208398</v>
      </c>
    </row>
    <row r="967" spans="2:57" x14ac:dyDescent="0.25">
      <c r="B967" t="s">
        <v>318</v>
      </c>
      <c r="C967" s="14">
        <v>0.44701842107091599</v>
      </c>
      <c r="D967" s="14">
        <v>0.46214577059416601</v>
      </c>
      <c r="E967" s="14">
        <v>0.41361821471587201</v>
      </c>
      <c r="F967" s="14"/>
      <c r="G967" s="14">
        <v>0.37368722434278001</v>
      </c>
      <c r="H967" s="14">
        <v>0.43270906929026298</v>
      </c>
      <c r="I967" s="14">
        <v>0.363714783699147</v>
      </c>
      <c r="J967" s="14">
        <v>0.49049698559065202</v>
      </c>
      <c r="K967" s="14">
        <v>0.37337706675350701</v>
      </c>
      <c r="L967" s="14">
        <v>0.65035980620684997</v>
      </c>
      <c r="M967" s="14"/>
      <c r="N967" s="14">
        <v>0.49795590679574903</v>
      </c>
      <c r="O967" s="14">
        <v>0.44101590724627399</v>
      </c>
      <c r="P967" s="14">
        <v>0.42973114726080103</v>
      </c>
      <c r="Q967" s="14">
        <v>0.33721988959681598</v>
      </c>
      <c r="R967" s="14"/>
      <c r="S967" s="14">
        <v>0.45806710644959597</v>
      </c>
      <c r="T967" s="14">
        <v>0.49669562706807902</v>
      </c>
      <c r="U967" s="14">
        <v>0.36588063707205698</v>
      </c>
      <c r="V967" s="14">
        <v>0.51646330464692303</v>
      </c>
      <c r="W967" s="14">
        <v>0.46324829096485898</v>
      </c>
      <c r="X967" s="14">
        <v>0.43558478927256999</v>
      </c>
      <c r="Y967" s="14">
        <v>0.45247204789095202</v>
      </c>
      <c r="Z967" s="14">
        <v>0.117555525984787</v>
      </c>
      <c r="AA967" s="14">
        <v>0.62822764270990095</v>
      </c>
      <c r="AB967" s="14">
        <v>0.40692174215421301</v>
      </c>
      <c r="AC967" s="14">
        <v>0.21580845323412501</v>
      </c>
      <c r="AD967" s="14">
        <v>0.49966220773591602</v>
      </c>
      <c r="AE967" s="14"/>
      <c r="AF967" s="14">
        <v>0.49157510416039801</v>
      </c>
      <c r="AG967" s="14">
        <v>0.49050414531847902</v>
      </c>
      <c r="AH967" s="14">
        <v>0.38657299926493899</v>
      </c>
      <c r="AI967" s="14"/>
      <c r="AJ967" s="14">
        <v>0.594133610662953</v>
      </c>
      <c r="AK967" s="14">
        <v>0.37565541332341601</v>
      </c>
      <c r="AL967" s="14">
        <v>0.60802562688496797</v>
      </c>
      <c r="AM967" s="14">
        <v>0</v>
      </c>
      <c r="AN967" s="14">
        <v>0.371706945745923</v>
      </c>
      <c r="AO967" s="14"/>
      <c r="AP967" s="14">
        <v>0.52709589379991895</v>
      </c>
      <c r="AQ967" s="14">
        <v>0.44453219622733597</v>
      </c>
      <c r="AR967" s="14">
        <v>0.49875131380391002</v>
      </c>
      <c r="AS967" s="14"/>
      <c r="AT967" s="14" t="s">
        <v>247</v>
      </c>
      <c r="AU967" s="14">
        <v>0.34648461268749398</v>
      </c>
      <c r="AV967" s="14">
        <v>0.468540980159663</v>
      </c>
      <c r="AW967" s="14">
        <v>0.461394423664374</v>
      </c>
      <c r="AX967" s="14">
        <v>0.59714585990453195</v>
      </c>
      <c r="AY967" s="14"/>
      <c r="AZ967" s="14">
        <v>0.40993300804448102</v>
      </c>
      <c r="BA967" s="14">
        <v>0.46225432144401102</v>
      </c>
      <c r="BB967" s="14">
        <v>0.50765358971466401</v>
      </c>
      <c r="BC967" s="14">
        <v>0.48206803354970201</v>
      </c>
      <c r="BD967" s="14">
        <v>0.35081714799823999</v>
      </c>
      <c r="BE967" s="14">
        <v>0.52662193519469602</v>
      </c>
    </row>
    <row r="968" spans="2:57" x14ac:dyDescent="0.25">
      <c r="B968" t="s">
        <v>319</v>
      </c>
      <c r="C968" s="14">
        <v>0.44048805624821102</v>
      </c>
      <c r="D968" s="14">
        <v>0.41621613202601598</v>
      </c>
      <c r="E968" s="14">
        <v>0.490084815605491</v>
      </c>
      <c r="F968" s="14"/>
      <c r="G968" s="14">
        <v>0.524942980298573</v>
      </c>
      <c r="H968" s="14">
        <v>0.49204890038127003</v>
      </c>
      <c r="I968" s="14">
        <v>0.44383188772312199</v>
      </c>
      <c r="J968" s="14">
        <v>0.295072669684383</v>
      </c>
      <c r="K968" s="14">
        <v>0.45013127822725102</v>
      </c>
      <c r="L968" s="14">
        <v>0.39593498755609402</v>
      </c>
      <c r="M968" s="14"/>
      <c r="N968" s="14">
        <v>0.495007821555908</v>
      </c>
      <c r="O968" s="14">
        <v>0.40179841133845601</v>
      </c>
      <c r="P968" s="14">
        <v>0.447454107037702</v>
      </c>
      <c r="Q968" s="14">
        <v>0.34393210823312798</v>
      </c>
      <c r="R968" s="14"/>
      <c r="S968" s="14">
        <v>0.54090744106133104</v>
      </c>
      <c r="T968" s="14">
        <v>0.46980410424560898</v>
      </c>
      <c r="U968" s="14">
        <v>0.297990548946648</v>
      </c>
      <c r="V968" s="14">
        <v>0.35594151423972897</v>
      </c>
      <c r="W968" s="14">
        <v>0.47192023772638803</v>
      </c>
      <c r="X968" s="14">
        <v>0.451098060635585</v>
      </c>
      <c r="Y968" s="14">
        <v>0.31212744551274602</v>
      </c>
      <c r="Z968" s="14">
        <v>0.29002022550051298</v>
      </c>
      <c r="AA968" s="14">
        <v>0.53457070708552801</v>
      </c>
      <c r="AB968" s="14">
        <v>0.39741576909101201</v>
      </c>
      <c r="AC968" s="14">
        <v>0.34304877715841597</v>
      </c>
      <c r="AD968" s="14">
        <v>0.57492977259903999</v>
      </c>
      <c r="AE968" s="14"/>
      <c r="AF968" s="14">
        <v>0.45140028876363503</v>
      </c>
      <c r="AG968" s="14">
        <v>0.40360709155311097</v>
      </c>
      <c r="AH968" s="14">
        <v>0.39670341996844699</v>
      </c>
      <c r="AI968" s="14"/>
      <c r="AJ968" s="14">
        <v>0.444833239662909</v>
      </c>
      <c r="AK968" s="14">
        <v>0.39718698590606799</v>
      </c>
      <c r="AL968" s="14">
        <v>0.30968538717435801</v>
      </c>
      <c r="AM968" s="14">
        <v>1</v>
      </c>
      <c r="AN968" s="14">
        <v>0.52664102763597997</v>
      </c>
      <c r="AO968" s="14"/>
      <c r="AP968" s="14">
        <v>0.50973428929977005</v>
      </c>
      <c r="AQ968" s="14">
        <v>0.40102079250649503</v>
      </c>
      <c r="AR968" s="14">
        <v>0.39957005530347001</v>
      </c>
      <c r="AS968" s="14"/>
      <c r="AT968" s="14" t="s">
        <v>247</v>
      </c>
      <c r="AU968" s="14">
        <v>0.43015668383351102</v>
      </c>
      <c r="AV968" s="14">
        <v>0.47725240411869302</v>
      </c>
      <c r="AW968" s="14">
        <v>0.41119919075940398</v>
      </c>
      <c r="AX968" s="14">
        <v>0.247790675971331</v>
      </c>
      <c r="AY968" s="14"/>
      <c r="AZ968" s="14">
        <v>0.50261021113156001</v>
      </c>
      <c r="BA968" s="14">
        <v>0.40408549527305998</v>
      </c>
      <c r="BB968" s="14">
        <v>0.36593780272986198</v>
      </c>
      <c r="BC968" s="14">
        <v>0.45876054830083002</v>
      </c>
      <c r="BD968" s="14">
        <v>0.30867989524580502</v>
      </c>
      <c r="BE968" s="14">
        <v>0.47519510791887598</v>
      </c>
    </row>
    <row r="969" spans="2:57" x14ac:dyDescent="0.25">
      <c r="B969" t="s">
        <v>320</v>
      </c>
      <c r="C969" s="14">
        <v>0.263867916205132</v>
      </c>
      <c r="D969" s="14">
        <v>0.27814153737517899</v>
      </c>
      <c r="E969" s="14">
        <v>0.23937616746239701</v>
      </c>
      <c r="F969" s="14"/>
      <c r="G969" s="14">
        <v>0.17557534402005801</v>
      </c>
      <c r="H969" s="14">
        <v>0.30525006713877101</v>
      </c>
      <c r="I969" s="14">
        <v>0.304600420740471</v>
      </c>
      <c r="J969" s="14">
        <v>0.27104193665849902</v>
      </c>
      <c r="K969" s="14">
        <v>0.24092915698261699</v>
      </c>
      <c r="L969" s="14">
        <v>0.28167381035412098</v>
      </c>
      <c r="M969" s="14"/>
      <c r="N969" s="14">
        <v>0.32723120502536401</v>
      </c>
      <c r="O969" s="14">
        <v>0.26064607180052901</v>
      </c>
      <c r="P969" s="14">
        <v>0.21389057031127701</v>
      </c>
      <c r="Q969" s="14">
        <v>0.15852018467006301</v>
      </c>
      <c r="R969" s="14"/>
      <c r="S969" s="14">
        <v>0.323115432333135</v>
      </c>
      <c r="T969" s="14">
        <v>0.241027012425471</v>
      </c>
      <c r="U969" s="14">
        <v>0.30380009823220999</v>
      </c>
      <c r="V969" s="14">
        <v>0</v>
      </c>
      <c r="W969" s="14">
        <v>0.295734862875973</v>
      </c>
      <c r="X969" s="14">
        <v>0.347722779318555</v>
      </c>
      <c r="Y969" s="14">
        <v>7.7954638602090204E-2</v>
      </c>
      <c r="Z969" s="14">
        <v>0.27352325349684597</v>
      </c>
      <c r="AA969" s="14">
        <v>0.35860270990811199</v>
      </c>
      <c r="AB969" s="14">
        <v>0.234328499894711</v>
      </c>
      <c r="AC969" s="14">
        <v>0.33713988513943699</v>
      </c>
      <c r="AD969" s="14">
        <v>0.23659582850885499</v>
      </c>
      <c r="AE969" s="14"/>
      <c r="AF969" s="14">
        <v>0.27665457853807301</v>
      </c>
      <c r="AG969" s="14">
        <v>0.32903657316655899</v>
      </c>
      <c r="AH969" s="14">
        <v>0.174398299385018</v>
      </c>
      <c r="AI969" s="14"/>
      <c r="AJ969" s="14">
        <v>0.29500854118020098</v>
      </c>
      <c r="AK969" s="14">
        <v>0.29788132577738802</v>
      </c>
      <c r="AL969" s="14">
        <v>0.394728982582496</v>
      </c>
      <c r="AM969" s="14">
        <v>0</v>
      </c>
      <c r="AN969" s="14">
        <v>0.18346858136003699</v>
      </c>
      <c r="AO969" s="14"/>
      <c r="AP969" s="14">
        <v>0.26266602441849202</v>
      </c>
      <c r="AQ969" s="14">
        <v>0.281219107593982</v>
      </c>
      <c r="AR969" s="14">
        <v>0.40318630019394602</v>
      </c>
      <c r="AS969" s="14"/>
      <c r="AT969" s="14" t="s">
        <v>247</v>
      </c>
      <c r="AU969" s="14">
        <v>0.25654027123739498</v>
      </c>
      <c r="AV969" s="14">
        <v>0.27005756523053998</v>
      </c>
      <c r="AW969" s="14">
        <v>0.236139753414603</v>
      </c>
      <c r="AX969" s="14">
        <v>0.234232599978661</v>
      </c>
      <c r="AY969" s="14"/>
      <c r="AZ969" s="14">
        <v>0.25973249674424898</v>
      </c>
      <c r="BA969" s="14">
        <v>0.31590450655401597</v>
      </c>
      <c r="BB969" s="14">
        <v>0.214534222264879</v>
      </c>
      <c r="BC969" s="14">
        <v>0.235607919922555</v>
      </c>
      <c r="BD969" s="14">
        <v>0.24654883701898</v>
      </c>
      <c r="BE969" s="14">
        <v>0.218044791365682</v>
      </c>
    </row>
    <row r="970" spans="2:57" x14ac:dyDescent="0.25">
      <c r="B970" t="s">
        <v>321</v>
      </c>
      <c r="C970" s="14">
        <v>1.8188306473625199E-2</v>
      </c>
      <c r="D970" s="14">
        <v>1.9013528415292202E-2</v>
      </c>
      <c r="E970" s="14">
        <v>1.6798548572581701E-2</v>
      </c>
      <c r="F970" s="14"/>
      <c r="G970" s="14">
        <v>0</v>
      </c>
      <c r="H970" s="14">
        <v>0</v>
      </c>
      <c r="I970" s="14">
        <v>0</v>
      </c>
      <c r="J970" s="14">
        <v>0</v>
      </c>
      <c r="K970" s="14">
        <v>7.1226923441679899E-2</v>
      </c>
      <c r="L970" s="14">
        <v>6.43067653364926E-2</v>
      </c>
      <c r="M970" s="14"/>
      <c r="N970" s="14">
        <v>1.2036013434354001E-2</v>
      </c>
      <c r="O970" s="14">
        <v>1.9111086649759201E-2</v>
      </c>
      <c r="P970" s="14">
        <v>0</v>
      </c>
      <c r="Q970" s="14">
        <v>5.8546539113791797E-2</v>
      </c>
      <c r="R970" s="14"/>
      <c r="S970" s="14">
        <v>0</v>
      </c>
      <c r="T970" s="14">
        <v>2.0285788039452302E-2</v>
      </c>
      <c r="U970" s="14">
        <v>3.5360355028764799E-2</v>
      </c>
      <c r="V970" s="14">
        <v>0</v>
      </c>
      <c r="W970" s="14">
        <v>0</v>
      </c>
      <c r="X970" s="14">
        <v>9.2294598551265095E-2</v>
      </c>
      <c r="Y970" s="14">
        <v>0</v>
      </c>
      <c r="Z970" s="14">
        <v>5.9101753074940998E-2</v>
      </c>
      <c r="AA970" s="14">
        <v>0</v>
      </c>
      <c r="AB970" s="14">
        <v>0</v>
      </c>
      <c r="AC970" s="14">
        <v>0</v>
      </c>
      <c r="AD970" s="14">
        <v>8.1550755819775E-2</v>
      </c>
      <c r="AE970" s="14"/>
      <c r="AF970" s="14">
        <v>4.50449679677642E-2</v>
      </c>
      <c r="AG970" s="14">
        <v>5.7635535396292296E-3</v>
      </c>
      <c r="AH970" s="14">
        <v>2.1112199610858098E-2</v>
      </c>
      <c r="AI970" s="14"/>
      <c r="AJ970" s="14">
        <v>3.9419942863758703E-2</v>
      </c>
      <c r="AK970" s="14">
        <v>8.7478392977230601E-3</v>
      </c>
      <c r="AL970" s="14">
        <v>0</v>
      </c>
      <c r="AM970" s="14">
        <v>0</v>
      </c>
      <c r="AN970" s="14">
        <v>0</v>
      </c>
      <c r="AO970" s="14"/>
      <c r="AP970" s="14">
        <v>1.7435615313464499E-2</v>
      </c>
      <c r="AQ970" s="14">
        <v>0</v>
      </c>
      <c r="AR970" s="14">
        <v>0</v>
      </c>
      <c r="AS970" s="14"/>
      <c r="AT970" s="14" t="s">
        <v>247</v>
      </c>
      <c r="AU970" s="14">
        <v>4.2124910340538502E-2</v>
      </c>
      <c r="AV970" s="14">
        <v>1.11286755951299E-2</v>
      </c>
      <c r="AW970" s="14">
        <v>0</v>
      </c>
      <c r="AX970" s="14">
        <v>0</v>
      </c>
      <c r="AY970" s="14"/>
      <c r="AZ970" s="14">
        <v>0</v>
      </c>
      <c r="BA970" s="14">
        <v>2.7036458980137599E-2</v>
      </c>
      <c r="BB970" s="14">
        <v>5.7934266093142103E-2</v>
      </c>
      <c r="BC970" s="14">
        <v>1.54965555526165E-2</v>
      </c>
      <c r="BD970" s="14">
        <v>3.7648820156798699E-2</v>
      </c>
      <c r="BE970" s="14">
        <v>0</v>
      </c>
    </row>
    <row r="971" spans="2:57" x14ac:dyDescent="0.25"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  <c r="BE971" s="14"/>
    </row>
    <row r="972" spans="2:57" x14ac:dyDescent="0.25">
      <c r="B972" s="6" t="s">
        <v>330</v>
      </c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  <c r="AO972" s="14"/>
      <c r="AP972" s="14"/>
      <c r="AQ972" s="14"/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  <c r="BE972" s="14"/>
    </row>
    <row r="973" spans="2:57" x14ac:dyDescent="0.25">
      <c r="B973" s="24" t="s">
        <v>337</v>
      </c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  <c r="BE973" s="14"/>
    </row>
    <row r="974" spans="2:57" x14ac:dyDescent="0.25">
      <c r="B974" t="s">
        <v>323</v>
      </c>
      <c r="C974" s="14">
        <v>0.50615258369702198</v>
      </c>
      <c r="D974" s="14">
        <v>0.52349005372148805</v>
      </c>
      <c r="E974" s="14">
        <v>0.49695482540020802</v>
      </c>
      <c r="F974" s="14"/>
      <c r="G974" s="14">
        <v>0.48984229571865201</v>
      </c>
      <c r="H974" s="14">
        <v>0.47363164107268801</v>
      </c>
      <c r="I974" s="14">
        <v>0.37241618194091802</v>
      </c>
      <c r="J974" s="14">
        <v>0.66793162129989503</v>
      </c>
      <c r="K974" s="14">
        <v>0.37489152775638901</v>
      </c>
      <c r="L974" s="14">
        <v>0.76761081817871701</v>
      </c>
      <c r="M974" s="14"/>
      <c r="N974" s="14">
        <v>0.53285223644610402</v>
      </c>
      <c r="O974" s="14">
        <v>0.67630985935141696</v>
      </c>
      <c r="P974" s="14">
        <v>0.45516213562790298</v>
      </c>
      <c r="Q974" s="14">
        <v>0.21644029001478499</v>
      </c>
      <c r="R974" s="14"/>
      <c r="S974" s="14">
        <v>0.66900681019221697</v>
      </c>
      <c r="T974" s="14">
        <v>0.54170772139370404</v>
      </c>
      <c r="U974" s="14">
        <v>0.47179293960069701</v>
      </c>
      <c r="V974" s="14" t="s">
        <v>247</v>
      </c>
      <c r="W974" s="14">
        <v>0.44141818109307202</v>
      </c>
      <c r="X974" s="14">
        <v>0.47724942898431999</v>
      </c>
      <c r="Y974" s="14">
        <v>0.50799654055075605</v>
      </c>
      <c r="Z974" s="14">
        <v>0.42187868943627199</v>
      </c>
      <c r="AA974" s="14">
        <v>0.44157458268449901</v>
      </c>
      <c r="AB974" s="14">
        <v>0.54924133501045103</v>
      </c>
      <c r="AC974" s="14">
        <v>0</v>
      </c>
      <c r="AD974" s="14" t="s">
        <v>247</v>
      </c>
      <c r="AE974" s="14"/>
      <c r="AF974" s="14">
        <v>0.68678046557650696</v>
      </c>
      <c r="AG974" s="14">
        <v>0.38588545969646698</v>
      </c>
      <c r="AH974" s="14">
        <v>0.59318404834628102</v>
      </c>
      <c r="AI974" s="14"/>
      <c r="AJ974" s="14">
        <v>0.69400423587555304</v>
      </c>
      <c r="AK974" s="14">
        <v>0.46477938900161597</v>
      </c>
      <c r="AL974" s="14">
        <v>0.18587082151208001</v>
      </c>
      <c r="AM974" s="14" t="s">
        <v>247</v>
      </c>
      <c r="AN974" s="14">
        <v>0.63127545679739705</v>
      </c>
      <c r="AO974" s="14"/>
      <c r="AP974" s="14">
        <v>0.47554550010969499</v>
      </c>
      <c r="AQ974" s="14">
        <v>0.44333380984006598</v>
      </c>
      <c r="AR974" s="14">
        <v>0.36570982624897402</v>
      </c>
      <c r="AS974" s="14"/>
      <c r="AT974" s="14" t="s">
        <v>247</v>
      </c>
      <c r="AU974" s="14">
        <v>0.56959573880064995</v>
      </c>
      <c r="AV974" s="14">
        <v>0.58504795796543296</v>
      </c>
      <c r="AW974" s="14">
        <v>0.31637642946818301</v>
      </c>
      <c r="AX974" s="14">
        <v>0.44954806085487398</v>
      </c>
      <c r="AY974" s="14"/>
      <c r="AZ974" s="14">
        <v>0.41747651141986802</v>
      </c>
      <c r="BA974" s="14">
        <v>0.54296618215727499</v>
      </c>
      <c r="BB974" s="14">
        <v>0.38873527636370098</v>
      </c>
      <c r="BC974" s="14">
        <v>0.88336478106872096</v>
      </c>
      <c r="BD974" s="14">
        <v>0.36939345825351899</v>
      </c>
      <c r="BE974" s="14">
        <v>0.44774480681953799</v>
      </c>
    </row>
    <row r="975" spans="2:57" x14ac:dyDescent="0.25">
      <c r="B975" t="s">
        <v>324</v>
      </c>
      <c r="C975" s="14">
        <v>0.41008650461676799</v>
      </c>
      <c r="D975" s="14">
        <v>0.43823970954974101</v>
      </c>
      <c r="E975" s="14">
        <v>0.37446342480239098</v>
      </c>
      <c r="F975" s="14"/>
      <c r="G975" s="14">
        <v>0</v>
      </c>
      <c r="H975" s="14">
        <v>0.56165700845572097</v>
      </c>
      <c r="I975" s="14">
        <v>0.56915553550978704</v>
      </c>
      <c r="J975" s="14">
        <v>0.40794916683900501</v>
      </c>
      <c r="K975" s="14">
        <v>0.24359952720906999</v>
      </c>
      <c r="L975" s="14">
        <v>0.224424916526169</v>
      </c>
      <c r="M975" s="14"/>
      <c r="N975" s="14">
        <v>0.32983590639192001</v>
      </c>
      <c r="O975" s="14">
        <v>0.28996054931240201</v>
      </c>
      <c r="P975" s="14">
        <v>0.63564994082618298</v>
      </c>
      <c r="Q975" s="14">
        <v>0.480635040116691</v>
      </c>
      <c r="R975" s="14"/>
      <c r="S975" s="14">
        <v>0.23615780529562799</v>
      </c>
      <c r="T975" s="14">
        <v>0.566086887182636</v>
      </c>
      <c r="U975" s="14">
        <v>0.49491183949196399</v>
      </c>
      <c r="V975" s="14" t="s">
        <v>247</v>
      </c>
      <c r="W975" s="14">
        <v>0.84843049736283704</v>
      </c>
      <c r="X975" s="14">
        <v>0.25102007938931098</v>
      </c>
      <c r="Y975" s="14">
        <v>0.19899191213999001</v>
      </c>
      <c r="Z975" s="14">
        <v>0.57812131056372795</v>
      </c>
      <c r="AA975" s="14">
        <v>0.37799658209404602</v>
      </c>
      <c r="AB975" s="14">
        <v>0.45075866498954897</v>
      </c>
      <c r="AC975" s="14">
        <v>0</v>
      </c>
      <c r="AD975" s="14" t="s">
        <v>247</v>
      </c>
      <c r="AE975" s="14"/>
      <c r="AF975" s="14">
        <v>0.46731425607746202</v>
      </c>
      <c r="AG975" s="14">
        <v>0.364185577381891</v>
      </c>
      <c r="AH975" s="14">
        <v>0.531871861379689</v>
      </c>
      <c r="AI975" s="14"/>
      <c r="AJ975" s="14">
        <v>0.38825913194316097</v>
      </c>
      <c r="AK975" s="14">
        <v>0.34680567217904701</v>
      </c>
      <c r="AL975" s="14">
        <v>0.39307844488660698</v>
      </c>
      <c r="AM975" s="14" t="s">
        <v>247</v>
      </c>
      <c r="AN975" s="14">
        <v>0.53091170024808698</v>
      </c>
      <c r="AO975" s="14"/>
      <c r="AP975" s="14">
        <v>0.577502685965817</v>
      </c>
      <c r="AQ975" s="14">
        <v>0.35707361880148603</v>
      </c>
      <c r="AR975" s="14">
        <v>1</v>
      </c>
      <c r="AS975" s="14"/>
      <c r="AT975" s="14" t="s">
        <v>247</v>
      </c>
      <c r="AU975" s="14">
        <v>0.27398219372127702</v>
      </c>
      <c r="AV975" s="14">
        <v>0.475294226482111</v>
      </c>
      <c r="AW975" s="14">
        <v>0.449163300172848</v>
      </c>
      <c r="AX975" s="14">
        <v>0</v>
      </c>
      <c r="AY975" s="14"/>
      <c r="AZ975" s="14">
        <v>0.39141129153295201</v>
      </c>
      <c r="BA975" s="14">
        <v>0.496030460652998</v>
      </c>
      <c r="BB975" s="14">
        <v>0.62278930345627004</v>
      </c>
      <c r="BC975" s="14">
        <v>0.116635218931279</v>
      </c>
      <c r="BD975" s="14">
        <v>0.23861639125142101</v>
      </c>
      <c r="BE975" s="14">
        <v>0.53580167221382502</v>
      </c>
    </row>
    <row r="976" spans="2:57" x14ac:dyDescent="0.25">
      <c r="B976" t="s">
        <v>325</v>
      </c>
      <c r="C976" s="14">
        <v>0.395613455704103</v>
      </c>
      <c r="D976" s="14">
        <v>0.39679359247664803</v>
      </c>
      <c r="E976" s="14">
        <v>0.41312986761076698</v>
      </c>
      <c r="F976" s="14"/>
      <c r="G976" s="14">
        <v>0.67127930579238904</v>
      </c>
      <c r="H976" s="14">
        <v>0.245199503855975</v>
      </c>
      <c r="I976" s="14">
        <v>0.36918194271635701</v>
      </c>
      <c r="J976" s="14">
        <v>0.41083625349548503</v>
      </c>
      <c r="K976" s="14">
        <v>0.49190497578082598</v>
      </c>
      <c r="L976" s="14">
        <v>0.45681409834745201</v>
      </c>
      <c r="M976" s="14"/>
      <c r="N976" s="14">
        <v>0.31148765904254599</v>
      </c>
      <c r="O976" s="14">
        <v>0.48539236713987</v>
      </c>
      <c r="P976" s="14">
        <v>0.47912908640032797</v>
      </c>
      <c r="Q976" s="14">
        <v>0.29444495141789101</v>
      </c>
      <c r="R976" s="14"/>
      <c r="S976" s="14">
        <v>0.33756195593638599</v>
      </c>
      <c r="T976" s="14">
        <v>0.27179571096703697</v>
      </c>
      <c r="U976" s="14">
        <v>0.51146752007132401</v>
      </c>
      <c r="V976" s="14" t="s">
        <v>247</v>
      </c>
      <c r="W976" s="14">
        <v>0.71010210459061995</v>
      </c>
      <c r="X976" s="14">
        <v>0.32215058577383998</v>
      </c>
      <c r="Y976" s="14">
        <v>0.40498073263366302</v>
      </c>
      <c r="Z976" s="14">
        <v>0.57812131056372795</v>
      </c>
      <c r="AA976" s="14">
        <v>0.39086883650999399</v>
      </c>
      <c r="AB976" s="14">
        <v>0.39025719946562598</v>
      </c>
      <c r="AC976" s="14">
        <v>0</v>
      </c>
      <c r="AD976" s="14" t="s">
        <v>247</v>
      </c>
      <c r="AE976" s="14"/>
      <c r="AF976" s="14">
        <v>0.38980950582975799</v>
      </c>
      <c r="AG976" s="14">
        <v>0.34701446766428901</v>
      </c>
      <c r="AH976" s="14">
        <v>0.40217040517953601</v>
      </c>
      <c r="AI976" s="14"/>
      <c r="AJ976" s="14">
        <v>0.357714484613949</v>
      </c>
      <c r="AK976" s="14">
        <v>0.371805456025115</v>
      </c>
      <c r="AL976" s="14">
        <v>0.168528840876145</v>
      </c>
      <c r="AM976" s="14" t="s">
        <v>247</v>
      </c>
      <c r="AN976" s="14">
        <v>0.51217852866815206</v>
      </c>
      <c r="AO976" s="14"/>
      <c r="AP976" s="14">
        <v>0.52100843337721603</v>
      </c>
      <c r="AQ976" s="14">
        <v>0.37449313645393401</v>
      </c>
      <c r="AR976" s="14">
        <v>0.38120066958012799</v>
      </c>
      <c r="AS976" s="14"/>
      <c r="AT976" s="14" t="s">
        <v>247</v>
      </c>
      <c r="AU976" s="14">
        <v>0.41452995947479698</v>
      </c>
      <c r="AV976" s="14">
        <v>0.43725806093074399</v>
      </c>
      <c r="AW976" s="14">
        <v>0.25555929509835801</v>
      </c>
      <c r="AX976" s="14">
        <v>0.44954806085487398</v>
      </c>
      <c r="AY976" s="14"/>
      <c r="AZ976" s="14">
        <v>0.31674327996451601</v>
      </c>
      <c r="BA976" s="14">
        <v>0.372642798192792</v>
      </c>
      <c r="BB976" s="14">
        <v>0.62278930345627004</v>
      </c>
      <c r="BC976" s="14">
        <v>0.40888687138175001</v>
      </c>
      <c r="BD976" s="14">
        <v>0.47633112626017698</v>
      </c>
      <c r="BE976" s="14">
        <v>0.47511408769177399</v>
      </c>
    </row>
    <row r="977" spans="2:57" x14ac:dyDescent="0.25">
      <c r="B977" t="s">
        <v>326</v>
      </c>
      <c r="C977" s="14">
        <v>0.31846872107906798</v>
      </c>
      <c r="D977" s="14">
        <v>0.35719369316788102</v>
      </c>
      <c r="E977" s="14">
        <v>0.25713099040217802</v>
      </c>
      <c r="F977" s="14"/>
      <c r="G977" s="14">
        <v>0.347009962095917</v>
      </c>
      <c r="H977" s="14">
        <v>0.37511723269483699</v>
      </c>
      <c r="I977" s="14">
        <v>0.19188822709582401</v>
      </c>
      <c r="J977" s="14">
        <v>0.50520703351849905</v>
      </c>
      <c r="K977" s="14">
        <v>0.119678409865319</v>
      </c>
      <c r="L977" s="14">
        <v>0.34627560226432202</v>
      </c>
      <c r="M977" s="14"/>
      <c r="N977" s="14">
        <v>0.25740936555695698</v>
      </c>
      <c r="O977" s="14">
        <v>0.32409859423998799</v>
      </c>
      <c r="P977" s="14">
        <v>0.470106955822154</v>
      </c>
      <c r="Q977" s="14">
        <v>0.226027789038622</v>
      </c>
      <c r="R977" s="14"/>
      <c r="S977" s="14">
        <v>0.489706738897911</v>
      </c>
      <c r="T977" s="14">
        <v>0.37660202038767099</v>
      </c>
      <c r="U977" s="14">
        <v>0.33517202100044602</v>
      </c>
      <c r="V977" s="14" t="s">
        <v>247</v>
      </c>
      <c r="W977" s="14">
        <v>0.13405382673042501</v>
      </c>
      <c r="X977" s="14">
        <v>0.172774467808511</v>
      </c>
      <c r="Y977" s="14">
        <v>0.34093967372511702</v>
      </c>
      <c r="Z977" s="14">
        <v>0.57812131056372795</v>
      </c>
      <c r="AA977" s="14">
        <v>0.43075375477225503</v>
      </c>
      <c r="AB977" s="14">
        <v>0.18226745512411599</v>
      </c>
      <c r="AC977" s="14">
        <v>0</v>
      </c>
      <c r="AD977" s="14" t="s">
        <v>247</v>
      </c>
      <c r="AE977" s="14"/>
      <c r="AF977" s="14">
        <v>0.21994809859264</v>
      </c>
      <c r="AG977" s="14">
        <v>0.288510975643818</v>
      </c>
      <c r="AH977" s="14">
        <v>0.50292162534112395</v>
      </c>
      <c r="AI977" s="14"/>
      <c r="AJ977" s="14">
        <v>0.31892165022465002</v>
      </c>
      <c r="AK977" s="14">
        <v>0.29244907315266699</v>
      </c>
      <c r="AL977" s="14">
        <v>0.44846841867765103</v>
      </c>
      <c r="AM977" s="14" t="s">
        <v>247</v>
      </c>
      <c r="AN977" s="14">
        <v>0.41807501045945999</v>
      </c>
      <c r="AO977" s="14"/>
      <c r="AP977" s="14">
        <v>0.460563654552746</v>
      </c>
      <c r="AQ977" s="14">
        <v>0.32041712999990002</v>
      </c>
      <c r="AR977" s="14">
        <v>0.27237776491077298</v>
      </c>
      <c r="AS977" s="14"/>
      <c r="AT977" s="14" t="s">
        <v>247</v>
      </c>
      <c r="AU977" s="14">
        <v>0.20948126472115999</v>
      </c>
      <c r="AV977" s="14">
        <v>0.416021734146023</v>
      </c>
      <c r="AW977" s="14">
        <v>0.203919445431574</v>
      </c>
      <c r="AX977" s="14">
        <v>0.55045193914512602</v>
      </c>
      <c r="AY977" s="14"/>
      <c r="AZ977" s="14">
        <v>0.33872382740525497</v>
      </c>
      <c r="BA977" s="14">
        <v>0.30171644739225201</v>
      </c>
      <c r="BB977" s="14">
        <v>0.35360103706374202</v>
      </c>
      <c r="BC977" s="14">
        <v>0.55646220184862105</v>
      </c>
      <c r="BD977" s="14">
        <v>0.111670700923426</v>
      </c>
      <c r="BE977" s="14">
        <v>0.229330283362569</v>
      </c>
    </row>
    <row r="978" spans="2:57" x14ac:dyDescent="0.25">
      <c r="B978" t="s">
        <v>327</v>
      </c>
      <c r="C978" s="14">
        <v>0.31458102813473598</v>
      </c>
      <c r="D978" s="14">
        <v>0.31301809306245099</v>
      </c>
      <c r="E978" s="14">
        <v>0.283271024902019</v>
      </c>
      <c r="F978" s="14"/>
      <c r="G978" s="14">
        <v>0</v>
      </c>
      <c r="H978" s="14">
        <v>0.16684082673940001</v>
      </c>
      <c r="I978" s="14">
        <v>0.45549294207377999</v>
      </c>
      <c r="J978" s="14">
        <v>0.328932938181074</v>
      </c>
      <c r="K978" s="14">
        <v>0.36294057530466101</v>
      </c>
      <c r="L978" s="14">
        <v>0.56541177947237198</v>
      </c>
      <c r="M978" s="14"/>
      <c r="N978" s="14">
        <v>0.35699456755875902</v>
      </c>
      <c r="O978" s="14">
        <v>0.39319157838875402</v>
      </c>
      <c r="P978" s="14">
        <v>0.16262337193766399</v>
      </c>
      <c r="Q978" s="14">
        <v>0.29540124827776398</v>
      </c>
      <c r="R978" s="14"/>
      <c r="S978" s="14">
        <v>0.112761285414977</v>
      </c>
      <c r="T978" s="14">
        <v>0.26997268209992098</v>
      </c>
      <c r="U978" s="14">
        <v>0.50645494932185997</v>
      </c>
      <c r="V978" s="14" t="s">
        <v>247</v>
      </c>
      <c r="W978" s="14">
        <v>0.413251743003692</v>
      </c>
      <c r="X978" s="14">
        <v>0.243436538097515</v>
      </c>
      <c r="Y978" s="14">
        <v>0.31216847859111402</v>
      </c>
      <c r="Z978" s="14">
        <v>0</v>
      </c>
      <c r="AA978" s="14">
        <v>0.53249487770685799</v>
      </c>
      <c r="AB978" s="14">
        <v>0.41104192661342298</v>
      </c>
      <c r="AC978" s="14">
        <v>0</v>
      </c>
      <c r="AD978" s="14" t="s">
        <v>247</v>
      </c>
      <c r="AE978" s="14"/>
      <c r="AF978" s="14">
        <v>0.309089793179331</v>
      </c>
      <c r="AG978" s="14">
        <v>0.42926367593977</v>
      </c>
      <c r="AH978" s="14">
        <v>9.5356938368774305E-2</v>
      </c>
      <c r="AI978" s="14"/>
      <c r="AJ978" s="14">
        <v>0.30215989546548799</v>
      </c>
      <c r="AK978" s="14">
        <v>0.333498226364283</v>
      </c>
      <c r="AL978" s="14">
        <v>0.48459403011250601</v>
      </c>
      <c r="AM978" s="14" t="s">
        <v>247</v>
      </c>
      <c r="AN978" s="14">
        <v>0</v>
      </c>
      <c r="AO978" s="14"/>
      <c r="AP978" s="14">
        <v>0.24254209570368701</v>
      </c>
      <c r="AQ978" s="14">
        <v>0.38032239263262202</v>
      </c>
      <c r="AR978" s="14">
        <v>0.34305748579004502</v>
      </c>
      <c r="AS978" s="14"/>
      <c r="AT978" s="14" t="s">
        <v>247</v>
      </c>
      <c r="AU978" s="14">
        <v>0.37311537705605602</v>
      </c>
      <c r="AV978" s="14">
        <v>0.288367521334777</v>
      </c>
      <c r="AW978" s="14">
        <v>0.33142419144969099</v>
      </c>
      <c r="AX978" s="14">
        <v>0</v>
      </c>
      <c r="AY978" s="14"/>
      <c r="AZ978" s="14">
        <v>0.19504410819342899</v>
      </c>
      <c r="BA978" s="14">
        <v>0.33251162120343303</v>
      </c>
      <c r="BB978" s="14">
        <v>0.18256280844185599</v>
      </c>
      <c r="BC978" s="14">
        <v>0.13902681937418501</v>
      </c>
      <c r="BD978" s="14">
        <v>0.77244013113385801</v>
      </c>
      <c r="BE978" s="14">
        <v>0.44774480681953799</v>
      </c>
    </row>
    <row r="979" spans="2:57" x14ac:dyDescent="0.25">
      <c r="B979" t="s">
        <v>328</v>
      </c>
      <c r="C979" s="14">
        <v>0.222754011189157</v>
      </c>
      <c r="D979" s="14">
        <v>0.25427027102269101</v>
      </c>
      <c r="E979" s="14">
        <v>0.120770418367699</v>
      </c>
      <c r="F979" s="14"/>
      <c r="G979" s="14">
        <v>0.15769931247251501</v>
      </c>
      <c r="H979" s="14">
        <v>0.17912084520357499</v>
      </c>
      <c r="I979" s="14">
        <v>0.26352282140654598</v>
      </c>
      <c r="J979" s="14">
        <v>0.25205784099463702</v>
      </c>
      <c r="K979" s="14">
        <v>0.121799763604535</v>
      </c>
      <c r="L979" s="14">
        <v>0.337798406709854</v>
      </c>
      <c r="M979" s="14"/>
      <c r="N979" s="14">
        <v>0.37992628440644399</v>
      </c>
      <c r="O979" s="14">
        <v>0.15574958545749601</v>
      </c>
      <c r="P979" s="14">
        <v>0.159837785781974</v>
      </c>
      <c r="Q979" s="14">
        <v>0.10298385976546399</v>
      </c>
      <c r="R979" s="14"/>
      <c r="S979" s="14">
        <v>0.21055839596547299</v>
      </c>
      <c r="T979" s="14">
        <v>0.108252632289491</v>
      </c>
      <c r="U979" s="14">
        <v>0.31958618115078802</v>
      </c>
      <c r="V979" s="14" t="s">
        <v>247</v>
      </c>
      <c r="W979" s="14">
        <v>0.56482124564085501</v>
      </c>
      <c r="X979" s="14">
        <v>0.25484820615609399</v>
      </c>
      <c r="Y979" s="14">
        <v>0</v>
      </c>
      <c r="Z979" s="14">
        <v>0.57812131056372795</v>
      </c>
      <c r="AA979" s="14">
        <v>0.101029342508731</v>
      </c>
      <c r="AB979" s="14">
        <v>0.22877447148930699</v>
      </c>
      <c r="AC979" s="14">
        <v>0</v>
      </c>
      <c r="AD979" s="14" t="s">
        <v>247</v>
      </c>
      <c r="AE979" s="14"/>
      <c r="AF979" s="14">
        <v>0.27382593008570499</v>
      </c>
      <c r="AG979" s="14">
        <v>0.26079992627880499</v>
      </c>
      <c r="AH979" s="14">
        <v>0.112850766384855</v>
      </c>
      <c r="AI979" s="14"/>
      <c r="AJ979" s="14">
        <v>0.153029231356554</v>
      </c>
      <c r="AK979" s="14">
        <v>0.26018715388475799</v>
      </c>
      <c r="AL979" s="14">
        <v>0.29686855618190899</v>
      </c>
      <c r="AM979" s="14" t="s">
        <v>247</v>
      </c>
      <c r="AN979" s="14">
        <v>0.14135325877428301</v>
      </c>
      <c r="AO979" s="14"/>
      <c r="AP979" s="14">
        <v>0.27450118660950001</v>
      </c>
      <c r="AQ979" s="14">
        <v>0.21311870009683301</v>
      </c>
      <c r="AR979" s="14">
        <v>0.24312079627980701</v>
      </c>
      <c r="AS979" s="14"/>
      <c r="AT979" s="14" t="s">
        <v>247</v>
      </c>
      <c r="AU979" s="14">
        <v>0.20775811236943001</v>
      </c>
      <c r="AV979" s="14">
        <v>0.164937713045889</v>
      </c>
      <c r="AW979" s="14">
        <v>0.43350867051514103</v>
      </c>
      <c r="AX979" s="14">
        <v>0</v>
      </c>
      <c r="AY979" s="14"/>
      <c r="AZ979" s="14">
        <v>0.21911577364180501</v>
      </c>
      <c r="BA979" s="14">
        <v>0.246296043011074</v>
      </c>
      <c r="BB979" s="14">
        <v>0.18256280844185599</v>
      </c>
      <c r="BC979" s="14">
        <v>0.116635218931279</v>
      </c>
      <c r="BD979" s="14">
        <v>0.28031944957163402</v>
      </c>
      <c r="BE979" s="14">
        <v>0.229330283362569</v>
      </c>
    </row>
    <row r="980" spans="2:57" x14ac:dyDescent="0.25">
      <c r="B980" t="s">
        <v>329</v>
      </c>
      <c r="C980" s="14">
        <v>8.9324793852154097E-2</v>
      </c>
      <c r="D980" s="14">
        <v>0.115924765159717</v>
      </c>
      <c r="E980" s="14">
        <v>4.06904889484489E-2</v>
      </c>
      <c r="F980" s="14"/>
      <c r="G980" s="14">
        <v>0</v>
      </c>
      <c r="H980" s="14">
        <v>5.2976720145268601E-2</v>
      </c>
      <c r="I980" s="14">
        <v>0.13985053791773799</v>
      </c>
      <c r="J980" s="14">
        <v>0.16628454265763901</v>
      </c>
      <c r="K980" s="14">
        <v>0</v>
      </c>
      <c r="L980" s="14">
        <v>0.11426585637079199</v>
      </c>
      <c r="M980" s="14"/>
      <c r="N980" s="14">
        <v>0.13229811418596901</v>
      </c>
      <c r="O980" s="14">
        <v>9.2639454554916706E-2</v>
      </c>
      <c r="P980" s="14">
        <v>0</v>
      </c>
      <c r="Q980" s="14">
        <v>0.117355150487643</v>
      </c>
      <c r="R980" s="14"/>
      <c r="S980" s="14">
        <v>0</v>
      </c>
      <c r="T980" s="14">
        <v>0</v>
      </c>
      <c r="U980" s="14">
        <v>0.175325658341176</v>
      </c>
      <c r="V980" s="14" t="s">
        <v>247</v>
      </c>
      <c r="W980" s="14">
        <v>0.13405382673042501</v>
      </c>
      <c r="X980" s="14">
        <v>0.16536162317238301</v>
      </c>
      <c r="Y980" s="14">
        <v>0</v>
      </c>
      <c r="Z980" s="14">
        <v>0</v>
      </c>
      <c r="AA980" s="14">
        <v>0.24107973767207599</v>
      </c>
      <c r="AB980" s="14">
        <v>0</v>
      </c>
      <c r="AC980" s="14">
        <v>0</v>
      </c>
      <c r="AD980" s="14" t="s">
        <v>247</v>
      </c>
      <c r="AE980" s="14"/>
      <c r="AF980" s="14">
        <v>5.0138556763010801E-2</v>
      </c>
      <c r="AG980" s="14">
        <v>0.15024615413210399</v>
      </c>
      <c r="AH980" s="14">
        <v>0</v>
      </c>
      <c r="AI980" s="14"/>
      <c r="AJ980" s="14">
        <v>5.3531289421022497E-2</v>
      </c>
      <c r="AK980" s="14">
        <v>0.136729390211869</v>
      </c>
      <c r="AL980" s="14">
        <v>0.129433197570862</v>
      </c>
      <c r="AM980" s="14" t="s">
        <v>247</v>
      </c>
      <c r="AN980" s="14">
        <v>0</v>
      </c>
      <c r="AO980" s="14"/>
      <c r="AP980" s="14">
        <v>0</v>
      </c>
      <c r="AQ980" s="14">
        <v>0.14003254887605701</v>
      </c>
      <c r="AR980" s="14">
        <v>0</v>
      </c>
      <c r="AS980" s="14"/>
      <c r="AT980" s="14" t="s">
        <v>247</v>
      </c>
      <c r="AU980" s="14">
        <v>6.7959234397583307E-2</v>
      </c>
      <c r="AV980" s="14">
        <v>0.166477318602515</v>
      </c>
      <c r="AW980" s="14">
        <v>0</v>
      </c>
      <c r="AX980" s="14">
        <v>0</v>
      </c>
      <c r="AY980" s="14"/>
      <c r="AZ980" s="14">
        <v>4.8995156556210499E-2</v>
      </c>
      <c r="BA980" s="14">
        <v>9.5696853485398095E-2</v>
      </c>
      <c r="BB980" s="14">
        <v>0.18256280844185599</v>
      </c>
      <c r="BC980" s="14">
        <v>0.12824860875170699</v>
      </c>
      <c r="BD980" s="14">
        <v>0</v>
      </c>
      <c r="BE980" s="14">
        <v>0.229330283362569</v>
      </c>
    </row>
    <row r="981" spans="2:57" x14ac:dyDescent="0.25">
      <c r="B981" t="s">
        <v>321</v>
      </c>
      <c r="C981" s="14">
        <v>4.1645582327043101E-2</v>
      </c>
      <c r="D981" s="14">
        <v>2.1499975442969301E-2</v>
      </c>
      <c r="E981" s="14">
        <v>8.3969358845657704E-2</v>
      </c>
      <c r="F981" s="14"/>
      <c r="G981" s="14">
        <v>0</v>
      </c>
      <c r="H981" s="14">
        <v>4.9519935537135303E-2</v>
      </c>
      <c r="I981" s="14">
        <v>0</v>
      </c>
      <c r="J981" s="14">
        <v>0</v>
      </c>
      <c r="K981" s="14">
        <v>0.14131982743368299</v>
      </c>
      <c r="L981" s="14">
        <v>0.119015691637598</v>
      </c>
      <c r="M981" s="14"/>
      <c r="N981" s="14">
        <v>4.2516508701936601E-2</v>
      </c>
      <c r="O981" s="14">
        <v>4.68240241402086E-2</v>
      </c>
      <c r="P981" s="14">
        <v>6.3800502951866497E-2</v>
      </c>
      <c r="Q981" s="14">
        <v>0</v>
      </c>
      <c r="R981" s="14"/>
      <c r="S981" s="14">
        <v>9.8652342679935598E-2</v>
      </c>
      <c r="T981" s="14">
        <v>0</v>
      </c>
      <c r="U981" s="14">
        <v>0</v>
      </c>
      <c r="V981" s="14" t="s">
        <v>247</v>
      </c>
      <c r="W981" s="14">
        <v>0</v>
      </c>
      <c r="X981" s="14">
        <v>7.8876161417332794E-2</v>
      </c>
      <c r="Y981" s="14">
        <v>0</v>
      </c>
      <c r="Z981" s="14">
        <v>0</v>
      </c>
      <c r="AA981" s="14">
        <v>0</v>
      </c>
      <c r="AB981" s="14">
        <v>0</v>
      </c>
      <c r="AC981" s="14">
        <v>1</v>
      </c>
      <c r="AD981" s="14" t="s">
        <v>247</v>
      </c>
      <c r="AE981" s="14"/>
      <c r="AF981" s="14">
        <v>5.20440520085034E-2</v>
      </c>
      <c r="AG981" s="14">
        <v>0</v>
      </c>
      <c r="AH981" s="14">
        <v>0.18152410439024799</v>
      </c>
      <c r="AI981" s="14"/>
      <c r="AJ981" s="14">
        <v>5.55657240769497E-2</v>
      </c>
      <c r="AK981" s="14">
        <v>0</v>
      </c>
      <c r="AL981" s="14">
        <v>0</v>
      </c>
      <c r="AM981" s="14" t="s">
        <v>247</v>
      </c>
      <c r="AN981" s="14">
        <v>0.22737128442832</v>
      </c>
      <c r="AO981" s="14"/>
      <c r="AP981" s="14">
        <v>0</v>
      </c>
      <c r="AQ981" s="14">
        <v>0</v>
      </c>
      <c r="AR981" s="14">
        <v>0</v>
      </c>
      <c r="AS981" s="14"/>
      <c r="AT981" s="14" t="s">
        <v>247</v>
      </c>
      <c r="AU981" s="14">
        <v>5.0973598449364103E-2</v>
      </c>
      <c r="AV981" s="14">
        <v>3.33675874207532E-2</v>
      </c>
      <c r="AW981" s="14">
        <v>7.5273919371437001E-2</v>
      </c>
      <c r="AX981" s="14">
        <v>0</v>
      </c>
      <c r="AY981" s="14"/>
      <c r="AZ981" s="14">
        <v>4.5798173002072597E-2</v>
      </c>
      <c r="BA981" s="14">
        <v>3.8688742553161501E-2</v>
      </c>
      <c r="BB981" s="14">
        <v>0</v>
      </c>
      <c r="BC981" s="14">
        <v>0</v>
      </c>
      <c r="BD981" s="14">
        <v>0</v>
      </c>
      <c r="BE981" s="14">
        <v>0.24578380432920499</v>
      </c>
    </row>
    <row r="982" spans="2:57" x14ac:dyDescent="0.25"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  <c r="AN982" s="14"/>
      <c r="AO982" s="14"/>
      <c r="AP982" s="14"/>
      <c r="AQ982" s="14"/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  <c r="BD982" s="14"/>
      <c r="BE982" s="14"/>
    </row>
    <row r="983" spans="2:57" x14ac:dyDescent="0.25">
      <c r="B983" s="6" t="s">
        <v>336</v>
      </c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  <c r="AO983" s="14"/>
      <c r="AP983" s="14"/>
      <c r="AQ983" s="14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  <c r="BE983" s="14"/>
    </row>
    <row r="984" spans="2:57" x14ac:dyDescent="0.25">
      <c r="B984" s="24" t="s">
        <v>345</v>
      </c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  <c r="AO984" s="14"/>
      <c r="AP984" s="14"/>
      <c r="AQ984" s="14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  <c r="BE984" s="14"/>
    </row>
    <row r="985" spans="2:57" x14ac:dyDescent="0.25">
      <c r="B985" t="s">
        <v>325</v>
      </c>
      <c r="C985" s="14">
        <v>0.484887229270759</v>
      </c>
      <c r="D985" s="14">
        <v>0.428343334648631</v>
      </c>
      <c r="E985" s="14">
        <v>0.52414820978521004</v>
      </c>
      <c r="F985" s="14"/>
      <c r="G985" s="14">
        <v>0.51394874408270097</v>
      </c>
      <c r="H985" s="14">
        <v>0.52488275657598804</v>
      </c>
      <c r="I985" s="14">
        <v>0.466498310116917</v>
      </c>
      <c r="J985" s="14">
        <v>0.43664928252583601</v>
      </c>
      <c r="K985" s="14">
        <v>0.466093844498849</v>
      </c>
      <c r="L985" s="14">
        <v>0.49688321264475099</v>
      </c>
      <c r="M985" s="14"/>
      <c r="N985" s="14">
        <v>0.42251304019666103</v>
      </c>
      <c r="O985" s="14">
        <v>0.55569995955921703</v>
      </c>
      <c r="P985" s="14">
        <v>0.47967128923366598</v>
      </c>
      <c r="Q985" s="14">
        <v>0.49507375501838902</v>
      </c>
      <c r="R985" s="14"/>
      <c r="S985" s="14">
        <v>0.41641761867063798</v>
      </c>
      <c r="T985" s="14">
        <v>0.505376207854207</v>
      </c>
      <c r="U985" s="14">
        <v>0.47936397698845101</v>
      </c>
      <c r="V985" s="14">
        <v>0.54644729007537496</v>
      </c>
      <c r="W985" s="14">
        <v>0.51295027307292096</v>
      </c>
      <c r="X985" s="14">
        <v>0.50733926709954702</v>
      </c>
      <c r="Y985" s="14">
        <v>0.42209334821641198</v>
      </c>
      <c r="Z985" s="14">
        <v>0.53176600488096604</v>
      </c>
      <c r="AA985" s="14">
        <v>0.44264153807001</v>
      </c>
      <c r="AB985" s="14">
        <v>0.53507518468933801</v>
      </c>
      <c r="AC985" s="14">
        <v>0.61796285277761998</v>
      </c>
      <c r="AD985" s="14">
        <v>0.343261137488656</v>
      </c>
      <c r="AE985" s="14"/>
      <c r="AF985" s="14">
        <v>0.51552539334033898</v>
      </c>
      <c r="AG985" s="14">
        <v>0.46988149477611202</v>
      </c>
      <c r="AH985" s="14">
        <v>0.42343957310511798</v>
      </c>
      <c r="AI985" s="14"/>
      <c r="AJ985" s="14">
        <v>0.47035648762902699</v>
      </c>
      <c r="AK985" s="14">
        <v>0.47250421887004401</v>
      </c>
      <c r="AL985" s="14">
        <v>0.45987339322611198</v>
      </c>
      <c r="AM985" s="14">
        <v>0.566310062779943</v>
      </c>
      <c r="AN985" s="14">
        <v>0.50056297772859004</v>
      </c>
      <c r="AO985" s="14"/>
      <c r="AP985" s="14">
        <v>0.461719465692917</v>
      </c>
      <c r="AQ985" s="14">
        <v>0.45749113532145902</v>
      </c>
      <c r="AR985" s="14">
        <v>0.50548544603053802</v>
      </c>
      <c r="AS985" s="14"/>
      <c r="AT985" s="14" t="s">
        <v>247</v>
      </c>
      <c r="AU985" s="14">
        <v>0.51350399952826598</v>
      </c>
      <c r="AV985" s="14">
        <v>0.457705957808904</v>
      </c>
      <c r="AW985" s="14">
        <v>0.43464362816471402</v>
      </c>
      <c r="AX985" s="14">
        <v>0.700288268344468</v>
      </c>
      <c r="AY985" s="14"/>
      <c r="AZ985" s="14">
        <v>0.44914424519821899</v>
      </c>
      <c r="BA985" s="14">
        <v>0.48402272586355399</v>
      </c>
      <c r="BB985" s="14">
        <v>0.40326103431537602</v>
      </c>
      <c r="BC985" s="14">
        <v>0.51805086317603999</v>
      </c>
      <c r="BD985" s="14">
        <v>0.54568631752450403</v>
      </c>
      <c r="BE985" s="14">
        <v>0.56517834739103101</v>
      </c>
    </row>
    <row r="986" spans="2:57" x14ac:dyDescent="0.25">
      <c r="B986" t="s">
        <v>324</v>
      </c>
      <c r="C986" s="14">
        <v>0.36631405694037</v>
      </c>
      <c r="D986" s="14">
        <v>0.30478103200073797</v>
      </c>
      <c r="E986" s="14">
        <v>0.40856041995910802</v>
      </c>
      <c r="F986" s="14"/>
      <c r="G986" s="14">
        <v>0.41117403995767399</v>
      </c>
      <c r="H986" s="14">
        <v>0.44928851148877302</v>
      </c>
      <c r="I986" s="14">
        <v>0.32104196672756702</v>
      </c>
      <c r="J986" s="14">
        <v>0.33143148839365999</v>
      </c>
      <c r="K986" s="14">
        <v>0.36205571039927997</v>
      </c>
      <c r="L986" s="14">
        <v>0.331109703783042</v>
      </c>
      <c r="M986" s="14"/>
      <c r="N986" s="14">
        <v>0.33977851415751598</v>
      </c>
      <c r="O986" s="14">
        <v>0.39895241184174302</v>
      </c>
      <c r="P986" s="14">
        <v>0.404229367707726</v>
      </c>
      <c r="Q986" s="14">
        <v>0.32428355954802301</v>
      </c>
      <c r="R986" s="14"/>
      <c r="S986" s="14">
        <v>0.35036607690243599</v>
      </c>
      <c r="T986" s="14">
        <v>0.433007391942762</v>
      </c>
      <c r="U986" s="14">
        <v>0.32322624160310498</v>
      </c>
      <c r="V986" s="14">
        <v>0.37750580418549301</v>
      </c>
      <c r="W986" s="14">
        <v>0.43130391062058399</v>
      </c>
      <c r="X986" s="14">
        <v>0.39658319125701202</v>
      </c>
      <c r="Y986" s="14">
        <v>0.38526206520490602</v>
      </c>
      <c r="Z986" s="14">
        <v>0.309785745518878</v>
      </c>
      <c r="AA986" s="14">
        <v>0.27890367572846803</v>
      </c>
      <c r="AB986" s="14">
        <v>0.34643139392400901</v>
      </c>
      <c r="AC986" s="14">
        <v>0.460858453089455</v>
      </c>
      <c r="AD986" s="14">
        <v>0.22208495210533599</v>
      </c>
      <c r="AE986" s="14"/>
      <c r="AF986" s="14">
        <v>0.34901894451626603</v>
      </c>
      <c r="AG986" s="14">
        <v>0.362775489466232</v>
      </c>
      <c r="AH986" s="14">
        <v>0.31307296107341498</v>
      </c>
      <c r="AI986" s="14"/>
      <c r="AJ986" s="14">
        <v>0.36579149325778798</v>
      </c>
      <c r="AK986" s="14">
        <v>0.36258415929853</v>
      </c>
      <c r="AL986" s="14">
        <v>0.41211772459056401</v>
      </c>
      <c r="AM986" s="14">
        <v>0.50949936953737496</v>
      </c>
      <c r="AN986" s="14">
        <v>0.355373571808549</v>
      </c>
      <c r="AO986" s="14"/>
      <c r="AP986" s="14">
        <v>0.322320549671958</v>
      </c>
      <c r="AQ986" s="14">
        <v>0.34658801574179299</v>
      </c>
      <c r="AR986" s="14">
        <v>0.37308259199299099</v>
      </c>
      <c r="AS986" s="14"/>
      <c r="AT986" s="14" t="s">
        <v>247</v>
      </c>
      <c r="AU986" s="14">
        <v>0.41453440575664702</v>
      </c>
      <c r="AV986" s="14">
        <v>0.307901431124249</v>
      </c>
      <c r="AW986" s="14">
        <v>0.41514984618584899</v>
      </c>
      <c r="AX986" s="14">
        <v>0.43224065365157899</v>
      </c>
      <c r="AY986" s="14"/>
      <c r="AZ986" s="14">
        <v>0.31501608042994</v>
      </c>
      <c r="BA986" s="14">
        <v>0.358458818184821</v>
      </c>
      <c r="BB986" s="14">
        <v>0.37151470910137502</v>
      </c>
      <c r="BC986" s="14">
        <v>0.383364147872443</v>
      </c>
      <c r="BD986" s="14">
        <v>0.43308179405357</v>
      </c>
      <c r="BE986" s="14">
        <v>0.396632331165023</v>
      </c>
    </row>
    <row r="987" spans="2:57" x14ac:dyDescent="0.25">
      <c r="B987" t="s">
        <v>332</v>
      </c>
      <c r="C987" s="14">
        <v>0.34159120719957597</v>
      </c>
      <c r="D987" s="14">
        <v>0.33092894715157101</v>
      </c>
      <c r="E987" s="14">
        <v>0.34766779114309199</v>
      </c>
      <c r="F987" s="14"/>
      <c r="G987" s="14">
        <v>0.40262180624840799</v>
      </c>
      <c r="H987" s="14">
        <v>0.31990542284762002</v>
      </c>
      <c r="I987" s="14">
        <v>0.34473513425346702</v>
      </c>
      <c r="J987" s="14">
        <v>0.30794291878702201</v>
      </c>
      <c r="K987" s="14">
        <v>0.30221550945651299</v>
      </c>
      <c r="L987" s="14">
        <v>0.36481434396650803</v>
      </c>
      <c r="M987" s="14"/>
      <c r="N987" s="14">
        <v>0.39802907238552998</v>
      </c>
      <c r="O987" s="14">
        <v>0.37442348003425602</v>
      </c>
      <c r="P987" s="14">
        <v>0.27916860995257903</v>
      </c>
      <c r="Q987" s="14">
        <v>0.245549089503804</v>
      </c>
      <c r="R987" s="14"/>
      <c r="S987" s="14">
        <v>0.35664259632843198</v>
      </c>
      <c r="T987" s="14">
        <v>0.33875572425647099</v>
      </c>
      <c r="U987" s="14">
        <v>0.27311555621002698</v>
      </c>
      <c r="V987" s="14">
        <v>0.310856416687883</v>
      </c>
      <c r="W987" s="14">
        <v>0.40499427318842401</v>
      </c>
      <c r="X987" s="14">
        <v>0.35761374705196702</v>
      </c>
      <c r="Y987" s="14">
        <v>0.315154331485966</v>
      </c>
      <c r="Z987" s="14">
        <v>0.20899245848384199</v>
      </c>
      <c r="AA987" s="14">
        <v>0.39816936055134999</v>
      </c>
      <c r="AB987" s="14">
        <v>0.33163194340971203</v>
      </c>
      <c r="AC987" s="14">
        <v>0.39172886851246302</v>
      </c>
      <c r="AD987" s="14">
        <v>0.30269104750985498</v>
      </c>
      <c r="AE987" s="14"/>
      <c r="AF987" s="14">
        <v>0.297423164689057</v>
      </c>
      <c r="AG987" s="14">
        <v>0.36778920556665301</v>
      </c>
      <c r="AH987" s="14">
        <v>0.28775675622710201</v>
      </c>
      <c r="AI987" s="14"/>
      <c r="AJ987" s="14">
        <v>0.35567342840772698</v>
      </c>
      <c r="AK987" s="14">
        <v>0.33245582182815298</v>
      </c>
      <c r="AL987" s="14">
        <v>0.325455228699499</v>
      </c>
      <c r="AM987" s="14">
        <v>0.26520342055134699</v>
      </c>
      <c r="AN987" s="14">
        <v>0.23988107800071301</v>
      </c>
      <c r="AO987" s="14"/>
      <c r="AP987" s="14">
        <v>0.312417175085896</v>
      </c>
      <c r="AQ987" s="14">
        <v>0.34776318418943403</v>
      </c>
      <c r="AR987" s="14">
        <v>0.39692105022709601</v>
      </c>
      <c r="AS987" s="14"/>
      <c r="AT987" s="14" t="s">
        <v>247</v>
      </c>
      <c r="AU987" s="14">
        <v>0.34331722845564699</v>
      </c>
      <c r="AV987" s="14">
        <v>0.34685633195482801</v>
      </c>
      <c r="AW987" s="14">
        <v>0.44016734040890698</v>
      </c>
      <c r="AX987" s="14">
        <v>0.21210471514770299</v>
      </c>
      <c r="AY987" s="14"/>
      <c r="AZ987" s="14">
        <v>0.355230268948446</v>
      </c>
      <c r="BA987" s="14">
        <v>0.333592013725861</v>
      </c>
      <c r="BB987" s="14">
        <v>0.31875034632725902</v>
      </c>
      <c r="BC987" s="14">
        <v>0.31752044603878499</v>
      </c>
      <c r="BD987" s="14">
        <v>0.39880107471563497</v>
      </c>
      <c r="BE987" s="14">
        <v>0.32692153241012201</v>
      </c>
    </row>
    <row r="988" spans="2:57" x14ac:dyDescent="0.25">
      <c r="B988" t="s">
        <v>333</v>
      </c>
      <c r="C988" s="14">
        <v>0.33662067009871</v>
      </c>
      <c r="D988" s="14">
        <v>0.33075121254429102</v>
      </c>
      <c r="E988" s="14">
        <v>0.33670249431770799</v>
      </c>
      <c r="F988" s="14"/>
      <c r="G988" s="14">
        <v>0.38995943230131203</v>
      </c>
      <c r="H988" s="14">
        <v>0.47088764566054703</v>
      </c>
      <c r="I988" s="14">
        <v>0.32596730530676998</v>
      </c>
      <c r="J988" s="14">
        <v>0.27643042669701001</v>
      </c>
      <c r="K988" s="14">
        <v>0.26667264534671098</v>
      </c>
      <c r="L988" s="14">
        <v>0.28403170191391602</v>
      </c>
      <c r="M988" s="14"/>
      <c r="N988" s="14">
        <v>0.328602280200256</v>
      </c>
      <c r="O988" s="14">
        <v>0.268284106090945</v>
      </c>
      <c r="P988" s="14">
        <v>0.43996663852562401</v>
      </c>
      <c r="Q988" s="14">
        <v>0.33268119897333198</v>
      </c>
      <c r="R988" s="14"/>
      <c r="S988" s="14">
        <v>0.34938240312873903</v>
      </c>
      <c r="T988" s="14">
        <v>0.33505153481743299</v>
      </c>
      <c r="U988" s="14">
        <v>0.31567604711799602</v>
      </c>
      <c r="V988" s="14">
        <v>0.32158734307574299</v>
      </c>
      <c r="W988" s="14">
        <v>0.41246522300803301</v>
      </c>
      <c r="X988" s="14">
        <v>0.28385840899499398</v>
      </c>
      <c r="Y988" s="14">
        <v>0.28393077906504399</v>
      </c>
      <c r="Z988" s="14">
        <v>0.31206432357309499</v>
      </c>
      <c r="AA988" s="14">
        <v>0.339130745351511</v>
      </c>
      <c r="AB988" s="14">
        <v>0.413360499185562</v>
      </c>
      <c r="AC988" s="14">
        <v>0.35329982114115999</v>
      </c>
      <c r="AD988" s="14">
        <v>0.27162653350389498</v>
      </c>
      <c r="AE988" s="14"/>
      <c r="AF988" s="14">
        <v>0.33788020271754798</v>
      </c>
      <c r="AG988" s="14">
        <v>0.31244784532248698</v>
      </c>
      <c r="AH988" s="14">
        <v>0.34844445210074598</v>
      </c>
      <c r="AI988" s="14"/>
      <c r="AJ988" s="14">
        <v>0.28962997201213497</v>
      </c>
      <c r="AK988" s="14">
        <v>0.33885400638555102</v>
      </c>
      <c r="AL988" s="14">
        <v>0.393107975660696</v>
      </c>
      <c r="AM988" s="14">
        <v>0.43696474017464398</v>
      </c>
      <c r="AN988" s="14">
        <v>0.35257825118017999</v>
      </c>
      <c r="AO988" s="14"/>
      <c r="AP988" s="14">
        <v>0.34968116684300898</v>
      </c>
      <c r="AQ988" s="14">
        <v>0.35095235406664699</v>
      </c>
      <c r="AR988" s="14">
        <v>0.327715227455604</v>
      </c>
      <c r="AS988" s="14"/>
      <c r="AT988" s="14" t="s">
        <v>247</v>
      </c>
      <c r="AU988" s="14">
        <v>0.33871904982064299</v>
      </c>
      <c r="AV988" s="14">
        <v>0.34920060691541699</v>
      </c>
      <c r="AW988" s="14">
        <v>0.32050585739269699</v>
      </c>
      <c r="AX988" s="14">
        <v>0.20956262544484699</v>
      </c>
      <c r="AY988" s="14"/>
      <c r="AZ988" s="14">
        <v>0.33381273946583001</v>
      </c>
      <c r="BA988" s="14">
        <v>0.33387781013635198</v>
      </c>
      <c r="BB988" s="14">
        <v>0.35871402559263998</v>
      </c>
      <c r="BC988" s="14">
        <v>0.30310436445422501</v>
      </c>
      <c r="BD988" s="14">
        <v>0.33529348080902599</v>
      </c>
      <c r="BE988" s="14">
        <v>0.41778746903124397</v>
      </c>
    </row>
    <row r="989" spans="2:57" x14ac:dyDescent="0.25">
      <c r="B989" t="s">
        <v>328</v>
      </c>
      <c r="C989" s="14">
        <v>0.30008209578919598</v>
      </c>
      <c r="D989" s="14">
        <v>0.261759071028551</v>
      </c>
      <c r="E989" s="14">
        <v>0.32674299084121</v>
      </c>
      <c r="F989" s="14"/>
      <c r="G989" s="14">
        <v>0.29629778519015698</v>
      </c>
      <c r="H989" s="14">
        <v>0.247087390058704</v>
      </c>
      <c r="I989" s="14">
        <v>0.26707762244252498</v>
      </c>
      <c r="J989" s="14">
        <v>0.32096973944193202</v>
      </c>
      <c r="K989" s="14">
        <v>0.29663099880818</v>
      </c>
      <c r="L989" s="14">
        <v>0.36502084972342103</v>
      </c>
      <c r="M989" s="14"/>
      <c r="N989" s="14">
        <v>0.339067792097003</v>
      </c>
      <c r="O989" s="14">
        <v>0.28968247971185201</v>
      </c>
      <c r="P989" s="14">
        <v>0.28995221098757701</v>
      </c>
      <c r="Q989" s="14">
        <v>0.27112392367861698</v>
      </c>
      <c r="R989" s="14"/>
      <c r="S989" s="14">
        <v>0.30792842044834801</v>
      </c>
      <c r="T989" s="14">
        <v>0.33824764213543901</v>
      </c>
      <c r="U989" s="14">
        <v>0.32338994872708698</v>
      </c>
      <c r="V989" s="14">
        <v>0.38867088210440198</v>
      </c>
      <c r="W989" s="14">
        <v>0.280032061192382</v>
      </c>
      <c r="X989" s="14">
        <v>0.191433283785585</v>
      </c>
      <c r="Y989" s="14">
        <v>0.26047557781646202</v>
      </c>
      <c r="Z989" s="14">
        <v>0.30772841343565299</v>
      </c>
      <c r="AA989" s="14">
        <v>0.28998974453357701</v>
      </c>
      <c r="AB989" s="14">
        <v>0.276089811447922</v>
      </c>
      <c r="AC989" s="14">
        <v>0.370407550589891</v>
      </c>
      <c r="AD989" s="14">
        <v>0.178511287523625</v>
      </c>
      <c r="AE989" s="14"/>
      <c r="AF989" s="14">
        <v>0.31676940320362501</v>
      </c>
      <c r="AG989" s="14">
        <v>0.30221362043554501</v>
      </c>
      <c r="AH989" s="14">
        <v>0.211867435616864</v>
      </c>
      <c r="AI989" s="14"/>
      <c r="AJ989" s="14">
        <v>0.30180920496040903</v>
      </c>
      <c r="AK989" s="14">
        <v>0.29476395849832598</v>
      </c>
      <c r="AL989" s="14">
        <v>0.26291875128650599</v>
      </c>
      <c r="AM989" s="14">
        <v>0.36891843052671802</v>
      </c>
      <c r="AN989" s="14">
        <v>0.25362531529283</v>
      </c>
      <c r="AO989" s="14"/>
      <c r="AP989" s="14">
        <v>0.24595507668352801</v>
      </c>
      <c r="AQ989" s="14">
        <v>0.29971396481662799</v>
      </c>
      <c r="AR989" s="14">
        <v>0.32593904651830502</v>
      </c>
      <c r="AS989" s="14"/>
      <c r="AT989" s="14" t="s">
        <v>247</v>
      </c>
      <c r="AU989" s="14">
        <v>0.31905948144526802</v>
      </c>
      <c r="AV989" s="14">
        <v>0.26212852791130897</v>
      </c>
      <c r="AW989" s="14">
        <v>0.35797283344386299</v>
      </c>
      <c r="AX989" s="14">
        <v>0.47725172003647598</v>
      </c>
      <c r="AY989" s="14"/>
      <c r="AZ989" s="14">
        <v>0.25447636238429999</v>
      </c>
      <c r="BA989" s="14">
        <v>0.32210707724439303</v>
      </c>
      <c r="BB989" s="14">
        <v>0.28311279730350503</v>
      </c>
      <c r="BC989" s="14">
        <v>0.32313989208715799</v>
      </c>
      <c r="BD989" s="14">
        <v>0.29812373313067297</v>
      </c>
      <c r="BE989" s="14">
        <v>0.33704194457568998</v>
      </c>
    </row>
    <row r="990" spans="2:57" x14ac:dyDescent="0.25">
      <c r="B990" t="s">
        <v>334</v>
      </c>
      <c r="C990" s="14">
        <v>0.247365407710222</v>
      </c>
      <c r="D990" s="14">
        <v>0.21108958171563599</v>
      </c>
      <c r="E990" s="14">
        <v>0.27213754078622199</v>
      </c>
      <c r="F990" s="14"/>
      <c r="G990" s="14">
        <v>0.323286716251377</v>
      </c>
      <c r="H990" s="14">
        <v>0.26885634909996903</v>
      </c>
      <c r="I990" s="14">
        <v>0.30377218908938602</v>
      </c>
      <c r="J990" s="14">
        <v>0.24505765328212101</v>
      </c>
      <c r="K990" s="14">
        <v>0.18608613918944</v>
      </c>
      <c r="L990" s="14">
        <v>0.160257389418103</v>
      </c>
      <c r="M990" s="14"/>
      <c r="N990" s="14">
        <v>0.29904097380442801</v>
      </c>
      <c r="O990" s="14">
        <v>0.22310128854938299</v>
      </c>
      <c r="P990" s="14">
        <v>0.23422663926847401</v>
      </c>
      <c r="Q990" s="14">
        <v>0.20420247075963899</v>
      </c>
      <c r="R990" s="14"/>
      <c r="S990" s="14">
        <v>0.24802365349055799</v>
      </c>
      <c r="T990" s="14">
        <v>0.273974091979584</v>
      </c>
      <c r="U990" s="14">
        <v>0.159813968696527</v>
      </c>
      <c r="V990" s="14">
        <v>0.20387295313783901</v>
      </c>
      <c r="W990" s="14">
        <v>0.29659126415944798</v>
      </c>
      <c r="X990" s="14">
        <v>0.18470774400194601</v>
      </c>
      <c r="Y990" s="14">
        <v>0.18794074662312599</v>
      </c>
      <c r="Z990" s="14">
        <v>0.27742274039729098</v>
      </c>
      <c r="AA990" s="14">
        <v>0.26109852216107599</v>
      </c>
      <c r="AB990" s="14">
        <v>0.33743450403059799</v>
      </c>
      <c r="AC990" s="14">
        <v>0.272135646315258</v>
      </c>
      <c r="AD990" s="14">
        <v>0.27631808915424699</v>
      </c>
      <c r="AE990" s="14"/>
      <c r="AF990" s="14">
        <v>0.182935877394415</v>
      </c>
      <c r="AG990" s="14">
        <v>0.28793486028297199</v>
      </c>
      <c r="AH990" s="14">
        <v>0.19771887612047401</v>
      </c>
      <c r="AI990" s="14"/>
      <c r="AJ990" s="14">
        <v>0.197214776289244</v>
      </c>
      <c r="AK990" s="14">
        <v>0.28089380727624003</v>
      </c>
      <c r="AL990" s="14">
        <v>0.196425508946767</v>
      </c>
      <c r="AM990" s="14">
        <v>0.137249129757787</v>
      </c>
      <c r="AN990" s="14">
        <v>0.25692402935477598</v>
      </c>
      <c r="AO990" s="14"/>
      <c r="AP990" s="14">
        <v>0.229563156330507</v>
      </c>
      <c r="AQ990" s="14">
        <v>0.27511843494787303</v>
      </c>
      <c r="AR990" s="14">
        <v>0.22588218816665601</v>
      </c>
      <c r="AS990" s="14"/>
      <c r="AT990" s="14" t="s">
        <v>247</v>
      </c>
      <c r="AU990" s="14">
        <v>8.9417234373341606E-2</v>
      </c>
      <c r="AV990" s="14">
        <v>0.37705923307348799</v>
      </c>
      <c r="AW990" s="14">
        <v>0.48097105275087498</v>
      </c>
      <c r="AX990" s="14">
        <v>0.444970988281784</v>
      </c>
      <c r="AY990" s="14"/>
      <c r="AZ990" s="14">
        <v>0.34160233471482798</v>
      </c>
      <c r="BA990" s="14">
        <v>0.25276993304551498</v>
      </c>
      <c r="BB990" s="14">
        <v>0.19815674149054699</v>
      </c>
      <c r="BC990" s="14">
        <v>0.18972452223762701</v>
      </c>
      <c r="BD990" s="14">
        <v>0.22646449480226699</v>
      </c>
      <c r="BE990" s="14">
        <v>0.18125311208911399</v>
      </c>
    </row>
    <row r="991" spans="2:57" x14ac:dyDescent="0.25">
      <c r="B991" t="s">
        <v>335</v>
      </c>
      <c r="C991" s="14">
        <v>0.133899120186838</v>
      </c>
      <c r="D991" s="14">
        <v>0.149926400083572</v>
      </c>
      <c r="E991" s="14">
        <v>0.122691368794761</v>
      </c>
      <c r="F991" s="14"/>
      <c r="G991" s="14">
        <v>0.15411167035211901</v>
      </c>
      <c r="H991" s="14">
        <v>0.118843853271838</v>
      </c>
      <c r="I991" s="14">
        <v>0.158434629338048</v>
      </c>
      <c r="J991" s="14">
        <v>0.11946993975650599</v>
      </c>
      <c r="K991" s="14">
        <v>0.133106813314158</v>
      </c>
      <c r="L991" s="14">
        <v>0.121350405647265</v>
      </c>
      <c r="M991" s="14"/>
      <c r="N991" s="14">
        <v>0.134204341798003</v>
      </c>
      <c r="O991" s="14">
        <v>0.12650522947557</v>
      </c>
      <c r="P991" s="14">
        <v>0.15518475674760601</v>
      </c>
      <c r="Q991" s="14">
        <v>0.117476764049771</v>
      </c>
      <c r="R991" s="14"/>
      <c r="S991" s="14">
        <v>0.14875221393450799</v>
      </c>
      <c r="T991" s="14">
        <v>0.190672620385095</v>
      </c>
      <c r="U991" s="14">
        <v>0.169723873684478</v>
      </c>
      <c r="V991" s="14">
        <v>0.162285595053521</v>
      </c>
      <c r="W991" s="14">
        <v>5.2583295782330397E-2</v>
      </c>
      <c r="X991" s="14">
        <v>0.103792477420973</v>
      </c>
      <c r="Y991" s="14">
        <v>0.13933104598158999</v>
      </c>
      <c r="Z991" s="14">
        <v>0.12145453025879301</v>
      </c>
      <c r="AA991" s="14">
        <v>9.4607710703516104E-2</v>
      </c>
      <c r="AB991" s="14">
        <v>0.10785584000684401</v>
      </c>
      <c r="AC991" s="14">
        <v>0.14139879054434301</v>
      </c>
      <c r="AD991" s="14">
        <v>0.102087286166229</v>
      </c>
      <c r="AE991" s="14"/>
      <c r="AF991" s="14">
        <v>0.14983902383679701</v>
      </c>
      <c r="AG991" s="14">
        <v>0.121960119455266</v>
      </c>
      <c r="AH991" s="14">
        <v>0.12668567480444901</v>
      </c>
      <c r="AI991" s="14"/>
      <c r="AJ991" s="14">
        <v>0.13315395192468499</v>
      </c>
      <c r="AK991" s="14">
        <v>0.12784664234681001</v>
      </c>
      <c r="AL991" s="14">
        <v>0.14281438064267299</v>
      </c>
      <c r="AM991" s="14">
        <v>0.22596099648222201</v>
      </c>
      <c r="AN991" s="14">
        <v>0.12440441832768399</v>
      </c>
      <c r="AO991" s="14"/>
      <c r="AP991" s="14">
        <v>0.137417975031527</v>
      </c>
      <c r="AQ991" s="14">
        <v>0.122174103746407</v>
      </c>
      <c r="AR991" s="14">
        <v>0.127191823134294</v>
      </c>
      <c r="AS991" s="14"/>
      <c r="AT991" s="14" t="s">
        <v>247</v>
      </c>
      <c r="AU991" s="14">
        <v>0.14816876946831301</v>
      </c>
      <c r="AV991" s="14">
        <v>0.12918732034469399</v>
      </c>
      <c r="AW991" s="14">
        <v>0.110186558029472</v>
      </c>
      <c r="AX991" s="14">
        <v>0</v>
      </c>
      <c r="AY991" s="14"/>
      <c r="AZ991" s="14">
        <v>0.12551327438104201</v>
      </c>
      <c r="BA991" s="14">
        <v>0.14139590229194601</v>
      </c>
      <c r="BB991" s="14">
        <v>0.16544463269135501</v>
      </c>
      <c r="BC991" s="14">
        <v>0.108172024736732</v>
      </c>
      <c r="BD991" s="14">
        <v>0.15157367807289299</v>
      </c>
      <c r="BE991" s="14">
        <v>0.104579339442725</v>
      </c>
    </row>
    <row r="992" spans="2:57" x14ac:dyDescent="0.25">
      <c r="B992" t="s">
        <v>87</v>
      </c>
      <c r="C992" s="14">
        <v>1.3935366965265501E-2</v>
      </c>
      <c r="D992" s="14">
        <v>9.0000354208197002E-3</v>
      </c>
      <c r="E992" s="14">
        <v>1.7747834498567899E-2</v>
      </c>
      <c r="F992" s="14"/>
      <c r="G992" s="14">
        <v>0</v>
      </c>
      <c r="H992" s="14">
        <v>0</v>
      </c>
      <c r="I992" s="14">
        <v>2.20312533539814E-2</v>
      </c>
      <c r="J992" s="14">
        <v>3.2518117990694199E-2</v>
      </c>
      <c r="K992" s="14">
        <v>2.5575866000635099E-2</v>
      </c>
      <c r="L992" s="14">
        <v>6.2372182272464102E-3</v>
      </c>
      <c r="M992" s="14"/>
      <c r="N992" s="14">
        <v>1.1055712849547599E-2</v>
      </c>
      <c r="O992" s="14">
        <v>8.1127268546581192E-3</v>
      </c>
      <c r="P992" s="14">
        <v>2.6383577529386099E-2</v>
      </c>
      <c r="Q992" s="14">
        <v>1.46531482704675E-2</v>
      </c>
      <c r="R992" s="14"/>
      <c r="S992" s="14">
        <v>1.7009251960609002E-2</v>
      </c>
      <c r="T992" s="14">
        <v>7.9858126249495696E-3</v>
      </c>
      <c r="U992" s="14">
        <v>0</v>
      </c>
      <c r="V992" s="14">
        <v>1.4882704489834E-2</v>
      </c>
      <c r="W992" s="14">
        <v>0</v>
      </c>
      <c r="X992" s="14">
        <v>1.64858069622945E-2</v>
      </c>
      <c r="Y992" s="14">
        <v>3.0428572701986699E-2</v>
      </c>
      <c r="Z992" s="14">
        <v>2.9592707918825699E-2</v>
      </c>
      <c r="AA992" s="14">
        <v>1.2849447337773099E-2</v>
      </c>
      <c r="AB992" s="14">
        <v>2.1661767269223999E-2</v>
      </c>
      <c r="AC992" s="14">
        <v>1.7535573173132299E-2</v>
      </c>
      <c r="AD992" s="14">
        <v>0</v>
      </c>
      <c r="AE992" s="14"/>
      <c r="AF992" s="14">
        <v>2.69120795474206E-2</v>
      </c>
      <c r="AG992" s="14">
        <v>6.5841203776737202E-3</v>
      </c>
      <c r="AH992" s="14">
        <v>2.1314414708424101E-2</v>
      </c>
      <c r="AI992" s="14"/>
      <c r="AJ992" s="14">
        <v>1.7869475843849399E-2</v>
      </c>
      <c r="AK992" s="14">
        <v>2.07852862897198E-2</v>
      </c>
      <c r="AL992" s="14">
        <v>0</v>
      </c>
      <c r="AM992" s="14">
        <v>0</v>
      </c>
      <c r="AN992" s="14">
        <v>2.02983794220341E-2</v>
      </c>
      <c r="AO992" s="14"/>
      <c r="AP992" s="14">
        <v>6.5552708766519396E-3</v>
      </c>
      <c r="AQ992" s="14">
        <v>1.54431974501674E-2</v>
      </c>
      <c r="AR992" s="14">
        <v>1.5460819150848799E-2</v>
      </c>
      <c r="AS992" s="14"/>
      <c r="AT992" s="14" t="s">
        <v>247</v>
      </c>
      <c r="AU992" s="14">
        <v>2.7834850211797001E-2</v>
      </c>
      <c r="AV992" s="14">
        <v>3.0961048804973102E-3</v>
      </c>
      <c r="AW992" s="14">
        <v>8.7176902278776006E-3</v>
      </c>
      <c r="AX992" s="14">
        <v>0</v>
      </c>
      <c r="AY992" s="14"/>
      <c r="AZ992" s="14">
        <v>1.3581440000346501E-2</v>
      </c>
      <c r="BA992" s="14">
        <v>2.5107530579096499E-2</v>
      </c>
      <c r="BB992" s="14">
        <v>9.6548734290806005E-3</v>
      </c>
      <c r="BC992" s="14">
        <v>0</v>
      </c>
      <c r="BD992" s="14">
        <v>1.9615686924654901E-2</v>
      </c>
      <c r="BE992" s="14">
        <v>0</v>
      </c>
    </row>
    <row r="993" spans="2:57" x14ac:dyDescent="0.25">
      <c r="B993" t="s">
        <v>321</v>
      </c>
      <c r="C993" s="14">
        <v>6.1673561980852498E-2</v>
      </c>
      <c r="D993" s="14">
        <v>8.1846535246885399E-2</v>
      </c>
      <c r="E993" s="14">
        <v>4.6867050353631999E-2</v>
      </c>
      <c r="F993" s="14"/>
      <c r="G993" s="14">
        <v>3.3904987447807303E-2</v>
      </c>
      <c r="H993" s="14">
        <v>1.5726190107389699E-2</v>
      </c>
      <c r="I993" s="14">
        <v>2.7606226942066998E-2</v>
      </c>
      <c r="J993" s="14">
        <v>5.17148160240345E-2</v>
      </c>
      <c r="K993" s="14">
        <v>0.12783761999735299</v>
      </c>
      <c r="L993" s="14">
        <v>0.118610552579703</v>
      </c>
      <c r="M993" s="14"/>
      <c r="N993" s="14">
        <v>8.7257122008981294E-2</v>
      </c>
      <c r="O993" s="14">
        <v>5.21607903466762E-2</v>
      </c>
      <c r="P993" s="14">
        <v>3.1327757094442903E-2</v>
      </c>
      <c r="Q993" s="14">
        <v>6.8741171908007506E-2</v>
      </c>
      <c r="R993" s="14"/>
      <c r="S993" s="14">
        <v>6.5576301656593505E-2</v>
      </c>
      <c r="T993" s="14">
        <v>4.02486114981596E-2</v>
      </c>
      <c r="U993" s="14">
        <v>0.117095331829529</v>
      </c>
      <c r="V993" s="14">
        <v>0.13361985103577401</v>
      </c>
      <c r="W993" s="14">
        <v>3.4654144342637701E-2</v>
      </c>
      <c r="X993" s="14">
        <v>1.4848976273215801E-2</v>
      </c>
      <c r="Y993" s="14">
        <v>7.1164702249226705E-2</v>
      </c>
      <c r="Z993" s="14">
        <v>2.3941787765994999E-2</v>
      </c>
      <c r="AA993" s="14">
        <v>5.08591415137725E-2</v>
      </c>
      <c r="AB993" s="14">
        <v>3.7215685471581501E-2</v>
      </c>
      <c r="AC993" s="14">
        <v>7.1103723789272794E-2</v>
      </c>
      <c r="AD993" s="14">
        <v>0.102560602575038</v>
      </c>
      <c r="AE993" s="14"/>
      <c r="AF993" s="14">
        <v>6.2531641912136296E-2</v>
      </c>
      <c r="AG993" s="14">
        <v>6.9574427039001699E-2</v>
      </c>
      <c r="AH993" s="14">
        <v>4.3496364315486001E-2</v>
      </c>
      <c r="AI993" s="14"/>
      <c r="AJ993" s="14">
        <v>4.5555976943170699E-2</v>
      </c>
      <c r="AK993" s="14">
        <v>4.3442434676413899E-2</v>
      </c>
      <c r="AL993" s="14">
        <v>9.83838799395685E-2</v>
      </c>
      <c r="AM993" s="14">
        <v>0.13765083289070801</v>
      </c>
      <c r="AN993" s="14">
        <v>5.4805370826260399E-2</v>
      </c>
      <c r="AO993" s="14"/>
      <c r="AP993" s="14">
        <v>3.9694390534918599E-2</v>
      </c>
      <c r="AQ993" s="14">
        <v>5.9006334303456399E-2</v>
      </c>
      <c r="AR993" s="14">
        <v>5.8952913561260499E-2</v>
      </c>
      <c r="AS993" s="14"/>
      <c r="AT993" s="14" t="s">
        <v>247</v>
      </c>
      <c r="AU993" s="14">
        <v>4.3635324368032198E-2</v>
      </c>
      <c r="AV993" s="14">
        <v>6.3498837530857194E-2</v>
      </c>
      <c r="AW993" s="14">
        <v>5.4907377222383501E-2</v>
      </c>
      <c r="AX993" s="14">
        <v>6.1495873540037403E-2</v>
      </c>
      <c r="AY993" s="14"/>
      <c r="AZ993" s="14">
        <v>6.83493986817304E-2</v>
      </c>
      <c r="BA993" s="14">
        <v>3.6174689212088801E-2</v>
      </c>
      <c r="BB993" s="14">
        <v>4.7736802354019399E-2</v>
      </c>
      <c r="BC993" s="14">
        <v>0.10187167128694501</v>
      </c>
      <c r="BD993" s="14">
        <v>7.3740849568104103E-2</v>
      </c>
      <c r="BE993" s="14">
        <v>4.2343463175839799E-2</v>
      </c>
    </row>
    <row r="994" spans="2:57" x14ac:dyDescent="0.25"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  <c r="AO994" s="14"/>
      <c r="AP994" s="14"/>
      <c r="AQ994" s="14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  <c r="BE994" s="14"/>
    </row>
    <row r="995" spans="2:57" x14ac:dyDescent="0.25">
      <c r="B995" s="6" t="s">
        <v>344</v>
      </c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  <c r="AO995" s="14"/>
      <c r="AP995" s="14"/>
      <c r="AQ995" s="14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  <c r="BE995" s="14"/>
    </row>
    <row r="996" spans="2:57" x14ac:dyDescent="0.25">
      <c r="B996" s="38" t="s">
        <v>381</v>
      </c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4"/>
      <c r="AN996" s="14"/>
      <c r="AO996" s="14"/>
      <c r="AP996" s="14"/>
      <c r="AQ996" s="14"/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  <c r="BE996" s="14"/>
    </row>
    <row r="997" spans="2:57" x14ac:dyDescent="0.25">
      <c r="B997" t="s">
        <v>338</v>
      </c>
      <c r="C997" s="14">
        <v>0.38586035780894901</v>
      </c>
      <c r="D997" s="14">
        <v>0.35754475181281697</v>
      </c>
      <c r="E997" s="14">
        <v>0.409041808078971</v>
      </c>
      <c r="F997" s="14"/>
      <c r="G997" s="14">
        <v>0.35198101664629899</v>
      </c>
      <c r="H997" s="14">
        <v>0.40342794219865002</v>
      </c>
      <c r="I997" s="14">
        <v>0.33446997917931598</v>
      </c>
      <c r="J997" s="14">
        <v>0.25569387306383901</v>
      </c>
      <c r="K997" s="14">
        <v>0.57340063098151295</v>
      </c>
      <c r="L997" s="14">
        <v>0.50506270216512905</v>
      </c>
      <c r="M997" s="14"/>
      <c r="N997" s="14">
        <v>0.39317470932715798</v>
      </c>
      <c r="O997" s="14">
        <v>0.45625406805684499</v>
      </c>
      <c r="P997" s="14">
        <v>0.29892795892100499</v>
      </c>
      <c r="Q997" s="14">
        <v>0.384791259509626</v>
      </c>
      <c r="R997" s="14"/>
      <c r="S997" s="14">
        <v>0.30543225311446798</v>
      </c>
      <c r="T997" s="14">
        <v>0.41503787764660999</v>
      </c>
      <c r="U997" s="14">
        <v>0.66657816528646496</v>
      </c>
      <c r="V997" s="14">
        <v>0.61987431422850803</v>
      </c>
      <c r="W997" s="14">
        <v>0.258584092773052</v>
      </c>
      <c r="X997" s="14">
        <v>0.43596011629777998</v>
      </c>
      <c r="Y997" s="14">
        <v>0.17600430503028799</v>
      </c>
      <c r="Z997" s="14">
        <v>0.34161172248871502</v>
      </c>
      <c r="AA997" s="14">
        <v>0.51221626878465498</v>
      </c>
      <c r="AB997" s="14">
        <v>0.41598079810747801</v>
      </c>
      <c r="AC997" s="14">
        <v>0.15128877318539199</v>
      </c>
      <c r="AD997" s="14">
        <v>0.38760779012679297</v>
      </c>
      <c r="AE997" s="14"/>
      <c r="AF997" s="14">
        <v>0.39589149188809097</v>
      </c>
      <c r="AG997" s="14">
        <v>0.40321958735311297</v>
      </c>
      <c r="AH997" s="14">
        <v>0.32082653533683703</v>
      </c>
      <c r="AI997" s="14"/>
      <c r="AJ997" s="14">
        <v>0.29325364484073002</v>
      </c>
      <c r="AK997" s="14">
        <v>0.388968605491324</v>
      </c>
      <c r="AL997" s="14">
        <v>0.43728818207168002</v>
      </c>
      <c r="AM997" s="14">
        <v>1</v>
      </c>
      <c r="AN997" s="14">
        <v>0.29720428843094698</v>
      </c>
      <c r="AO997" s="14"/>
      <c r="AP997" s="14">
        <v>0.38580342387823302</v>
      </c>
      <c r="AQ997" s="14">
        <v>0.36451450159198101</v>
      </c>
      <c r="AR997" s="14">
        <v>0.20156970653257</v>
      </c>
      <c r="AS997" s="14"/>
      <c r="AT997" s="14" t="s">
        <v>247</v>
      </c>
      <c r="AU997" s="14">
        <v>0.38911405970484902</v>
      </c>
      <c r="AV997" s="14">
        <v>0.35120860340356902</v>
      </c>
      <c r="AW997" s="14">
        <v>0.44906459371552898</v>
      </c>
      <c r="AX997" s="14">
        <v>0</v>
      </c>
      <c r="AY997" s="14"/>
      <c r="AZ997" s="14">
        <v>0.344762117182915</v>
      </c>
      <c r="BA997" s="14">
        <v>0.52238321212515204</v>
      </c>
      <c r="BB997" s="14">
        <v>8.8514307143462603E-2</v>
      </c>
      <c r="BC997" s="14">
        <v>0.34781807971888701</v>
      </c>
      <c r="BD997" s="14">
        <v>0.50172027525905105</v>
      </c>
      <c r="BE997" s="14">
        <v>0.32287895671292499</v>
      </c>
    </row>
    <row r="998" spans="2:57" x14ac:dyDescent="0.25">
      <c r="B998" t="s">
        <v>339</v>
      </c>
      <c r="C998" s="14">
        <v>0.37072050934538298</v>
      </c>
      <c r="D998" s="14">
        <v>0.35954010987558399</v>
      </c>
      <c r="E998" s="14">
        <v>0.37987369061028398</v>
      </c>
      <c r="F998" s="14"/>
      <c r="G998" s="14">
        <v>0.40760586653986702</v>
      </c>
      <c r="H998" s="14">
        <v>0.42209388898566103</v>
      </c>
      <c r="I998" s="14">
        <v>0.45647538979058799</v>
      </c>
      <c r="J998" s="14">
        <v>0.258193452603248</v>
      </c>
      <c r="K998" s="14">
        <v>0.25404974327707502</v>
      </c>
      <c r="L998" s="14">
        <v>0.34028418068713001</v>
      </c>
      <c r="M998" s="14"/>
      <c r="N998" s="14">
        <v>0.304127906821544</v>
      </c>
      <c r="O998" s="14">
        <v>0.39753947503591103</v>
      </c>
      <c r="P998" s="14">
        <v>0.32588426157205602</v>
      </c>
      <c r="Q998" s="14">
        <v>0.57108799494591</v>
      </c>
      <c r="R998" s="14"/>
      <c r="S998" s="14">
        <v>0.370119145243962</v>
      </c>
      <c r="T998" s="14">
        <v>0.45749623902587999</v>
      </c>
      <c r="U998" s="14">
        <v>0.50892782508676004</v>
      </c>
      <c r="V998" s="14">
        <v>7.5072844003853598E-2</v>
      </c>
      <c r="W998" s="14">
        <v>0.18807747634595401</v>
      </c>
      <c r="X998" s="14">
        <v>0.43635115308316402</v>
      </c>
      <c r="Y998" s="14">
        <v>0.35652078490428202</v>
      </c>
      <c r="Z998" s="14">
        <v>0.66958995358898199</v>
      </c>
      <c r="AA998" s="14">
        <v>0.628192397778078</v>
      </c>
      <c r="AB998" s="14">
        <v>0.52399277148285095</v>
      </c>
      <c r="AC998" s="14">
        <v>0.28745808869433098</v>
      </c>
      <c r="AD998" s="14">
        <v>0.19751384108084699</v>
      </c>
      <c r="AE998" s="14"/>
      <c r="AF998" s="14">
        <v>0.30953129970614501</v>
      </c>
      <c r="AG998" s="14">
        <v>0.38368998605621402</v>
      </c>
      <c r="AH998" s="14">
        <v>0.37204620089374602</v>
      </c>
      <c r="AI998" s="14"/>
      <c r="AJ998" s="14">
        <v>0.38274230385010599</v>
      </c>
      <c r="AK998" s="14">
        <v>0.42416592039321099</v>
      </c>
      <c r="AL998" s="14">
        <v>0.27921493941111902</v>
      </c>
      <c r="AM998" s="14">
        <v>1</v>
      </c>
      <c r="AN998" s="14">
        <v>0.19219292521801301</v>
      </c>
      <c r="AO998" s="14"/>
      <c r="AP998" s="14">
        <v>0.46026744989294499</v>
      </c>
      <c r="AQ998" s="14">
        <v>0.44569448172537302</v>
      </c>
      <c r="AR998" s="14">
        <v>0.22179685566188501</v>
      </c>
      <c r="AS998" s="14"/>
      <c r="AT998" s="14" t="s">
        <v>247</v>
      </c>
      <c r="AU998" s="14">
        <v>0.35975161582663601</v>
      </c>
      <c r="AV998" s="14">
        <v>0.251863778497247</v>
      </c>
      <c r="AW998" s="14">
        <v>0.56014673333367104</v>
      </c>
      <c r="AX998" s="14">
        <v>0</v>
      </c>
      <c r="AY998" s="14"/>
      <c r="AZ998" s="14">
        <v>0.40067314842313301</v>
      </c>
      <c r="BA998" s="14">
        <v>0.35699478899829101</v>
      </c>
      <c r="BB998" s="14">
        <v>0.46966269392878102</v>
      </c>
      <c r="BC998" s="14">
        <v>0.41771255947042202</v>
      </c>
      <c r="BD998" s="14">
        <v>0.212830378955536</v>
      </c>
      <c r="BE998" s="14">
        <v>0.17449028835896899</v>
      </c>
    </row>
    <row r="999" spans="2:57" x14ac:dyDescent="0.25">
      <c r="B999" t="s">
        <v>340</v>
      </c>
      <c r="C999" s="14">
        <v>0.33544389394666801</v>
      </c>
      <c r="D999" s="14">
        <v>0.40938173546322598</v>
      </c>
      <c r="E999" s="14">
        <v>0.27491238364019999</v>
      </c>
      <c r="F999" s="14"/>
      <c r="G999" s="14">
        <v>0.346466086268371</v>
      </c>
      <c r="H999" s="14">
        <v>0.27375942766468803</v>
      </c>
      <c r="I999" s="14">
        <v>0.33820794690433997</v>
      </c>
      <c r="J999" s="14">
        <v>0.249972801104801</v>
      </c>
      <c r="K999" s="14">
        <v>0.24259659689347499</v>
      </c>
      <c r="L999" s="14">
        <v>0.54396903720523504</v>
      </c>
      <c r="M999" s="14"/>
      <c r="N999" s="14">
        <v>0.44960973422784201</v>
      </c>
      <c r="O999" s="14">
        <v>0.37290120577995201</v>
      </c>
      <c r="P999" s="14">
        <v>0.25393909519842101</v>
      </c>
      <c r="Q999" s="14">
        <v>0.149844829698074</v>
      </c>
      <c r="R999" s="14"/>
      <c r="S999" s="14">
        <v>0.19844030309462199</v>
      </c>
      <c r="T999" s="14">
        <v>0.33267434493500198</v>
      </c>
      <c r="U999" s="14">
        <v>0.66657816528646496</v>
      </c>
      <c r="V999" s="14">
        <v>0.22055138581099401</v>
      </c>
      <c r="W999" s="14">
        <v>0.15923544331285999</v>
      </c>
      <c r="X999" s="14">
        <v>0.45256105517007</v>
      </c>
      <c r="Y999" s="14">
        <v>0.43262074690576202</v>
      </c>
      <c r="Z999" s="14">
        <v>0.34161172248871502</v>
      </c>
      <c r="AA999" s="14">
        <v>0.49826292442993902</v>
      </c>
      <c r="AB999" s="14">
        <v>0.28368710502669298</v>
      </c>
      <c r="AC999" s="14">
        <v>0.46147074035042401</v>
      </c>
      <c r="AD999" s="14">
        <v>0.38760779012679297</v>
      </c>
      <c r="AE999" s="14"/>
      <c r="AF999" s="14">
        <v>0.42952242775284599</v>
      </c>
      <c r="AG999" s="14">
        <v>0.32012175585769798</v>
      </c>
      <c r="AH999" s="14">
        <v>0.30434950866321903</v>
      </c>
      <c r="AI999" s="14"/>
      <c r="AJ999" s="14">
        <v>0.347935821670735</v>
      </c>
      <c r="AK999" s="14">
        <v>0.32334442353123</v>
      </c>
      <c r="AL999" s="14">
        <v>0.33545412391842799</v>
      </c>
      <c r="AM999" s="14">
        <v>1</v>
      </c>
      <c r="AN999" s="14">
        <v>0.18470648609734899</v>
      </c>
      <c r="AO999" s="14"/>
      <c r="AP999" s="14">
        <v>0.37571062773992497</v>
      </c>
      <c r="AQ999" s="14">
        <v>0.36006492808268897</v>
      </c>
      <c r="AR999" s="14">
        <v>0.203407586976393</v>
      </c>
      <c r="AS999" s="14"/>
      <c r="AT999" s="14" t="s">
        <v>247</v>
      </c>
      <c r="AU999" s="14">
        <v>0.33558616819180098</v>
      </c>
      <c r="AV999" s="14">
        <v>0.37148365845179299</v>
      </c>
      <c r="AW999" s="14">
        <v>0.26675706877166699</v>
      </c>
      <c r="AX999" s="14">
        <v>0</v>
      </c>
      <c r="AY999" s="14"/>
      <c r="AZ999" s="14">
        <v>0.2181591005686</v>
      </c>
      <c r="BA999" s="14">
        <v>0.37791694571793999</v>
      </c>
      <c r="BB999" s="14">
        <v>0.45501671889616702</v>
      </c>
      <c r="BC999" s="14">
        <v>0.36020529785579802</v>
      </c>
      <c r="BD999" s="14">
        <v>0.50520976305913401</v>
      </c>
      <c r="BE999" s="14">
        <v>0.15907271011400401</v>
      </c>
    </row>
    <row r="1000" spans="2:57" x14ac:dyDescent="0.25">
      <c r="B1000" t="s">
        <v>341</v>
      </c>
      <c r="C1000" s="14">
        <v>0.28257925653746002</v>
      </c>
      <c r="D1000" s="14">
        <v>0.343824822315416</v>
      </c>
      <c r="E1000" s="14">
        <v>0.23243867195894499</v>
      </c>
      <c r="F1000" s="14"/>
      <c r="G1000" s="14">
        <v>0.28215847906508801</v>
      </c>
      <c r="H1000" s="14">
        <v>4.4621756487068599E-2</v>
      </c>
      <c r="I1000" s="14">
        <v>0.48693800290045403</v>
      </c>
      <c r="J1000" s="14">
        <v>0.35713239170524502</v>
      </c>
      <c r="K1000" s="14">
        <v>0.17607006261555899</v>
      </c>
      <c r="L1000" s="14">
        <v>0.25136993050050599</v>
      </c>
      <c r="M1000" s="14"/>
      <c r="N1000" s="14">
        <v>0.248802734189363</v>
      </c>
      <c r="O1000" s="14">
        <v>0.403676062185573</v>
      </c>
      <c r="P1000" s="14">
        <v>0.23308358590959199</v>
      </c>
      <c r="Q1000" s="14">
        <v>0.26526004302679801</v>
      </c>
      <c r="R1000" s="14"/>
      <c r="S1000" s="14">
        <v>0.24061760987936601</v>
      </c>
      <c r="T1000" s="14">
        <v>0.14947813357470799</v>
      </c>
      <c r="U1000" s="14">
        <v>0.352157976240416</v>
      </c>
      <c r="V1000" s="14">
        <v>7.5072844003853598E-2</v>
      </c>
      <c r="W1000" s="14">
        <v>0.26660090882743498</v>
      </c>
      <c r="X1000" s="14">
        <v>0.53410025490556701</v>
      </c>
      <c r="Y1000" s="14">
        <v>9.9105907148143102E-2</v>
      </c>
      <c r="Z1000" s="14">
        <v>0.65838827751128504</v>
      </c>
      <c r="AA1000" s="14">
        <v>0.247891039993796</v>
      </c>
      <c r="AB1000" s="14">
        <v>0.68291736582954998</v>
      </c>
      <c r="AC1000" s="14">
        <v>0.151208092217614</v>
      </c>
      <c r="AD1000" s="14">
        <v>0.21494952138165499</v>
      </c>
      <c r="AE1000" s="14"/>
      <c r="AF1000" s="14">
        <v>0.28672059894826202</v>
      </c>
      <c r="AG1000" s="14">
        <v>0.309536962507309</v>
      </c>
      <c r="AH1000" s="14">
        <v>0.210268644754254</v>
      </c>
      <c r="AI1000" s="14"/>
      <c r="AJ1000" s="14">
        <v>0.19284838544750299</v>
      </c>
      <c r="AK1000" s="14">
        <v>0.39259930044320501</v>
      </c>
      <c r="AL1000" s="14">
        <v>0.36647159426527298</v>
      </c>
      <c r="AM1000" s="14">
        <v>1</v>
      </c>
      <c r="AN1000" s="14">
        <v>0.101639754764505</v>
      </c>
      <c r="AO1000" s="14"/>
      <c r="AP1000" s="14">
        <v>0.298386701942988</v>
      </c>
      <c r="AQ1000" s="14">
        <v>0.31286547567925299</v>
      </c>
      <c r="AR1000" s="14">
        <v>0.39324170602545899</v>
      </c>
      <c r="AS1000" s="14"/>
      <c r="AT1000" s="14" t="s">
        <v>247</v>
      </c>
      <c r="AU1000" s="14">
        <v>0.265845244610249</v>
      </c>
      <c r="AV1000" s="14">
        <v>0.274428961695942</v>
      </c>
      <c r="AW1000" s="14">
        <v>0.30724936813477099</v>
      </c>
      <c r="AX1000" s="14">
        <v>0</v>
      </c>
      <c r="AY1000" s="14"/>
      <c r="AZ1000" s="14">
        <v>0.27750280805970601</v>
      </c>
      <c r="BA1000" s="14">
        <v>0.27172750158125702</v>
      </c>
      <c r="BB1000" s="14">
        <v>0.36131996161153002</v>
      </c>
      <c r="BC1000" s="14">
        <v>0.29229018758228098</v>
      </c>
      <c r="BD1000" s="14">
        <v>0.191860050860889</v>
      </c>
      <c r="BE1000" s="14">
        <v>0.34961313641854203</v>
      </c>
    </row>
    <row r="1001" spans="2:57" x14ac:dyDescent="0.25">
      <c r="B1001" t="s">
        <v>342</v>
      </c>
      <c r="C1001" s="14">
        <v>0.25117975354345201</v>
      </c>
      <c r="D1001" s="14">
        <v>0.25032864926192999</v>
      </c>
      <c r="E1001" s="14">
        <v>0.251876536496972</v>
      </c>
      <c r="F1001" s="14"/>
      <c r="G1001" s="14">
        <v>0.300033177363489</v>
      </c>
      <c r="H1001" s="14">
        <v>0.38026327588612602</v>
      </c>
      <c r="I1001" s="14">
        <v>0.24578808642873601</v>
      </c>
      <c r="J1001" s="14">
        <v>0.20638366767212701</v>
      </c>
      <c r="K1001" s="14">
        <v>0.17342141577685799</v>
      </c>
      <c r="L1001" s="14">
        <v>0.15129693968164701</v>
      </c>
      <c r="M1001" s="14"/>
      <c r="N1001" s="14">
        <v>0.187290360349811</v>
      </c>
      <c r="O1001" s="14">
        <v>0.207965766764691</v>
      </c>
      <c r="P1001" s="14">
        <v>0.28137398202342401</v>
      </c>
      <c r="Q1001" s="14">
        <v>0.41311703705972103</v>
      </c>
      <c r="R1001" s="14"/>
      <c r="S1001" s="14">
        <v>0.36086269030725499</v>
      </c>
      <c r="T1001" s="14">
        <v>0.28921717769527899</v>
      </c>
      <c r="U1001" s="14">
        <v>0.157650340199705</v>
      </c>
      <c r="V1001" s="14">
        <v>0.25124259401453197</v>
      </c>
      <c r="W1001" s="14">
        <v>0.400275137231897</v>
      </c>
      <c r="X1001" s="14">
        <v>0.242149509285847</v>
      </c>
      <c r="Y1001" s="14">
        <v>7.8283754572677305E-2</v>
      </c>
      <c r="Z1001" s="14">
        <v>0</v>
      </c>
      <c r="AA1001" s="14">
        <v>0.37505207839372801</v>
      </c>
      <c r="AB1001" s="14">
        <v>0.151139906613141</v>
      </c>
      <c r="AC1001" s="14">
        <v>0.197460915931394</v>
      </c>
      <c r="AD1001" s="14">
        <v>0.19992884741070399</v>
      </c>
      <c r="AE1001" s="14"/>
      <c r="AF1001" s="14">
        <v>0.19555033324982199</v>
      </c>
      <c r="AG1001" s="14">
        <v>0.23083824094693001</v>
      </c>
      <c r="AH1001" s="14">
        <v>0.36279705138063301</v>
      </c>
      <c r="AI1001" s="14"/>
      <c r="AJ1001" s="14">
        <v>0.201829525168636</v>
      </c>
      <c r="AK1001" s="14">
        <v>0.153193146067577</v>
      </c>
      <c r="AL1001" s="14">
        <v>0.46828905799884502</v>
      </c>
      <c r="AM1001" s="14">
        <v>0</v>
      </c>
      <c r="AN1001" s="14">
        <v>0.794889350740006</v>
      </c>
      <c r="AO1001" s="14"/>
      <c r="AP1001" s="14">
        <v>0.24195873970145201</v>
      </c>
      <c r="AQ1001" s="14">
        <v>0.181090869007243</v>
      </c>
      <c r="AR1001" s="14">
        <v>0.43456007765312199</v>
      </c>
      <c r="AS1001" s="14"/>
      <c r="AT1001" s="14" t="s">
        <v>247</v>
      </c>
      <c r="AU1001" s="14">
        <v>0.29928611029603802</v>
      </c>
      <c r="AV1001" s="14">
        <v>0.26178241156566201</v>
      </c>
      <c r="AW1001" s="14">
        <v>0.24558224791393801</v>
      </c>
      <c r="AX1001" s="14">
        <v>0</v>
      </c>
      <c r="AY1001" s="14"/>
      <c r="AZ1001" s="14">
        <v>0.34408578682849</v>
      </c>
      <c r="BA1001" s="14">
        <v>0.14653982140701399</v>
      </c>
      <c r="BB1001" s="14">
        <v>0.19353155457486201</v>
      </c>
      <c r="BC1001" s="14">
        <v>0.29003100887312599</v>
      </c>
      <c r="BD1001" s="14">
        <v>0.31018007352471699</v>
      </c>
      <c r="BE1001" s="14">
        <v>0.17449028835896899</v>
      </c>
    </row>
    <row r="1002" spans="2:57" x14ac:dyDescent="0.25">
      <c r="B1002" t="s">
        <v>343</v>
      </c>
      <c r="C1002" s="14">
        <v>0.17266376659315999</v>
      </c>
      <c r="D1002" s="14">
        <v>0.147512164584543</v>
      </c>
      <c r="E1002" s="14">
        <v>0.19325490673170301</v>
      </c>
      <c r="F1002" s="14"/>
      <c r="G1002" s="14">
        <v>0.36339755749980701</v>
      </c>
      <c r="H1002" s="14">
        <v>0.185707834799657</v>
      </c>
      <c r="I1002" s="14">
        <v>0.19988742332307</v>
      </c>
      <c r="J1002" s="14">
        <v>0.15883232178764201</v>
      </c>
      <c r="K1002" s="14">
        <v>0</v>
      </c>
      <c r="L1002" s="14">
        <v>4.7787930868965899E-2</v>
      </c>
      <c r="M1002" s="14"/>
      <c r="N1002" s="14">
        <v>0.15732539217111799</v>
      </c>
      <c r="O1002" s="14">
        <v>0.14114810773418501</v>
      </c>
      <c r="P1002" s="14">
        <v>0.16198824771568901</v>
      </c>
      <c r="Q1002" s="14">
        <v>0.28516938251086599</v>
      </c>
      <c r="R1002" s="14"/>
      <c r="S1002" s="14">
        <v>0.25377414793444197</v>
      </c>
      <c r="T1002" s="14">
        <v>0.212777341450861</v>
      </c>
      <c r="U1002" s="14">
        <v>0.179226618316883</v>
      </c>
      <c r="V1002" s="14">
        <v>0.31557692578112401</v>
      </c>
      <c r="W1002" s="14">
        <v>0</v>
      </c>
      <c r="X1002" s="14">
        <v>0.11396681477329999</v>
      </c>
      <c r="Y1002" s="14">
        <v>0</v>
      </c>
      <c r="Z1002" s="14">
        <v>0</v>
      </c>
      <c r="AA1002" s="14">
        <v>0.13042597868722999</v>
      </c>
      <c r="AB1002" s="14">
        <v>0.19138157196942601</v>
      </c>
      <c r="AC1002" s="14">
        <v>0.53852925964957599</v>
      </c>
      <c r="AD1002" s="14">
        <v>0</v>
      </c>
      <c r="AE1002" s="14"/>
      <c r="AF1002" s="14">
        <v>6.6804480082783696E-2</v>
      </c>
      <c r="AG1002" s="14">
        <v>0.19675403688798199</v>
      </c>
      <c r="AH1002" s="14">
        <v>0.10930039928525</v>
      </c>
      <c r="AI1002" s="14"/>
      <c r="AJ1002" s="14">
        <v>5.9861388896841602E-2</v>
      </c>
      <c r="AK1002" s="14">
        <v>0.16789857719260401</v>
      </c>
      <c r="AL1002" s="14">
        <v>0.18769520593438099</v>
      </c>
      <c r="AM1002" s="14">
        <v>0</v>
      </c>
      <c r="AN1002" s="14">
        <v>0.30776335745890299</v>
      </c>
      <c r="AO1002" s="14"/>
      <c r="AP1002" s="14">
        <v>7.2166479646866802E-2</v>
      </c>
      <c r="AQ1002" s="14">
        <v>0.16784782199523199</v>
      </c>
      <c r="AR1002" s="14">
        <v>0.15280135749061699</v>
      </c>
      <c r="AS1002" s="14"/>
      <c r="AT1002" s="14" t="s">
        <v>247</v>
      </c>
      <c r="AU1002" s="14">
        <v>7.7877413519723604E-2</v>
      </c>
      <c r="AV1002" s="14">
        <v>0.23669011790981301</v>
      </c>
      <c r="AW1002" s="14">
        <v>0.101997169448277</v>
      </c>
      <c r="AX1002" s="14">
        <v>1</v>
      </c>
      <c r="AY1002" s="14"/>
      <c r="AZ1002" s="14">
        <v>0.21883056425842401</v>
      </c>
      <c r="BA1002" s="14">
        <v>0.183553370224147</v>
      </c>
      <c r="BB1002" s="14">
        <v>0.17498658210517801</v>
      </c>
      <c r="BC1002" s="14">
        <v>0.16027829560363099</v>
      </c>
      <c r="BD1002" s="14">
        <v>0</v>
      </c>
      <c r="BE1002" s="14">
        <v>0.17799656433222499</v>
      </c>
    </row>
    <row r="1003" spans="2:57" x14ac:dyDescent="0.25">
      <c r="B1003" t="s">
        <v>87</v>
      </c>
      <c r="C1003" s="14">
        <v>5.2005494922597602E-2</v>
      </c>
      <c r="D1003" s="14">
        <v>2.4534671257562299E-2</v>
      </c>
      <c r="E1003" s="14">
        <v>7.44953379001599E-2</v>
      </c>
      <c r="F1003" s="14"/>
      <c r="G1003" s="14">
        <v>0</v>
      </c>
      <c r="H1003" s="14">
        <v>0.107495508952896</v>
      </c>
      <c r="I1003" s="14">
        <v>3.35286427880657E-2</v>
      </c>
      <c r="J1003" s="14">
        <v>9.6048876800671604E-2</v>
      </c>
      <c r="K1003" s="14">
        <v>0</v>
      </c>
      <c r="L1003" s="14">
        <v>4.5697541991300598E-2</v>
      </c>
      <c r="M1003" s="14"/>
      <c r="N1003" s="14">
        <v>4.7106347710377298E-2</v>
      </c>
      <c r="O1003" s="14">
        <v>3.2143566453908701E-2</v>
      </c>
      <c r="P1003" s="14">
        <v>0.104329576251251</v>
      </c>
      <c r="Q1003" s="14">
        <v>0</v>
      </c>
      <c r="R1003" s="14"/>
      <c r="S1003" s="14">
        <v>6.4407772242345396E-2</v>
      </c>
      <c r="T1003" s="14">
        <v>0</v>
      </c>
      <c r="U1003" s="14">
        <v>0.160490476790002</v>
      </c>
      <c r="V1003" s="14">
        <v>0</v>
      </c>
      <c r="W1003" s="14">
        <v>0.108887149486649</v>
      </c>
      <c r="X1003" s="14">
        <v>0</v>
      </c>
      <c r="Y1003" s="14">
        <v>0.23463357686860201</v>
      </c>
      <c r="Z1003" s="14">
        <v>0</v>
      </c>
      <c r="AA1003" s="14">
        <v>0</v>
      </c>
      <c r="AB1003" s="14">
        <v>0</v>
      </c>
      <c r="AC1003" s="14">
        <v>0</v>
      </c>
      <c r="AD1003" s="14">
        <v>0</v>
      </c>
      <c r="AE1003" s="14"/>
      <c r="AF1003" s="14">
        <v>2.57013526604827E-2</v>
      </c>
      <c r="AG1003" s="14">
        <v>7.5400679347907895E-2</v>
      </c>
      <c r="AH1003" s="14">
        <v>6.1392164530359797E-2</v>
      </c>
      <c r="AI1003" s="14"/>
      <c r="AJ1003" s="14">
        <v>6.1430762216258303E-2</v>
      </c>
      <c r="AK1003" s="14">
        <v>7.7641170612621296E-2</v>
      </c>
      <c r="AL1003" s="14">
        <v>0</v>
      </c>
      <c r="AM1003" s="14">
        <v>0</v>
      </c>
      <c r="AN1003" s="14">
        <v>0</v>
      </c>
      <c r="AO1003" s="14"/>
      <c r="AP1003" s="14">
        <v>0</v>
      </c>
      <c r="AQ1003" s="14">
        <v>9.8908868647177295E-2</v>
      </c>
      <c r="AR1003" s="14">
        <v>0</v>
      </c>
      <c r="AS1003" s="14"/>
      <c r="AT1003" s="14" t="s">
        <v>247</v>
      </c>
      <c r="AU1003" s="14">
        <v>3.3352978875958297E-2</v>
      </c>
      <c r="AV1003" s="14">
        <v>8.0425808245719502E-2</v>
      </c>
      <c r="AW1003" s="14">
        <v>4.16483786460096E-2</v>
      </c>
      <c r="AX1003" s="14">
        <v>0</v>
      </c>
      <c r="AY1003" s="14"/>
      <c r="AZ1003" s="14">
        <v>7.0232352533780198E-2</v>
      </c>
      <c r="BA1003" s="14">
        <v>2.6872813096094201E-2</v>
      </c>
      <c r="BB1003" s="14">
        <v>9.6147640688429001E-2</v>
      </c>
      <c r="BC1003" s="14">
        <v>0</v>
      </c>
      <c r="BD1003" s="14">
        <v>9.1154790174192799E-2</v>
      </c>
      <c r="BE1003" s="14">
        <v>0.14951134253630799</v>
      </c>
    </row>
    <row r="1004" spans="2:57" x14ac:dyDescent="0.25">
      <c r="B1004" t="s">
        <v>321</v>
      </c>
      <c r="C1004" s="14">
        <v>4.0906916900426603E-2</v>
      </c>
      <c r="D1004" s="14">
        <v>5.2555589778118E-2</v>
      </c>
      <c r="E1004" s="14">
        <v>3.13703690665985E-2</v>
      </c>
      <c r="F1004" s="14"/>
      <c r="G1004" s="14">
        <v>0</v>
      </c>
      <c r="H1004" s="14">
        <v>0</v>
      </c>
      <c r="I1004" s="14">
        <v>3.4801031218607802E-2</v>
      </c>
      <c r="J1004" s="14">
        <v>4.4232819121369303E-2</v>
      </c>
      <c r="K1004" s="14">
        <v>0</v>
      </c>
      <c r="L1004" s="14">
        <v>0.15980504798758999</v>
      </c>
      <c r="M1004" s="14"/>
      <c r="N1004" s="14">
        <v>0.103877431662329</v>
      </c>
      <c r="O1004" s="14">
        <v>0</v>
      </c>
      <c r="P1004" s="14">
        <v>0</v>
      </c>
      <c r="Q1004" s="14">
        <v>5.27596124294063E-2</v>
      </c>
      <c r="R1004" s="14"/>
      <c r="S1004" s="14">
        <v>0.118805804096412</v>
      </c>
      <c r="T1004" s="14">
        <v>0.13680125204062199</v>
      </c>
      <c r="U1004" s="14">
        <v>0</v>
      </c>
      <c r="V1004" s="14">
        <v>0</v>
      </c>
      <c r="W1004" s="14">
        <v>0</v>
      </c>
      <c r="X1004" s="14">
        <v>0</v>
      </c>
      <c r="Y1004" s="14">
        <v>7.8457616622671103E-2</v>
      </c>
      <c r="Z1004" s="14">
        <v>0</v>
      </c>
      <c r="AA1004" s="14">
        <v>0</v>
      </c>
      <c r="AB1004" s="14">
        <v>0</v>
      </c>
      <c r="AC1004" s="14">
        <v>0</v>
      </c>
      <c r="AD1004" s="14">
        <v>0</v>
      </c>
      <c r="AE1004" s="14"/>
      <c r="AF1004" s="14">
        <v>2.8356993460741001E-2</v>
      </c>
      <c r="AG1004" s="14">
        <v>5.5673170813921397E-2</v>
      </c>
      <c r="AH1004" s="14">
        <v>4.4651557704360301E-2</v>
      </c>
      <c r="AI1004" s="14"/>
      <c r="AJ1004" s="14">
        <v>6.3488561839521507E-2</v>
      </c>
      <c r="AK1004" s="14">
        <v>6.7147314545455999E-2</v>
      </c>
      <c r="AL1004" s="14">
        <v>0</v>
      </c>
      <c r="AM1004" s="14">
        <v>0</v>
      </c>
      <c r="AN1004" s="14">
        <v>0</v>
      </c>
      <c r="AO1004" s="14"/>
      <c r="AP1004" s="14">
        <v>7.09012201696642E-2</v>
      </c>
      <c r="AQ1004" s="14">
        <v>3.7340549968087597E-2</v>
      </c>
      <c r="AR1004" s="14">
        <v>0</v>
      </c>
      <c r="AS1004" s="14"/>
      <c r="AT1004" s="14" t="s">
        <v>247</v>
      </c>
      <c r="AU1004" s="14">
        <v>2.4258184611746201E-2</v>
      </c>
      <c r="AV1004" s="14">
        <v>2.8438756787506899E-2</v>
      </c>
      <c r="AW1004" s="14">
        <v>4.6413595940243801E-2</v>
      </c>
      <c r="AX1004" s="14">
        <v>0</v>
      </c>
      <c r="AY1004" s="14"/>
      <c r="AZ1004" s="14">
        <v>5.7359615722681598E-2</v>
      </c>
      <c r="BA1004" s="14">
        <v>5.6862922795580403E-2</v>
      </c>
      <c r="BB1004" s="14">
        <v>0</v>
      </c>
      <c r="BC1004" s="14">
        <v>0</v>
      </c>
      <c r="BD1004" s="14">
        <v>9.0396569610875194E-2</v>
      </c>
      <c r="BE1004" s="14">
        <v>0</v>
      </c>
    </row>
    <row r="1005" spans="2:57" x14ac:dyDescent="0.25"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F1005" s="14"/>
      <c r="AG1005" s="14"/>
      <c r="AH1005" s="14"/>
      <c r="AI1005" s="14"/>
      <c r="AJ1005" s="14"/>
      <c r="AK1005" s="14"/>
      <c r="AL1005" s="14"/>
      <c r="AM1005" s="14"/>
      <c r="AN1005" s="14"/>
      <c r="AO1005" s="14"/>
      <c r="AP1005" s="14"/>
      <c r="AQ1005" s="14"/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  <c r="BD1005" s="14"/>
      <c r="BE1005" s="14"/>
    </row>
    <row r="1006" spans="2:57" x14ac:dyDescent="0.25">
      <c r="B1006" s="6" t="s">
        <v>351</v>
      </c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4"/>
      <c r="AF1006" s="14"/>
      <c r="AG1006" s="14"/>
      <c r="AH1006" s="14"/>
      <c r="AI1006" s="14"/>
      <c r="AJ1006" s="14"/>
      <c r="AK1006" s="14"/>
      <c r="AL1006" s="14"/>
      <c r="AM1006" s="14"/>
      <c r="AN1006" s="14"/>
      <c r="AO1006" s="14"/>
      <c r="AP1006" s="14"/>
      <c r="AQ1006" s="14"/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  <c r="BD1006" s="14"/>
      <c r="BE1006" s="14"/>
    </row>
    <row r="1007" spans="2:57" x14ac:dyDescent="0.25">
      <c r="B1007" s="24" t="s">
        <v>93</v>
      </c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4"/>
      <c r="AF1007" s="14"/>
      <c r="AG1007" s="14"/>
      <c r="AH1007" s="14"/>
      <c r="AI1007" s="14"/>
      <c r="AJ1007" s="14"/>
      <c r="AK1007" s="14"/>
      <c r="AL1007" s="14"/>
      <c r="AM1007" s="14"/>
      <c r="AN1007" s="14"/>
      <c r="AO1007" s="14"/>
      <c r="AP1007" s="14"/>
      <c r="AQ1007" s="14"/>
      <c r="AR1007" s="14"/>
      <c r="AS1007" s="14"/>
      <c r="AT1007" s="14"/>
      <c r="AU1007" s="14"/>
      <c r="AV1007" s="14"/>
      <c r="AW1007" s="14"/>
      <c r="AX1007" s="14"/>
      <c r="AY1007" s="14"/>
      <c r="AZ1007" s="14"/>
      <c r="BA1007" s="14"/>
      <c r="BB1007" s="14"/>
      <c r="BC1007" s="14"/>
      <c r="BD1007" s="14"/>
      <c r="BE1007" s="14"/>
    </row>
    <row r="1008" spans="2:57" x14ac:dyDescent="0.25">
      <c r="B1008" t="s">
        <v>346</v>
      </c>
      <c r="C1008" s="14">
        <v>0.13719494572705501</v>
      </c>
      <c r="D1008" s="14">
        <v>0.17002217299221201</v>
      </c>
      <c r="E1008" s="14">
        <v>0.105923169351095</v>
      </c>
      <c r="F1008" s="14"/>
      <c r="G1008" s="14">
        <v>0.192754026950368</v>
      </c>
      <c r="H1008" s="14">
        <v>0.13658111488821001</v>
      </c>
      <c r="I1008" s="14">
        <v>0.12821179823663501</v>
      </c>
      <c r="J1008" s="14">
        <v>0.114519464369746</v>
      </c>
      <c r="K1008" s="14">
        <v>0.11798912012005</v>
      </c>
      <c r="L1008" s="14">
        <v>0.139218162025534</v>
      </c>
      <c r="M1008" s="14"/>
      <c r="N1008" s="14">
        <v>0.21324314012813</v>
      </c>
      <c r="O1008" s="14">
        <v>0.10716206981099</v>
      </c>
      <c r="P1008" s="14">
        <v>0.123226675524912</v>
      </c>
      <c r="Q1008" s="14">
        <v>9.5734026781534906E-2</v>
      </c>
      <c r="R1008" s="14"/>
      <c r="S1008" s="14">
        <v>0.176400960637452</v>
      </c>
      <c r="T1008" s="14">
        <v>0.10452600287708499</v>
      </c>
      <c r="U1008" s="14">
        <v>9.2381337202646796E-2</v>
      </c>
      <c r="V1008" s="14">
        <v>0.14555640788361701</v>
      </c>
      <c r="W1008" s="14">
        <v>0.13972363343813099</v>
      </c>
      <c r="X1008" s="14">
        <v>0.16616378103577301</v>
      </c>
      <c r="Y1008" s="14">
        <v>0.15748452312023201</v>
      </c>
      <c r="Z1008" s="14">
        <v>0.115631275866887</v>
      </c>
      <c r="AA1008" s="14">
        <v>0.12777825415224101</v>
      </c>
      <c r="AB1008" s="14">
        <v>0.121821146490407</v>
      </c>
      <c r="AC1008" s="14">
        <v>0.123759740216788</v>
      </c>
      <c r="AD1008" s="14">
        <v>0.17562386263256599</v>
      </c>
      <c r="AE1008" s="14"/>
      <c r="AF1008" s="14">
        <v>0.13964561856025301</v>
      </c>
      <c r="AG1008" s="14">
        <v>0.129819780785179</v>
      </c>
      <c r="AH1008" s="14">
        <v>0.132288837111671</v>
      </c>
      <c r="AI1008" s="14"/>
      <c r="AJ1008" s="14">
        <v>0.14232611577953699</v>
      </c>
      <c r="AK1008" s="14">
        <v>0.14585917395074799</v>
      </c>
      <c r="AL1008" s="14">
        <v>0.14749074906426601</v>
      </c>
      <c r="AM1008" s="14">
        <v>0.14046307963316301</v>
      </c>
      <c r="AN1008" s="14">
        <v>8.5940681963585105E-2</v>
      </c>
      <c r="AO1008" s="14"/>
      <c r="AP1008" s="14">
        <v>0.16338621718236199</v>
      </c>
      <c r="AQ1008" s="14">
        <v>0.145852260650424</v>
      </c>
      <c r="AR1008" s="14">
        <v>0.172527188924641</v>
      </c>
      <c r="AS1008" s="14"/>
      <c r="AT1008" s="14">
        <v>6.3401558089057106E-2</v>
      </c>
      <c r="AU1008" s="14">
        <v>0.131134347031403</v>
      </c>
      <c r="AV1008" s="14">
        <v>0.167357559443782</v>
      </c>
      <c r="AW1008" s="14">
        <v>0.205082305631997</v>
      </c>
      <c r="AX1008" s="14">
        <v>0.306853269799998</v>
      </c>
      <c r="AY1008" s="14"/>
      <c r="AZ1008" s="14">
        <v>0.17478480057403201</v>
      </c>
      <c r="BA1008" s="14">
        <v>0.14769314659389601</v>
      </c>
      <c r="BB1008" s="14">
        <v>7.9815407312357395E-2</v>
      </c>
      <c r="BC1008" s="14">
        <v>0.13319021460910499</v>
      </c>
      <c r="BD1008" s="14">
        <v>0.103861269343895</v>
      </c>
      <c r="BE1008" s="14">
        <v>0.130238040315071</v>
      </c>
    </row>
    <row r="1009" spans="2:57" x14ac:dyDescent="0.25">
      <c r="B1009" t="s">
        <v>347</v>
      </c>
      <c r="C1009" s="14">
        <v>0.31146943834581498</v>
      </c>
      <c r="D1009" s="14">
        <v>0.36272305397482302</v>
      </c>
      <c r="E1009" s="14">
        <v>0.26102794252697098</v>
      </c>
      <c r="F1009" s="14"/>
      <c r="G1009" s="14">
        <v>0.309406041750869</v>
      </c>
      <c r="H1009" s="14">
        <v>0.33357805490275499</v>
      </c>
      <c r="I1009" s="14">
        <v>0.33492945881007802</v>
      </c>
      <c r="J1009" s="14">
        <v>0.25257472615072102</v>
      </c>
      <c r="K1009" s="14">
        <v>0.29564514337838199</v>
      </c>
      <c r="L1009" s="14">
        <v>0.33421440044328099</v>
      </c>
      <c r="M1009" s="14"/>
      <c r="N1009" s="14">
        <v>0.35283564746805401</v>
      </c>
      <c r="O1009" s="14">
        <v>0.28706976117322702</v>
      </c>
      <c r="P1009" s="14">
        <v>0.35034745471419898</v>
      </c>
      <c r="Q1009" s="14">
        <v>0.25974648718273702</v>
      </c>
      <c r="R1009" s="14"/>
      <c r="S1009" s="14">
        <v>0.33620303631449899</v>
      </c>
      <c r="T1009" s="14">
        <v>0.31578453865675699</v>
      </c>
      <c r="U1009" s="14">
        <v>0.354625090354735</v>
      </c>
      <c r="V1009" s="14">
        <v>0.29445061310474702</v>
      </c>
      <c r="W1009" s="14">
        <v>0.32500138596192601</v>
      </c>
      <c r="X1009" s="14">
        <v>0.33977636640429199</v>
      </c>
      <c r="Y1009" s="14">
        <v>0.31682390547830602</v>
      </c>
      <c r="Z1009" s="14">
        <v>0.30724052959005699</v>
      </c>
      <c r="AA1009" s="14">
        <v>0.29615983697866699</v>
      </c>
      <c r="AB1009" s="14">
        <v>0.27796304450102899</v>
      </c>
      <c r="AC1009" s="14">
        <v>0.23915242312016</v>
      </c>
      <c r="AD1009" s="14">
        <v>0.26524889971620402</v>
      </c>
      <c r="AE1009" s="14"/>
      <c r="AF1009" s="14">
        <v>0.28350738934006697</v>
      </c>
      <c r="AG1009" s="14">
        <v>0.32162532196152099</v>
      </c>
      <c r="AH1009" s="14">
        <v>0.36765789227622803</v>
      </c>
      <c r="AI1009" s="14"/>
      <c r="AJ1009" s="14">
        <v>0.31672141934474901</v>
      </c>
      <c r="AK1009" s="14">
        <v>0.30786589306300499</v>
      </c>
      <c r="AL1009" s="14">
        <v>0.36544504418734902</v>
      </c>
      <c r="AM1009" s="14">
        <v>0.26405048361940903</v>
      </c>
      <c r="AN1009" s="14">
        <v>0.34325971835181401</v>
      </c>
      <c r="AO1009" s="14"/>
      <c r="AP1009" s="14">
        <v>0.34529271086400598</v>
      </c>
      <c r="AQ1009" s="14">
        <v>0.331812520736401</v>
      </c>
      <c r="AR1009" s="14">
        <v>0.31700789713886801</v>
      </c>
      <c r="AS1009" s="14"/>
      <c r="AT1009" s="14">
        <v>0.28864852369771399</v>
      </c>
      <c r="AU1009" s="14">
        <v>0.301421441326231</v>
      </c>
      <c r="AV1009" s="14">
        <v>0.34914432294457198</v>
      </c>
      <c r="AW1009" s="14">
        <v>0.33842259414293402</v>
      </c>
      <c r="AX1009" s="14">
        <v>0.306960513160358</v>
      </c>
      <c r="AY1009" s="14"/>
      <c r="AZ1009" s="14">
        <v>0.33385659884041302</v>
      </c>
      <c r="BA1009" s="14">
        <v>0.29791403266059102</v>
      </c>
      <c r="BB1009" s="14">
        <v>0.34649659642002401</v>
      </c>
      <c r="BC1009" s="14">
        <v>0.291299969593174</v>
      </c>
      <c r="BD1009" s="14">
        <v>0.29608560435156001</v>
      </c>
      <c r="BE1009" s="14">
        <v>0.303206975607625</v>
      </c>
    </row>
    <row r="1010" spans="2:57" x14ac:dyDescent="0.25">
      <c r="B1010" t="s">
        <v>348</v>
      </c>
      <c r="C1010" s="14">
        <v>0.28292530712495101</v>
      </c>
      <c r="D1010" s="14">
        <v>0.27884319670316399</v>
      </c>
      <c r="E1010" s="14">
        <v>0.28858827913455598</v>
      </c>
      <c r="F1010" s="14"/>
      <c r="G1010" s="14">
        <v>0.188660784971873</v>
      </c>
      <c r="H1010" s="14">
        <v>0.23441957277115799</v>
      </c>
      <c r="I1010" s="14">
        <v>0.25586195289284902</v>
      </c>
      <c r="J1010" s="14">
        <v>0.340389720531032</v>
      </c>
      <c r="K1010" s="14">
        <v>0.33223056312230898</v>
      </c>
      <c r="L1010" s="14">
        <v>0.32775408449266002</v>
      </c>
      <c r="M1010" s="14"/>
      <c r="N1010" s="14">
        <v>0.235652719072596</v>
      </c>
      <c r="O1010" s="14">
        <v>0.29273481272962298</v>
      </c>
      <c r="P1010" s="14">
        <v>0.27579340871137498</v>
      </c>
      <c r="Q1010" s="14">
        <v>0.33064668334306702</v>
      </c>
      <c r="R1010" s="14"/>
      <c r="S1010" s="14">
        <v>0.26291326589180802</v>
      </c>
      <c r="T1010" s="14">
        <v>0.29030955589153301</v>
      </c>
      <c r="U1010" s="14">
        <v>0.29794188896062601</v>
      </c>
      <c r="V1010" s="14">
        <v>0.316887420541485</v>
      </c>
      <c r="W1010" s="14">
        <v>0.259157842066013</v>
      </c>
      <c r="X1010" s="14">
        <v>0.23146901558563601</v>
      </c>
      <c r="Y1010" s="14">
        <v>0.27822480863735399</v>
      </c>
      <c r="Z1010" s="14">
        <v>0.27913678032419997</v>
      </c>
      <c r="AA1010" s="14">
        <v>0.29204748914824802</v>
      </c>
      <c r="AB1010" s="14">
        <v>0.34953718101050701</v>
      </c>
      <c r="AC1010" s="14">
        <v>0.25069965372247</v>
      </c>
      <c r="AD1010" s="14">
        <v>0.250484008538918</v>
      </c>
      <c r="AE1010" s="14"/>
      <c r="AF1010" s="14">
        <v>0.316069560137545</v>
      </c>
      <c r="AG1010" s="14">
        <v>0.28500608300227098</v>
      </c>
      <c r="AH1010" s="14">
        <v>0.254484245599221</v>
      </c>
      <c r="AI1010" s="14"/>
      <c r="AJ1010" s="14">
        <v>0.29239400454785702</v>
      </c>
      <c r="AK1010" s="14">
        <v>0.291820357598708</v>
      </c>
      <c r="AL1010" s="14">
        <v>0.25972646946479999</v>
      </c>
      <c r="AM1010" s="14">
        <v>0.240998113114476</v>
      </c>
      <c r="AN1010" s="14">
        <v>0.264617303547452</v>
      </c>
      <c r="AO1010" s="14"/>
      <c r="AP1010" s="14">
        <v>0.26159497736716603</v>
      </c>
      <c r="AQ1010" s="14">
        <v>0.26326522428932803</v>
      </c>
      <c r="AR1010" s="14">
        <v>0.25037126409018801</v>
      </c>
      <c r="AS1010" s="14"/>
      <c r="AT1010" s="14">
        <v>0.35540959670355798</v>
      </c>
      <c r="AU1010" s="14">
        <v>0.29713088489969203</v>
      </c>
      <c r="AV1010" s="14">
        <v>0.24332652940306801</v>
      </c>
      <c r="AW1010" s="14">
        <v>0.209515024568911</v>
      </c>
      <c r="AX1010" s="14">
        <v>0.16187190202136201</v>
      </c>
      <c r="AY1010" s="14"/>
      <c r="AZ1010" s="14">
        <v>0.23582628431767599</v>
      </c>
      <c r="BA1010" s="14">
        <v>0.29769227495122003</v>
      </c>
      <c r="BB1010" s="14">
        <v>0.295700703715296</v>
      </c>
      <c r="BC1010" s="14">
        <v>0.27531933855443502</v>
      </c>
      <c r="BD1010" s="14">
        <v>0.33950641656123698</v>
      </c>
      <c r="BE1010" s="14">
        <v>0.29392404757940599</v>
      </c>
    </row>
    <row r="1011" spans="2:57" x14ac:dyDescent="0.25">
      <c r="B1011" t="s">
        <v>349</v>
      </c>
      <c r="C1011" s="14">
        <v>0.15140349068366299</v>
      </c>
      <c r="D1011" s="14">
        <v>0.117416700716845</v>
      </c>
      <c r="E1011" s="14">
        <v>0.184489939614569</v>
      </c>
      <c r="F1011" s="14"/>
      <c r="G1011" s="14">
        <v>0.16324078015014601</v>
      </c>
      <c r="H1011" s="14">
        <v>0.14566888495822999</v>
      </c>
      <c r="I1011" s="14">
        <v>0.137829117017368</v>
      </c>
      <c r="J1011" s="14">
        <v>0.209599902958468</v>
      </c>
      <c r="K1011" s="14">
        <v>0.13336369241576099</v>
      </c>
      <c r="L1011" s="14">
        <v>0.124030660914314</v>
      </c>
      <c r="M1011" s="14"/>
      <c r="N1011" s="14">
        <v>0.133041124470692</v>
      </c>
      <c r="O1011" s="14">
        <v>0.17566255358333099</v>
      </c>
      <c r="P1011" s="14">
        <v>0.14107206340171899</v>
      </c>
      <c r="Q1011" s="14">
        <v>0.15569447386816901</v>
      </c>
      <c r="R1011" s="14"/>
      <c r="S1011" s="14">
        <v>0.124483357830956</v>
      </c>
      <c r="T1011" s="14">
        <v>0.13566044349020401</v>
      </c>
      <c r="U1011" s="14">
        <v>0.13502216145396001</v>
      </c>
      <c r="V1011" s="14">
        <v>0.16466898937956301</v>
      </c>
      <c r="W1011" s="14">
        <v>0.167720080444381</v>
      </c>
      <c r="X1011" s="14">
        <v>0.155652650886793</v>
      </c>
      <c r="Y1011" s="14">
        <v>0.15708843502328701</v>
      </c>
      <c r="Z1011" s="14">
        <v>0.15910085262103299</v>
      </c>
      <c r="AA1011" s="14">
        <v>0.15395672196357801</v>
      </c>
      <c r="AB1011" s="14">
        <v>0.15821324270421999</v>
      </c>
      <c r="AC1011" s="14">
        <v>0.201013130179658</v>
      </c>
      <c r="AD1011" s="14">
        <v>0.160353013558967</v>
      </c>
      <c r="AE1011" s="14"/>
      <c r="AF1011" s="14">
        <v>0.13780542345496299</v>
      </c>
      <c r="AG1011" s="14">
        <v>0.159938861602442</v>
      </c>
      <c r="AH1011" s="14">
        <v>0.14594405159677201</v>
      </c>
      <c r="AI1011" s="14"/>
      <c r="AJ1011" s="14">
        <v>0.14609935259079401</v>
      </c>
      <c r="AK1011" s="14">
        <v>0.153261713537788</v>
      </c>
      <c r="AL1011" s="14">
        <v>0.158894852607156</v>
      </c>
      <c r="AM1011" s="14">
        <v>0.24452063153282999</v>
      </c>
      <c r="AN1011" s="14">
        <v>0.126100209923933</v>
      </c>
      <c r="AO1011" s="14"/>
      <c r="AP1011" s="14">
        <v>0.147152529422995</v>
      </c>
      <c r="AQ1011" s="14">
        <v>0.151188119360194</v>
      </c>
      <c r="AR1011" s="14">
        <v>0.15874868105481399</v>
      </c>
      <c r="AS1011" s="14"/>
      <c r="AT1011" s="14">
        <v>0.15506150274390701</v>
      </c>
      <c r="AU1011" s="14">
        <v>0.13667952856686799</v>
      </c>
      <c r="AV1011" s="14">
        <v>0.14602031077976199</v>
      </c>
      <c r="AW1011" s="14">
        <v>0.156055325726001</v>
      </c>
      <c r="AX1011" s="14">
        <v>0.13286761382682499</v>
      </c>
      <c r="AY1011" s="14"/>
      <c r="AZ1011" s="14">
        <v>0.13988541949186301</v>
      </c>
      <c r="BA1011" s="14">
        <v>0.15514083298664899</v>
      </c>
      <c r="BB1011" s="14">
        <v>0.14693144598215199</v>
      </c>
      <c r="BC1011" s="14">
        <v>0.16856942670314701</v>
      </c>
      <c r="BD1011" s="14">
        <v>0.12765432239817301</v>
      </c>
      <c r="BE1011" s="14">
        <v>0.179593178582753</v>
      </c>
    </row>
    <row r="1012" spans="2:57" x14ac:dyDescent="0.25">
      <c r="B1012" t="s">
        <v>350</v>
      </c>
      <c r="C1012" s="14">
        <v>0.111259724675266</v>
      </c>
      <c r="D1012" s="14">
        <v>6.40947334284349E-2</v>
      </c>
      <c r="E1012" s="14">
        <v>0.15617997963270999</v>
      </c>
      <c r="F1012" s="14"/>
      <c r="G1012" s="14">
        <v>0.13055251853036901</v>
      </c>
      <c r="H1012" s="14">
        <v>0.13901565591328799</v>
      </c>
      <c r="I1012" s="14">
        <v>0.14092455538893001</v>
      </c>
      <c r="J1012" s="14">
        <v>8.2916185990032407E-2</v>
      </c>
      <c r="K1012" s="14">
        <v>0.11397328832760199</v>
      </c>
      <c r="L1012" s="14">
        <v>7.2746144571027099E-2</v>
      </c>
      <c r="M1012" s="14"/>
      <c r="N1012" s="14">
        <v>6.17368180828506E-2</v>
      </c>
      <c r="O1012" s="14">
        <v>0.13219735865100299</v>
      </c>
      <c r="P1012" s="14">
        <v>0.106577160750866</v>
      </c>
      <c r="Q1012" s="14">
        <v>0.14908354379278099</v>
      </c>
      <c r="R1012" s="14"/>
      <c r="S1012" s="14">
        <v>8.8299509423661396E-2</v>
      </c>
      <c r="T1012" s="14">
        <v>0.14700667126703901</v>
      </c>
      <c r="U1012" s="14">
        <v>0.12002952202803301</v>
      </c>
      <c r="V1012" s="14">
        <v>7.0606255628000505E-2</v>
      </c>
      <c r="W1012" s="14">
        <v>0.100502631307978</v>
      </c>
      <c r="X1012" s="14">
        <v>9.9670312714769602E-2</v>
      </c>
      <c r="Y1012" s="14">
        <v>8.4934114569170202E-2</v>
      </c>
      <c r="Z1012" s="14">
        <v>0.12941989960455999</v>
      </c>
      <c r="AA1012" s="14">
        <v>0.12543799718940701</v>
      </c>
      <c r="AB1012" s="14">
        <v>9.2465385293837798E-2</v>
      </c>
      <c r="AC1012" s="14">
        <v>0.185375052760924</v>
      </c>
      <c r="AD1012" s="14">
        <v>0.14829021555334501</v>
      </c>
      <c r="AE1012" s="14"/>
      <c r="AF1012" s="14">
        <v>0.119768288512279</v>
      </c>
      <c r="AG1012" s="14">
        <v>0.102547810492639</v>
      </c>
      <c r="AH1012" s="14">
        <v>8.71529399403808E-2</v>
      </c>
      <c r="AI1012" s="14"/>
      <c r="AJ1012" s="14">
        <v>9.79278345190185E-2</v>
      </c>
      <c r="AK1012" s="14">
        <v>9.9605561617513896E-2</v>
      </c>
      <c r="AL1012" s="14">
        <v>6.8442884676429394E-2</v>
      </c>
      <c r="AM1012" s="14">
        <v>0.109967692100123</v>
      </c>
      <c r="AN1012" s="14">
        <v>0.170284653345913</v>
      </c>
      <c r="AO1012" s="14"/>
      <c r="AP1012" s="14">
        <v>7.7572211007251396E-2</v>
      </c>
      <c r="AQ1012" s="14">
        <v>0.10665206383582899</v>
      </c>
      <c r="AR1012" s="14">
        <v>9.3167290416729207E-2</v>
      </c>
      <c r="AS1012" s="14"/>
      <c r="AT1012" s="14">
        <v>0.132555678553996</v>
      </c>
      <c r="AU1012" s="14">
        <v>0.12563226483840501</v>
      </c>
      <c r="AV1012" s="14">
        <v>8.64234532456995E-2</v>
      </c>
      <c r="AW1012" s="14">
        <v>8.5840943533822794E-2</v>
      </c>
      <c r="AX1012" s="14">
        <v>9.1446701191456897E-2</v>
      </c>
      <c r="AY1012" s="14"/>
      <c r="AZ1012" s="14">
        <v>0.107266454331642</v>
      </c>
      <c r="BA1012" s="14">
        <v>9.5572887764092201E-2</v>
      </c>
      <c r="BB1012" s="14">
        <v>0.12723389380787201</v>
      </c>
      <c r="BC1012" s="14">
        <v>0.129294409098138</v>
      </c>
      <c r="BD1012" s="14">
        <v>0.12889233011093301</v>
      </c>
      <c r="BE1012" s="14">
        <v>8.1268186514126095E-2</v>
      </c>
    </row>
    <row r="1013" spans="2:57" x14ac:dyDescent="0.25">
      <c r="B1013" t="s">
        <v>87</v>
      </c>
      <c r="C1013" s="14">
        <v>5.7470934432494302E-3</v>
      </c>
      <c r="D1013" s="14">
        <v>6.9001421845208801E-3</v>
      </c>
      <c r="E1013" s="14">
        <v>3.7906897400999599E-3</v>
      </c>
      <c r="F1013" s="14"/>
      <c r="G1013" s="14">
        <v>1.53858476463736E-2</v>
      </c>
      <c r="H1013" s="14">
        <v>1.07367165663607E-2</v>
      </c>
      <c r="I1013" s="14">
        <v>2.2431176541394698E-3</v>
      </c>
      <c r="J1013" s="14">
        <v>0</v>
      </c>
      <c r="K1013" s="14">
        <v>6.7981926358953804E-3</v>
      </c>
      <c r="L1013" s="14">
        <v>2.0365475531833699E-3</v>
      </c>
      <c r="M1013" s="14"/>
      <c r="N1013" s="14">
        <v>3.49055077767676E-3</v>
      </c>
      <c r="O1013" s="14">
        <v>5.1734440518276803E-3</v>
      </c>
      <c r="P1013" s="14">
        <v>2.98323689692783E-3</v>
      </c>
      <c r="Q1013" s="14">
        <v>9.0947850317106803E-3</v>
      </c>
      <c r="R1013" s="14"/>
      <c r="S1013" s="14">
        <v>1.16998699016239E-2</v>
      </c>
      <c r="T1013" s="14">
        <v>6.7127878173826004E-3</v>
      </c>
      <c r="U1013" s="14">
        <v>0</v>
      </c>
      <c r="V1013" s="14">
        <v>7.8303134625882908E-3</v>
      </c>
      <c r="W1013" s="14">
        <v>7.8944267815719803E-3</v>
      </c>
      <c r="X1013" s="14">
        <v>7.2678733727365996E-3</v>
      </c>
      <c r="Y1013" s="14">
        <v>5.4442131716505703E-3</v>
      </c>
      <c r="Z1013" s="14">
        <v>9.4706619932632598E-3</v>
      </c>
      <c r="AA1013" s="14">
        <v>4.6197005678590202E-3</v>
      </c>
      <c r="AB1013" s="14">
        <v>0</v>
      </c>
      <c r="AC1013" s="14">
        <v>0</v>
      </c>
      <c r="AD1013" s="14">
        <v>0</v>
      </c>
      <c r="AE1013" s="14"/>
      <c r="AF1013" s="14">
        <v>3.2037199948936001E-3</v>
      </c>
      <c r="AG1013" s="14">
        <v>1.0621421559484201E-3</v>
      </c>
      <c r="AH1013" s="14">
        <v>1.24720334757273E-2</v>
      </c>
      <c r="AI1013" s="14"/>
      <c r="AJ1013" s="14">
        <v>4.5312732180445604E-3</v>
      </c>
      <c r="AK1013" s="14">
        <v>1.5873002322361099E-3</v>
      </c>
      <c r="AL1013" s="14">
        <v>0</v>
      </c>
      <c r="AM1013" s="14">
        <v>0</v>
      </c>
      <c r="AN1013" s="14">
        <v>9.7974328673016108E-3</v>
      </c>
      <c r="AO1013" s="14"/>
      <c r="AP1013" s="14">
        <v>5.0013541562200104E-3</v>
      </c>
      <c r="AQ1013" s="14">
        <v>1.2298111278250499E-3</v>
      </c>
      <c r="AR1013" s="14">
        <v>8.1776783747599703E-3</v>
      </c>
      <c r="AS1013" s="14"/>
      <c r="AT1013" s="14">
        <v>4.9231402117676801E-3</v>
      </c>
      <c r="AU1013" s="14">
        <v>8.0015333374011208E-3</v>
      </c>
      <c r="AV1013" s="14">
        <v>7.7278241831150998E-3</v>
      </c>
      <c r="AW1013" s="14">
        <v>5.0838063963343297E-3</v>
      </c>
      <c r="AX1013" s="14">
        <v>0</v>
      </c>
      <c r="AY1013" s="14"/>
      <c r="AZ1013" s="14">
        <v>8.3804424443739596E-3</v>
      </c>
      <c r="BA1013" s="14">
        <v>5.9868250435510598E-3</v>
      </c>
      <c r="BB1013" s="14">
        <v>3.8219527622995299E-3</v>
      </c>
      <c r="BC1013" s="14">
        <v>2.3266414420012099E-3</v>
      </c>
      <c r="BD1013" s="14">
        <v>4.0000572342028104E-3</v>
      </c>
      <c r="BE1013" s="14">
        <v>1.1769571401019301E-2</v>
      </c>
    </row>
    <row r="1014" spans="2:57" x14ac:dyDescent="0.25"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/>
      <c r="AD1014" s="14"/>
      <c r="AE1014" s="14"/>
      <c r="AF1014" s="14"/>
      <c r="AG1014" s="14"/>
      <c r="AH1014" s="14"/>
      <c r="AI1014" s="14"/>
      <c r="AJ1014" s="14"/>
      <c r="AK1014" s="14"/>
      <c r="AL1014" s="14"/>
      <c r="AM1014" s="14"/>
      <c r="AN1014" s="14"/>
      <c r="AO1014" s="14"/>
      <c r="AP1014" s="14"/>
      <c r="AQ1014" s="14"/>
      <c r="AR1014" s="14"/>
      <c r="AS1014" s="14"/>
      <c r="AT1014" s="14"/>
      <c r="AU1014" s="14"/>
      <c r="AV1014" s="14"/>
      <c r="AW1014" s="14"/>
      <c r="AX1014" s="14"/>
      <c r="AY1014" s="14"/>
      <c r="AZ1014" s="14"/>
      <c r="BA1014" s="14"/>
      <c r="BB1014" s="14"/>
      <c r="BC1014" s="14"/>
      <c r="BD1014" s="14"/>
      <c r="BE1014" s="14"/>
    </row>
    <row r="1015" spans="2:57" x14ac:dyDescent="0.25">
      <c r="B1015" s="6" t="s">
        <v>355</v>
      </c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F1015" s="14"/>
      <c r="AG1015" s="14"/>
      <c r="AH1015" s="14"/>
      <c r="AI1015" s="14"/>
      <c r="AJ1015" s="14"/>
      <c r="AK1015" s="14"/>
      <c r="AL1015" s="14"/>
      <c r="AM1015" s="14"/>
      <c r="AN1015" s="14"/>
      <c r="AO1015" s="14"/>
      <c r="AP1015" s="14"/>
      <c r="AQ1015" s="14"/>
      <c r="AR1015" s="14"/>
      <c r="AS1015" s="14"/>
      <c r="AT1015" s="14"/>
      <c r="AU1015" s="14"/>
      <c r="AV1015" s="14"/>
      <c r="AW1015" s="14"/>
      <c r="AX1015" s="14"/>
      <c r="AY1015" s="14"/>
      <c r="AZ1015" s="14"/>
      <c r="BA1015" s="14"/>
      <c r="BB1015" s="14"/>
      <c r="BC1015" s="14"/>
      <c r="BD1015" s="14"/>
      <c r="BE1015" s="14"/>
    </row>
    <row r="1016" spans="2:57" x14ac:dyDescent="0.25">
      <c r="B1016" s="24" t="s">
        <v>93</v>
      </c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  <c r="AL1016" s="14"/>
      <c r="AM1016" s="14"/>
      <c r="AN1016" s="14"/>
      <c r="AO1016" s="14"/>
      <c r="AP1016" s="14"/>
      <c r="AQ1016" s="14"/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  <c r="BB1016" s="14"/>
      <c r="BC1016" s="14"/>
      <c r="BD1016" s="14"/>
      <c r="BE1016" s="14"/>
    </row>
    <row r="1017" spans="2:57" x14ac:dyDescent="0.25">
      <c r="B1017" t="s">
        <v>352</v>
      </c>
      <c r="C1017" s="14">
        <v>4.9032688211450903E-2</v>
      </c>
      <c r="D1017" s="14">
        <v>5.2814053594978802E-2</v>
      </c>
      <c r="E1017" s="14">
        <v>4.5627031337241102E-2</v>
      </c>
      <c r="F1017" s="14"/>
      <c r="G1017" s="14">
        <v>9.3641153475096703E-2</v>
      </c>
      <c r="H1017" s="14">
        <v>8.9100037226086504E-2</v>
      </c>
      <c r="I1017" s="14">
        <v>6.8910807631423696E-2</v>
      </c>
      <c r="J1017" s="14">
        <v>2.3266815926477901E-2</v>
      </c>
      <c r="K1017" s="14">
        <v>2.2011378358996098E-2</v>
      </c>
      <c r="L1017" s="14">
        <v>9.3836661542975892E-3</v>
      </c>
      <c r="M1017" s="14"/>
      <c r="N1017" s="14">
        <v>5.6266895922201403E-2</v>
      </c>
      <c r="O1017" s="14">
        <v>4.2304903843168103E-2</v>
      </c>
      <c r="P1017" s="14">
        <v>5.8744409468278802E-2</v>
      </c>
      <c r="Q1017" s="14">
        <v>4.0549443508858599E-2</v>
      </c>
      <c r="R1017" s="14"/>
      <c r="S1017" s="14">
        <v>7.9418424864858006E-2</v>
      </c>
      <c r="T1017" s="14">
        <v>3.9012015694301599E-2</v>
      </c>
      <c r="U1017" s="14">
        <v>4.4311278325375701E-2</v>
      </c>
      <c r="V1017" s="14">
        <v>6.2586730559373194E-2</v>
      </c>
      <c r="W1017" s="14">
        <v>4.6310728325073498E-2</v>
      </c>
      <c r="X1017" s="14">
        <v>5.1181335429986499E-2</v>
      </c>
      <c r="Y1017" s="14">
        <v>5.3638598921742997E-2</v>
      </c>
      <c r="Z1017" s="14">
        <v>1.22377710976541E-2</v>
      </c>
      <c r="AA1017" s="14">
        <v>5.7385103056906001E-2</v>
      </c>
      <c r="AB1017" s="14">
        <v>4.7322279545913698E-2</v>
      </c>
      <c r="AC1017" s="14">
        <v>9.4473957512105997E-3</v>
      </c>
      <c r="AD1017" s="14">
        <v>0</v>
      </c>
      <c r="AE1017" s="14"/>
      <c r="AF1017" s="14">
        <v>3.9904944224373101E-2</v>
      </c>
      <c r="AG1017" s="14">
        <v>5.7211511521413197E-2</v>
      </c>
      <c r="AH1017" s="14">
        <v>5.7387251100251203E-2</v>
      </c>
      <c r="AI1017" s="14"/>
      <c r="AJ1017" s="14">
        <v>3.82433038110973E-2</v>
      </c>
      <c r="AK1017" s="14">
        <v>7.4471644374588294E-2</v>
      </c>
      <c r="AL1017" s="14">
        <v>4.9579542641838698E-2</v>
      </c>
      <c r="AM1017" s="14">
        <v>0.11862975283987399</v>
      </c>
      <c r="AN1017" s="14">
        <v>1.8548913778216498E-2</v>
      </c>
      <c r="AO1017" s="14"/>
      <c r="AP1017" s="14">
        <v>6.0155637946175199E-2</v>
      </c>
      <c r="AQ1017" s="14">
        <v>5.0291483045273797E-2</v>
      </c>
      <c r="AR1017" s="14">
        <v>7.92459701303979E-2</v>
      </c>
      <c r="AS1017" s="14"/>
      <c r="AT1017" s="14">
        <v>2.92459861539376E-2</v>
      </c>
      <c r="AU1017" s="14">
        <v>3.5916515522850703E-2</v>
      </c>
      <c r="AV1017" s="14">
        <v>5.6475462487379502E-2</v>
      </c>
      <c r="AW1017" s="14">
        <v>9.6601737920210096E-2</v>
      </c>
      <c r="AX1017" s="14">
        <v>0.131448958504219</v>
      </c>
      <c r="AY1017" s="14"/>
      <c r="AZ1017" s="14">
        <v>9.6483610156987198E-2</v>
      </c>
      <c r="BA1017" s="14">
        <v>2.1933141399901698E-2</v>
      </c>
      <c r="BB1017" s="14">
        <v>5.11487972774715E-2</v>
      </c>
      <c r="BC1017" s="14">
        <v>3.2658357516705601E-2</v>
      </c>
      <c r="BD1017" s="14">
        <v>2.3827952664499E-2</v>
      </c>
      <c r="BE1017" s="14">
        <v>8.0448131900905107E-2</v>
      </c>
    </row>
    <row r="1018" spans="2:57" x14ac:dyDescent="0.25">
      <c r="B1018" t="s">
        <v>353</v>
      </c>
      <c r="C1018" s="14">
        <v>0.14110423175469899</v>
      </c>
      <c r="D1018" s="14">
        <v>0.141258065524339</v>
      </c>
      <c r="E1018" s="14">
        <v>0.14066500269925999</v>
      </c>
      <c r="F1018" s="14"/>
      <c r="G1018" s="14">
        <v>0.20253049657948</v>
      </c>
      <c r="H1018" s="14">
        <v>0.23909315582333601</v>
      </c>
      <c r="I1018" s="14">
        <v>0.19091700416628199</v>
      </c>
      <c r="J1018" s="14">
        <v>9.1304427188889994E-2</v>
      </c>
      <c r="K1018" s="14">
        <v>7.7878036851399296E-2</v>
      </c>
      <c r="L1018" s="14">
        <v>6.2364439494279798E-2</v>
      </c>
      <c r="M1018" s="14"/>
      <c r="N1018" s="14">
        <v>0.12854123861920499</v>
      </c>
      <c r="O1018" s="14">
        <v>0.115047122432999</v>
      </c>
      <c r="P1018" s="14">
        <v>0.163161996300627</v>
      </c>
      <c r="Q1018" s="14">
        <v>0.164886262022058</v>
      </c>
      <c r="R1018" s="14"/>
      <c r="S1018" s="14">
        <v>0.179111797647906</v>
      </c>
      <c r="T1018" s="14">
        <v>0.16405174954205801</v>
      </c>
      <c r="U1018" s="14">
        <v>8.5700818350412794E-2</v>
      </c>
      <c r="V1018" s="14">
        <v>0.13357288649491</v>
      </c>
      <c r="W1018" s="14">
        <v>0.16384330886178999</v>
      </c>
      <c r="X1018" s="14">
        <v>0.11379912777732699</v>
      </c>
      <c r="Y1018" s="14">
        <v>0.15204497607949</v>
      </c>
      <c r="Z1018" s="14">
        <v>0.20171786171811901</v>
      </c>
      <c r="AA1018" s="14">
        <v>0.145112747513613</v>
      </c>
      <c r="AB1018" s="14">
        <v>0.109045876513075</v>
      </c>
      <c r="AC1018" s="14">
        <v>7.3093943485279894E-2</v>
      </c>
      <c r="AD1018" s="14">
        <v>0.14778947601488601</v>
      </c>
      <c r="AE1018" s="14"/>
      <c r="AF1018" s="14">
        <v>0.12736955111097201</v>
      </c>
      <c r="AG1018" s="14">
        <v>0.14007841844301</v>
      </c>
      <c r="AH1018" s="14">
        <v>0.131883703416981</v>
      </c>
      <c r="AI1018" s="14"/>
      <c r="AJ1018" s="14">
        <v>0.12811847123748701</v>
      </c>
      <c r="AK1018" s="14">
        <v>0.17367897960341699</v>
      </c>
      <c r="AL1018" s="14">
        <v>0.100489179537764</v>
      </c>
      <c r="AM1018" s="14">
        <v>4.3726794286505499E-2</v>
      </c>
      <c r="AN1018" s="14">
        <v>0.16348089593043799</v>
      </c>
      <c r="AO1018" s="14"/>
      <c r="AP1018" s="14">
        <v>0.14701946586470899</v>
      </c>
      <c r="AQ1018" s="14">
        <v>0.17007796371315301</v>
      </c>
      <c r="AR1018" s="14">
        <v>0.11103355498384899</v>
      </c>
      <c r="AS1018" s="14"/>
      <c r="AT1018" s="14">
        <v>0.14133845710642701</v>
      </c>
      <c r="AU1018" s="14">
        <v>0.13001617188622999</v>
      </c>
      <c r="AV1018" s="14">
        <v>0.143998693108319</v>
      </c>
      <c r="AW1018" s="14">
        <v>0.178253728328084</v>
      </c>
      <c r="AX1018" s="14">
        <v>0.14593367212757399</v>
      </c>
      <c r="AY1018" s="14"/>
      <c r="AZ1018" s="14">
        <v>0.19871537684634499</v>
      </c>
      <c r="BA1018" s="14">
        <v>0.13895395278950501</v>
      </c>
      <c r="BB1018" s="14">
        <v>0.159551657588791</v>
      </c>
      <c r="BC1018" s="14">
        <v>0.102664177445323</v>
      </c>
      <c r="BD1018" s="14">
        <v>8.5225528139058399E-2</v>
      </c>
      <c r="BE1018" s="14">
        <v>0.10233197502894099</v>
      </c>
    </row>
    <row r="1019" spans="2:57" x14ac:dyDescent="0.25">
      <c r="B1019" t="s">
        <v>354</v>
      </c>
      <c r="C1019" s="14">
        <v>0.79472052190544595</v>
      </c>
      <c r="D1019" s="14">
        <v>0.79347427860380304</v>
      </c>
      <c r="E1019" s="14">
        <v>0.79584783341276399</v>
      </c>
      <c r="F1019" s="14"/>
      <c r="G1019" s="14">
        <v>0.676898708954904</v>
      </c>
      <c r="H1019" s="14">
        <v>0.63529341168957998</v>
      </c>
      <c r="I1019" s="14">
        <v>0.73515719322400697</v>
      </c>
      <c r="J1019" s="14">
        <v>0.87684234886641899</v>
      </c>
      <c r="K1019" s="14">
        <v>0.88646361831374199</v>
      </c>
      <c r="L1019" s="14">
        <v>0.92390325900306403</v>
      </c>
      <c r="M1019" s="14"/>
      <c r="N1019" s="14">
        <v>0.80474017905352402</v>
      </c>
      <c r="O1019" s="14">
        <v>0.82990805202559803</v>
      </c>
      <c r="P1019" s="14">
        <v>0.77268089013715602</v>
      </c>
      <c r="Q1019" s="14">
        <v>0.76524283049698305</v>
      </c>
      <c r="R1019" s="14"/>
      <c r="S1019" s="14">
        <v>0.71606397830142599</v>
      </c>
      <c r="T1019" s="14">
        <v>0.79017452451956005</v>
      </c>
      <c r="U1019" s="14">
        <v>0.85739396882861096</v>
      </c>
      <c r="V1019" s="14">
        <v>0.78186840551232994</v>
      </c>
      <c r="W1019" s="14">
        <v>0.77376809407628599</v>
      </c>
      <c r="X1019" s="14">
        <v>0.80985056587397997</v>
      </c>
      <c r="Y1019" s="14">
        <v>0.78745510121274698</v>
      </c>
      <c r="Z1019" s="14">
        <v>0.76380743698418496</v>
      </c>
      <c r="AA1019" s="14">
        <v>0.78003664486665203</v>
      </c>
      <c r="AB1019" s="14">
        <v>0.83812981424139499</v>
      </c>
      <c r="AC1019" s="14">
        <v>0.907991229687243</v>
      </c>
      <c r="AD1019" s="14">
        <v>0.85221052398511399</v>
      </c>
      <c r="AE1019" s="14"/>
      <c r="AF1019" s="14">
        <v>0.82658705466714799</v>
      </c>
      <c r="AG1019" s="14">
        <v>0.79467249555284802</v>
      </c>
      <c r="AH1019" s="14">
        <v>0.77348546165332499</v>
      </c>
      <c r="AI1019" s="14"/>
      <c r="AJ1019" s="14">
        <v>0.82610192126139503</v>
      </c>
      <c r="AK1019" s="14">
        <v>0.74097077258786703</v>
      </c>
      <c r="AL1019" s="14">
        <v>0.83190580675746595</v>
      </c>
      <c r="AM1019" s="14">
        <v>0.83764345287362096</v>
      </c>
      <c r="AN1019" s="14">
        <v>0.78120430662526796</v>
      </c>
      <c r="AO1019" s="14"/>
      <c r="AP1019" s="14">
        <v>0.79010505724084801</v>
      </c>
      <c r="AQ1019" s="14">
        <v>0.76739424977588799</v>
      </c>
      <c r="AR1019" s="14">
        <v>0.79467425110307999</v>
      </c>
      <c r="AS1019" s="14"/>
      <c r="AT1019" s="14">
        <v>0.81207233788127497</v>
      </c>
      <c r="AU1019" s="14">
        <v>0.82337055161046702</v>
      </c>
      <c r="AV1019" s="14">
        <v>0.77769446121224495</v>
      </c>
      <c r="AW1019" s="14">
        <v>0.71502909550805305</v>
      </c>
      <c r="AX1019" s="14">
        <v>0.72261736936820697</v>
      </c>
      <c r="AY1019" s="14"/>
      <c r="AZ1019" s="14">
        <v>0.68980228190335102</v>
      </c>
      <c r="BA1019" s="14">
        <v>0.81837806802750401</v>
      </c>
      <c r="BB1019" s="14">
        <v>0.77392470320251805</v>
      </c>
      <c r="BC1019" s="14">
        <v>0.85350849586461397</v>
      </c>
      <c r="BD1019" s="14">
        <v>0.88622578822111997</v>
      </c>
      <c r="BE1019" s="14">
        <v>0.79751278682171001</v>
      </c>
    </row>
    <row r="1020" spans="2:57" x14ac:dyDescent="0.25">
      <c r="B1020" t="s">
        <v>87</v>
      </c>
      <c r="C1020" s="14">
        <v>1.5142558128403399E-2</v>
      </c>
      <c r="D1020" s="14">
        <v>1.2453602276878899E-2</v>
      </c>
      <c r="E1020" s="14">
        <v>1.78601325507345E-2</v>
      </c>
      <c r="F1020" s="14"/>
      <c r="G1020" s="14">
        <v>2.69296409905194E-2</v>
      </c>
      <c r="H1020" s="14">
        <v>3.65133952609972E-2</v>
      </c>
      <c r="I1020" s="14">
        <v>5.0149949782870001E-3</v>
      </c>
      <c r="J1020" s="14">
        <v>8.5864080182134605E-3</v>
      </c>
      <c r="K1020" s="14">
        <v>1.3646966475862801E-2</v>
      </c>
      <c r="L1020" s="14">
        <v>4.3486353483582797E-3</v>
      </c>
      <c r="M1020" s="14"/>
      <c r="N1020" s="14">
        <v>1.0451686405069801E-2</v>
      </c>
      <c r="O1020" s="14">
        <v>1.27399216982349E-2</v>
      </c>
      <c r="P1020" s="14">
        <v>5.4127040939389703E-3</v>
      </c>
      <c r="Q1020" s="14">
        <v>2.9321463972100299E-2</v>
      </c>
      <c r="R1020" s="14"/>
      <c r="S1020" s="14">
        <v>2.5405799185809801E-2</v>
      </c>
      <c r="T1020" s="14">
        <v>6.7617102440801604E-3</v>
      </c>
      <c r="U1020" s="14">
        <v>1.25939344956E-2</v>
      </c>
      <c r="V1020" s="14">
        <v>2.1971977433386799E-2</v>
      </c>
      <c r="W1020" s="14">
        <v>1.6077868736850801E-2</v>
      </c>
      <c r="X1020" s="14">
        <v>2.5168970918707002E-2</v>
      </c>
      <c r="Y1020" s="14">
        <v>6.8613237860200103E-3</v>
      </c>
      <c r="Z1020" s="14">
        <v>2.2236930200041999E-2</v>
      </c>
      <c r="AA1020" s="14">
        <v>1.7465504562829502E-2</v>
      </c>
      <c r="AB1020" s="14">
        <v>5.5020296996167997E-3</v>
      </c>
      <c r="AC1020" s="14">
        <v>9.4674310762669304E-3</v>
      </c>
      <c r="AD1020" s="14">
        <v>0</v>
      </c>
      <c r="AE1020" s="14"/>
      <c r="AF1020" s="14">
        <v>6.1384499975067897E-3</v>
      </c>
      <c r="AG1020" s="14">
        <v>8.03757448272799E-3</v>
      </c>
      <c r="AH1020" s="14">
        <v>3.72435838294429E-2</v>
      </c>
      <c r="AI1020" s="14"/>
      <c r="AJ1020" s="14">
        <v>7.5363036900205098E-3</v>
      </c>
      <c r="AK1020" s="14">
        <v>1.08786034341274E-2</v>
      </c>
      <c r="AL1020" s="14">
        <v>1.8025471062931502E-2</v>
      </c>
      <c r="AM1020" s="14">
        <v>0</v>
      </c>
      <c r="AN1020" s="14">
        <v>3.6765883666078102E-2</v>
      </c>
      <c r="AO1020" s="14"/>
      <c r="AP1020" s="14">
        <v>2.7198389482680501E-3</v>
      </c>
      <c r="AQ1020" s="14">
        <v>1.2236303465686001E-2</v>
      </c>
      <c r="AR1020" s="14">
        <v>1.50462237826727E-2</v>
      </c>
      <c r="AS1020" s="14"/>
      <c r="AT1020" s="14">
        <v>1.7343218858360501E-2</v>
      </c>
      <c r="AU1020" s="14">
        <v>1.06967609804514E-2</v>
      </c>
      <c r="AV1020" s="14">
        <v>2.1831383192056301E-2</v>
      </c>
      <c r="AW1020" s="14">
        <v>1.01154382436531E-2</v>
      </c>
      <c r="AX1020" s="14">
        <v>0</v>
      </c>
      <c r="AY1020" s="14"/>
      <c r="AZ1020" s="14">
        <v>1.49987310933163E-2</v>
      </c>
      <c r="BA1020" s="14">
        <v>2.0734837783089599E-2</v>
      </c>
      <c r="BB1020" s="14">
        <v>1.5374841931219499E-2</v>
      </c>
      <c r="BC1020" s="14">
        <v>1.1168969173357E-2</v>
      </c>
      <c r="BD1020" s="14">
        <v>4.7207309753229303E-3</v>
      </c>
      <c r="BE1020" s="14">
        <v>1.97071062484446E-2</v>
      </c>
    </row>
    <row r="1021" spans="2:57" x14ac:dyDescent="0.25"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F1021" s="14"/>
      <c r="AG1021" s="14"/>
      <c r="AH1021" s="14"/>
      <c r="AI1021" s="14"/>
      <c r="AJ1021" s="14"/>
      <c r="AK1021" s="14"/>
      <c r="AL1021" s="14"/>
      <c r="AM1021" s="14"/>
      <c r="AN1021" s="14"/>
      <c r="AO1021" s="14"/>
      <c r="AP1021" s="14"/>
      <c r="AQ1021" s="14"/>
      <c r="AR1021" s="14"/>
      <c r="AS1021" s="14"/>
      <c r="AT1021" s="14"/>
      <c r="AU1021" s="14"/>
      <c r="AV1021" s="14"/>
      <c r="AW1021" s="14"/>
      <c r="AX1021" s="14"/>
      <c r="AY1021" s="14"/>
      <c r="AZ1021" s="14"/>
      <c r="BA1021" s="14"/>
      <c r="BB1021" s="14"/>
      <c r="BC1021" s="14"/>
      <c r="BD1021" s="14"/>
      <c r="BE1021" s="14"/>
    </row>
    <row r="1022" spans="2:57" x14ac:dyDescent="0.25">
      <c r="B1022" s="6" t="s">
        <v>366</v>
      </c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  <c r="AD1022" s="14"/>
      <c r="AE1022" s="14"/>
      <c r="AF1022" s="14"/>
      <c r="AG1022" s="14"/>
      <c r="AH1022" s="14"/>
      <c r="AI1022" s="14"/>
      <c r="AJ1022" s="14"/>
      <c r="AK1022" s="14"/>
      <c r="AL1022" s="14"/>
      <c r="AM1022" s="14"/>
      <c r="AN1022" s="14"/>
      <c r="AO1022" s="14"/>
      <c r="AP1022" s="14"/>
      <c r="AQ1022" s="14"/>
      <c r="AR1022" s="14"/>
      <c r="AS1022" s="14"/>
      <c r="AT1022" s="14"/>
      <c r="AU1022" s="14"/>
      <c r="AV1022" s="14"/>
      <c r="AW1022" s="14"/>
      <c r="AX1022" s="14"/>
      <c r="AY1022" s="14"/>
      <c r="AZ1022" s="14"/>
      <c r="BA1022" s="14"/>
      <c r="BB1022" s="14"/>
      <c r="BC1022" s="14"/>
      <c r="BD1022" s="14"/>
      <c r="BE1022" s="14"/>
    </row>
    <row r="1023" spans="2:57" x14ac:dyDescent="0.25">
      <c r="B1023" s="24" t="s">
        <v>93</v>
      </c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F1023" s="14"/>
      <c r="AG1023" s="14"/>
      <c r="AH1023" s="14"/>
      <c r="AI1023" s="14"/>
      <c r="AJ1023" s="14"/>
      <c r="AK1023" s="14"/>
      <c r="AL1023" s="14"/>
      <c r="AM1023" s="14"/>
      <c r="AN1023" s="14"/>
      <c r="AO1023" s="14"/>
      <c r="AP1023" s="14"/>
      <c r="AQ1023" s="14"/>
      <c r="AR1023" s="14"/>
      <c r="AS1023" s="14"/>
      <c r="AT1023" s="14"/>
      <c r="AU1023" s="14"/>
      <c r="AV1023" s="14"/>
      <c r="AW1023" s="14"/>
      <c r="AX1023" s="14"/>
      <c r="AY1023" s="14"/>
      <c r="AZ1023" s="14"/>
      <c r="BA1023" s="14"/>
      <c r="BB1023" s="14"/>
      <c r="BC1023" s="14"/>
      <c r="BD1023" s="14"/>
      <c r="BE1023" s="14"/>
    </row>
    <row r="1024" spans="2:57" x14ac:dyDescent="0.25">
      <c r="B1024" t="s">
        <v>356</v>
      </c>
      <c r="C1024" s="14">
        <v>0.108657139209287</v>
      </c>
      <c r="D1024" s="14">
        <v>8.4405737041419501E-2</v>
      </c>
      <c r="E1024" s="14">
        <v>0.13213808274168501</v>
      </c>
      <c r="F1024" s="14"/>
      <c r="G1024" s="14">
        <v>8.7162692717992499E-2</v>
      </c>
      <c r="H1024" s="14">
        <v>8.7247754117011397E-2</v>
      </c>
      <c r="I1024" s="14">
        <v>0.120211116892321</v>
      </c>
      <c r="J1024" s="14">
        <v>0.13092341146727299</v>
      </c>
      <c r="K1024" s="14">
        <v>0.10066826886220601</v>
      </c>
      <c r="L1024" s="14">
        <v>0.11841602507244001</v>
      </c>
      <c r="M1024" s="14"/>
      <c r="N1024" s="14">
        <v>7.4222622299658605E-2</v>
      </c>
      <c r="O1024" s="14">
        <v>0.103829380969376</v>
      </c>
      <c r="P1024" s="14">
        <v>0.110296063943638</v>
      </c>
      <c r="Q1024" s="14">
        <v>0.151370680399182</v>
      </c>
      <c r="R1024" s="14"/>
      <c r="S1024" s="14">
        <v>7.2447643060357794E-2</v>
      </c>
      <c r="T1024" s="14">
        <v>9.5188318610258602E-2</v>
      </c>
      <c r="U1024" s="14">
        <v>0.17773570405897299</v>
      </c>
      <c r="V1024" s="14">
        <v>0.12883573962723099</v>
      </c>
      <c r="W1024" s="14">
        <v>9.4011486829421606E-2</v>
      </c>
      <c r="X1024" s="14">
        <v>9.3599324391504396E-2</v>
      </c>
      <c r="Y1024" s="14">
        <v>0.102053316272556</v>
      </c>
      <c r="Z1024" s="14">
        <v>9.4260593520775302E-2</v>
      </c>
      <c r="AA1024" s="14">
        <v>0.145666463530328</v>
      </c>
      <c r="AB1024" s="14">
        <v>0.109687033490474</v>
      </c>
      <c r="AC1024" s="14">
        <v>0.10721918629873201</v>
      </c>
      <c r="AD1024" s="14">
        <v>7.1380170713468694E-2</v>
      </c>
      <c r="AE1024" s="14"/>
      <c r="AF1024" s="14">
        <v>0.12161322841771</v>
      </c>
      <c r="AG1024" s="14">
        <v>0.101179440952596</v>
      </c>
      <c r="AH1024" s="14">
        <v>0.112901482383548</v>
      </c>
      <c r="AI1024" s="14"/>
      <c r="AJ1024" s="14">
        <v>0.11163395910535701</v>
      </c>
      <c r="AK1024" s="14">
        <v>9.7667409299594402E-2</v>
      </c>
      <c r="AL1024" s="14">
        <v>0.120668970598554</v>
      </c>
      <c r="AM1024" s="14">
        <v>0.18734151744236199</v>
      </c>
      <c r="AN1024" s="14">
        <v>0.12512441555044501</v>
      </c>
      <c r="AO1024" s="14"/>
      <c r="AP1024" s="14">
        <v>8.5528487909194498E-2</v>
      </c>
      <c r="AQ1024" s="14">
        <v>9.6277742489744203E-2</v>
      </c>
      <c r="AR1024" s="14">
        <v>0.129639110893009</v>
      </c>
      <c r="AS1024" s="14"/>
      <c r="AT1024" s="14">
        <v>0.13675384963578099</v>
      </c>
      <c r="AU1024" s="14">
        <v>0.101302420446383</v>
      </c>
      <c r="AV1024" s="14">
        <v>8.0084624564257703E-2</v>
      </c>
      <c r="AW1024" s="14">
        <v>0.112878178060169</v>
      </c>
      <c r="AX1024" s="14">
        <v>3.6397333437619597E-2</v>
      </c>
      <c r="AY1024" s="14"/>
      <c r="AZ1024" s="14">
        <v>9.1386799648131595E-2</v>
      </c>
      <c r="BA1024" s="14">
        <v>0.1056944666769</v>
      </c>
      <c r="BB1024" s="14">
        <v>0.108288947519248</v>
      </c>
      <c r="BC1024" s="14">
        <v>0.119056027950216</v>
      </c>
      <c r="BD1024" s="14">
        <v>0.13489401531988501</v>
      </c>
      <c r="BE1024" s="14">
        <v>0.112845582176914</v>
      </c>
    </row>
    <row r="1025" spans="2:57" x14ac:dyDescent="0.25">
      <c r="B1025" t="s">
        <v>357</v>
      </c>
      <c r="C1025" s="14">
        <v>0.10890579191173801</v>
      </c>
      <c r="D1025" s="14">
        <v>0.11161122126377</v>
      </c>
      <c r="E1025" s="14">
        <v>0.104929458580028</v>
      </c>
      <c r="F1025" s="14"/>
      <c r="G1025" s="14">
        <v>8.5298121094610393E-2</v>
      </c>
      <c r="H1025" s="14">
        <v>0.13085957179340901</v>
      </c>
      <c r="I1025" s="14">
        <v>0.12205955530984</v>
      </c>
      <c r="J1025" s="14">
        <v>9.9770805042456598E-2</v>
      </c>
      <c r="K1025" s="14">
        <v>0.11902081404836901</v>
      </c>
      <c r="L1025" s="14">
        <v>9.6650316318494398E-2</v>
      </c>
      <c r="M1025" s="14"/>
      <c r="N1025" s="14">
        <v>9.0851328789103999E-2</v>
      </c>
      <c r="O1025" s="14">
        <v>0.11560555504188499</v>
      </c>
      <c r="P1025" s="14">
        <v>0.12755730980113</v>
      </c>
      <c r="Q1025" s="14">
        <v>0.106973098691223</v>
      </c>
      <c r="R1025" s="14"/>
      <c r="S1025" s="14">
        <v>9.1192305277445596E-2</v>
      </c>
      <c r="T1025" s="14">
        <v>9.8135757798963705E-2</v>
      </c>
      <c r="U1025" s="14">
        <v>8.4144070082524794E-2</v>
      </c>
      <c r="V1025" s="14">
        <v>7.7231694904469697E-2</v>
      </c>
      <c r="W1025" s="14">
        <v>0.15281413734962501</v>
      </c>
      <c r="X1025" s="14">
        <v>0.10479071095374</v>
      </c>
      <c r="Y1025" s="14">
        <v>0.14307607034801001</v>
      </c>
      <c r="Z1025" s="14">
        <v>0.105733595665047</v>
      </c>
      <c r="AA1025" s="14">
        <v>8.7958764461299202E-2</v>
      </c>
      <c r="AB1025" s="14">
        <v>0.14194980519523001</v>
      </c>
      <c r="AC1025" s="14">
        <v>0.14092414861848801</v>
      </c>
      <c r="AD1025" s="14">
        <v>0.14663885549577699</v>
      </c>
      <c r="AE1025" s="14"/>
      <c r="AF1025" s="14">
        <v>0.14322089683294201</v>
      </c>
      <c r="AG1025" s="14">
        <v>0.10071699881100001</v>
      </c>
      <c r="AH1025" s="14">
        <v>5.9921228026583E-2</v>
      </c>
      <c r="AI1025" s="14"/>
      <c r="AJ1025" s="14">
        <v>0.11156207276034701</v>
      </c>
      <c r="AK1025" s="14">
        <v>0.121518053226607</v>
      </c>
      <c r="AL1025" s="14">
        <v>7.5685216143807604E-2</v>
      </c>
      <c r="AM1025" s="14">
        <v>0.22557694769620701</v>
      </c>
      <c r="AN1025" s="14">
        <v>9.0887770428533896E-2</v>
      </c>
      <c r="AO1025" s="14"/>
      <c r="AP1025" s="14">
        <v>9.9670362050898104E-2</v>
      </c>
      <c r="AQ1025" s="14">
        <v>0.112292300687483</v>
      </c>
      <c r="AR1025" s="14">
        <v>6.93579563681746E-2</v>
      </c>
      <c r="AS1025" s="14"/>
      <c r="AT1025" s="14">
        <v>0.124710969873516</v>
      </c>
      <c r="AU1025" s="14">
        <v>0.118301181013058</v>
      </c>
      <c r="AV1025" s="14">
        <v>9.8729127059276098E-2</v>
      </c>
      <c r="AW1025" s="14">
        <v>0.108749553693329</v>
      </c>
      <c r="AX1025" s="14">
        <v>0.103795392344388</v>
      </c>
      <c r="AY1025" s="14"/>
      <c r="AZ1025" s="14">
        <v>0.116739247948959</v>
      </c>
      <c r="BA1025" s="14">
        <v>0.103619655818126</v>
      </c>
      <c r="BB1025" s="14">
        <v>8.8479076178898705E-2</v>
      </c>
      <c r="BC1025" s="14">
        <v>0.117564604254653</v>
      </c>
      <c r="BD1025" s="14">
        <v>0.10570289492145001</v>
      </c>
      <c r="BE1025" s="14">
        <v>0.124922025943349</v>
      </c>
    </row>
    <row r="1026" spans="2:57" x14ac:dyDescent="0.25">
      <c r="B1026" t="s">
        <v>358</v>
      </c>
      <c r="C1026" s="14">
        <v>0.14087751594019801</v>
      </c>
      <c r="D1026" s="14">
        <v>0.148838335058187</v>
      </c>
      <c r="E1026" s="14">
        <v>0.13393035126090999</v>
      </c>
      <c r="F1026" s="14"/>
      <c r="G1026" s="14">
        <v>0.12249603447382799</v>
      </c>
      <c r="H1026" s="14">
        <v>0.18250741112275901</v>
      </c>
      <c r="I1026" s="14">
        <v>0.15619414824553099</v>
      </c>
      <c r="J1026" s="14">
        <v>0.12622204840027501</v>
      </c>
      <c r="K1026" s="14">
        <v>0.15485168032271601</v>
      </c>
      <c r="L1026" s="14">
        <v>0.109161349183755</v>
      </c>
      <c r="M1026" s="14"/>
      <c r="N1026" s="14">
        <v>0.15344053580922901</v>
      </c>
      <c r="O1026" s="14">
        <v>0.15338986303532701</v>
      </c>
      <c r="P1026" s="14">
        <v>0.137045649011583</v>
      </c>
      <c r="Q1026" s="14">
        <v>0.12020331309243699</v>
      </c>
      <c r="R1026" s="14"/>
      <c r="S1026" s="14">
        <v>9.7625218320963006E-2</v>
      </c>
      <c r="T1026" s="14">
        <v>0.17403734679379301</v>
      </c>
      <c r="U1026" s="14">
        <v>9.1454243233680094E-2</v>
      </c>
      <c r="V1026" s="14">
        <v>0.11020166376807999</v>
      </c>
      <c r="W1026" s="14">
        <v>0.143096663895867</v>
      </c>
      <c r="X1026" s="14">
        <v>0.144775779201436</v>
      </c>
      <c r="Y1026" s="14">
        <v>0.12666276577425001</v>
      </c>
      <c r="Z1026" s="14">
        <v>0.147558165116773</v>
      </c>
      <c r="AA1026" s="14">
        <v>0.188812596854778</v>
      </c>
      <c r="AB1026" s="14">
        <v>0.16641938483208499</v>
      </c>
      <c r="AC1026" s="14">
        <v>0.14632546484738401</v>
      </c>
      <c r="AD1026" s="14">
        <v>0.173863256307108</v>
      </c>
      <c r="AE1026" s="14"/>
      <c r="AF1026" s="14">
        <v>0.13795067844630901</v>
      </c>
      <c r="AG1026" s="14">
        <v>0.14879789527940199</v>
      </c>
      <c r="AH1026" s="14">
        <v>0.147132834520698</v>
      </c>
      <c r="AI1026" s="14"/>
      <c r="AJ1026" s="14">
        <v>0.11796422475707299</v>
      </c>
      <c r="AK1026" s="14">
        <v>0.17080125316233299</v>
      </c>
      <c r="AL1026" s="14">
        <v>0.159750489116954</v>
      </c>
      <c r="AM1026" s="14">
        <v>9.6795492496562094E-2</v>
      </c>
      <c r="AN1026" s="14">
        <v>0.139489109189217</v>
      </c>
      <c r="AO1026" s="14"/>
      <c r="AP1026" s="14">
        <v>0.12395653817008601</v>
      </c>
      <c r="AQ1026" s="14">
        <v>0.17175030453763099</v>
      </c>
      <c r="AR1026" s="14">
        <v>0.13355481722774001</v>
      </c>
      <c r="AS1026" s="14"/>
      <c r="AT1026" s="14">
        <v>0.14367223687436301</v>
      </c>
      <c r="AU1026" s="14">
        <v>0.121323490584275</v>
      </c>
      <c r="AV1026" s="14">
        <v>0.164507801347785</v>
      </c>
      <c r="AW1026" s="14">
        <v>0.14006064336587701</v>
      </c>
      <c r="AX1026" s="14">
        <v>0.14876884414157601</v>
      </c>
      <c r="AY1026" s="14"/>
      <c r="AZ1026" s="14">
        <v>0.12859953216591299</v>
      </c>
      <c r="BA1026" s="14">
        <v>0.13487492825705399</v>
      </c>
      <c r="BB1026" s="14">
        <v>0.14592248640258201</v>
      </c>
      <c r="BC1026" s="14">
        <v>0.16497562044063799</v>
      </c>
      <c r="BD1026" s="14">
        <v>0.15292342508472601</v>
      </c>
      <c r="BE1026" s="14">
        <v>0.11226721831343001</v>
      </c>
    </row>
    <row r="1027" spans="2:57" x14ac:dyDescent="0.25">
      <c r="B1027" t="s">
        <v>359</v>
      </c>
      <c r="C1027" s="14">
        <v>0.13667389896593199</v>
      </c>
      <c r="D1027" s="14">
        <v>0.12237539660117</v>
      </c>
      <c r="E1027" s="14">
        <v>0.150530965694264</v>
      </c>
      <c r="F1027" s="14"/>
      <c r="G1027" s="14">
        <v>0.13549935374384001</v>
      </c>
      <c r="H1027" s="14">
        <v>0.12630716885309901</v>
      </c>
      <c r="I1027" s="14">
        <v>0.14647559696359699</v>
      </c>
      <c r="J1027" s="14">
        <v>0.126237421657659</v>
      </c>
      <c r="K1027" s="14">
        <v>0.133422434434051</v>
      </c>
      <c r="L1027" s="14">
        <v>0.148644674604518</v>
      </c>
      <c r="M1027" s="14"/>
      <c r="N1027" s="14">
        <v>0.154539946852464</v>
      </c>
      <c r="O1027" s="14">
        <v>0.12991887361798399</v>
      </c>
      <c r="P1027" s="14">
        <v>0.14865319442971001</v>
      </c>
      <c r="Q1027" s="14">
        <v>0.112112269859947</v>
      </c>
      <c r="R1027" s="14"/>
      <c r="S1027" s="14">
        <v>0.14763771857181601</v>
      </c>
      <c r="T1027" s="14">
        <v>0.139929699749265</v>
      </c>
      <c r="U1027" s="14">
        <v>8.2876870420227802E-2</v>
      </c>
      <c r="V1027" s="14">
        <v>0.12582969143850101</v>
      </c>
      <c r="W1027" s="14">
        <v>0.14610749053817099</v>
      </c>
      <c r="X1027" s="14">
        <v>0.13474205658513599</v>
      </c>
      <c r="Y1027" s="14">
        <v>0.177336770931799</v>
      </c>
      <c r="Z1027" s="14">
        <v>0.15524411319574299</v>
      </c>
      <c r="AA1027" s="14">
        <v>0.13820137438720301</v>
      </c>
      <c r="AB1027" s="14">
        <v>0.123872675985976</v>
      </c>
      <c r="AC1027" s="14">
        <v>0.116113556365798</v>
      </c>
      <c r="AD1027" s="14">
        <v>0.16507142064046801</v>
      </c>
      <c r="AE1027" s="14"/>
      <c r="AF1027" s="14">
        <v>0.13672761376879999</v>
      </c>
      <c r="AG1027" s="14">
        <v>0.13973908414371999</v>
      </c>
      <c r="AH1027" s="14">
        <v>0.13304058630985599</v>
      </c>
      <c r="AI1027" s="14"/>
      <c r="AJ1027" s="14">
        <v>0.136590316011412</v>
      </c>
      <c r="AK1027" s="14">
        <v>0.14008932409213401</v>
      </c>
      <c r="AL1027" s="14">
        <v>0.16026084072145499</v>
      </c>
      <c r="AM1027" s="14">
        <v>0.19921203569481599</v>
      </c>
      <c r="AN1027" s="14">
        <v>0.102915644320506</v>
      </c>
      <c r="AO1027" s="14"/>
      <c r="AP1027" s="14">
        <v>0.13589995922491499</v>
      </c>
      <c r="AQ1027" s="14">
        <v>0.147372707124314</v>
      </c>
      <c r="AR1027" s="14">
        <v>0.15122929784700401</v>
      </c>
      <c r="AS1027" s="14"/>
      <c r="AT1027" s="14">
        <v>0.116188202800679</v>
      </c>
      <c r="AU1027" s="14">
        <v>0.152745699382102</v>
      </c>
      <c r="AV1027" s="14">
        <v>0.13769243517271301</v>
      </c>
      <c r="AW1027" s="14">
        <v>0.12862597696547101</v>
      </c>
      <c r="AX1027" s="14">
        <v>6.4815701385389099E-2</v>
      </c>
      <c r="AY1027" s="14"/>
      <c r="AZ1027" s="14">
        <v>0.13439200334769699</v>
      </c>
      <c r="BA1027" s="14">
        <v>0.143479892903909</v>
      </c>
      <c r="BB1027" s="14">
        <v>0.135240721646221</v>
      </c>
      <c r="BC1027" s="14">
        <v>0.117928264544768</v>
      </c>
      <c r="BD1027" s="14">
        <v>0.13946051181666</v>
      </c>
      <c r="BE1027" s="14">
        <v>0.16858928751674301</v>
      </c>
    </row>
    <row r="1028" spans="2:57" x14ac:dyDescent="0.25">
      <c r="B1028" t="s">
        <v>360</v>
      </c>
      <c r="C1028" s="14">
        <v>9.9476118369877894E-2</v>
      </c>
      <c r="D1028" s="14">
        <v>0.106985132766939</v>
      </c>
      <c r="E1028" s="14">
        <v>9.2725647474040898E-2</v>
      </c>
      <c r="F1028" s="14"/>
      <c r="G1028" s="14">
        <v>0.18147726791055699</v>
      </c>
      <c r="H1028" s="14">
        <v>9.6667859352147306E-2</v>
      </c>
      <c r="I1028" s="14">
        <v>0.106728689502019</v>
      </c>
      <c r="J1028" s="14">
        <v>0.10474150497934701</v>
      </c>
      <c r="K1028" s="14">
        <v>6.7783346386118298E-2</v>
      </c>
      <c r="L1028" s="14">
        <v>5.8090154887605001E-2</v>
      </c>
      <c r="M1028" s="14"/>
      <c r="N1028" s="14">
        <v>9.2764644823620596E-2</v>
      </c>
      <c r="O1028" s="14">
        <v>0.10238082313063999</v>
      </c>
      <c r="P1028" s="14">
        <v>0.11386329309189799</v>
      </c>
      <c r="Q1028" s="14">
        <v>9.2825613421945993E-2</v>
      </c>
      <c r="R1028" s="14"/>
      <c r="S1028" s="14">
        <v>0.15148578695550999</v>
      </c>
      <c r="T1028" s="14">
        <v>9.2449973042648598E-2</v>
      </c>
      <c r="U1028" s="14">
        <v>9.6649049603010406E-2</v>
      </c>
      <c r="V1028" s="14">
        <v>9.9206124186464906E-2</v>
      </c>
      <c r="W1028" s="14">
        <v>7.5260468882042103E-2</v>
      </c>
      <c r="X1028" s="14">
        <v>0.111959105672051</v>
      </c>
      <c r="Y1028" s="14">
        <v>7.8442363168015894E-2</v>
      </c>
      <c r="Z1028" s="14">
        <v>0.15763803678675201</v>
      </c>
      <c r="AA1028" s="14">
        <v>6.5099325052437207E-2</v>
      </c>
      <c r="AB1028" s="14">
        <v>8.00736615582755E-2</v>
      </c>
      <c r="AC1028" s="14">
        <v>0.116186566110713</v>
      </c>
      <c r="AD1028" s="14">
        <v>4.8305646199024402E-2</v>
      </c>
      <c r="AE1028" s="14"/>
      <c r="AF1028" s="14">
        <v>7.9968415232906598E-2</v>
      </c>
      <c r="AG1028" s="14">
        <v>9.1320270107156806E-2</v>
      </c>
      <c r="AH1028" s="14">
        <v>9.7834619575182094E-2</v>
      </c>
      <c r="AI1028" s="14"/>
      <c r="AJ1028" s="14">
        <v>9.5604198311679406E-2</v>
      </c>
      <c r="AK1028" s="14">
        <v>0.113857671206535</v>
      </c>
      <c r="AL1028" s="14">
        <v>5.5888576170781197E-2</v>
      </c>
      <c r="AM1028" s="14">
        <v>4.59992348289152E-2</v>
      </c>
      <c r="AN1028" s="14">
        <v>9.3197108716201599E-2</v>
      </c>
      <c r="AO1028" s="14"/>
      <c r="AP1028" s="14">
        <v>0.12789552568013801</v>
      </c>
      <c r="AQ1028" s="14">
        <v>0.104334937668299</v>
      </c>
      <c r="AR1028" s="14">
        <v>0.115969780712042</v>
      </c>
      <c r="AS1028" s="14"/>
      <c r="AT1028" s="14">
        <v>0.103264476371145</v>
      </c>
      <c r="AU1028" s="14">
        <v>0.10425456174934</v>
      </c>
      <c r="AV1028" s="14">
        <v>9.1773133156271502E-2</v>
      </c>
      <c r="AW1028" s="14">
        <v>9.2237060469230206E-2</v>
      </c>
      <c r="AX1028" s="14">
        <v>9.5674459983046994E-2</v>
      </c>
      <c r="AY1028" s="14"/>
      <c r="AZ1028" s="14">
        <v>0.12339544660960799</v>
      </c>
      <c r="BA1028" s="14">
        <v>0.103289007029207</v>
      </c>
      <c r="BB1028" s="14">
        <v>8.4585881990911202E-2</v>
      </c>
      <c r="BC1028" s="14">
        <v>8.1699701442884104E-2</v>
      </c>
      <c r="BD1028" s="14">
        <v>7.6943239160916596E-2</v>
      </c>
      <c r="BE1028" s="14">
        <v>0.11245440011194199</v>
      </c>
    </row>
    <row r="1029" spans="2:57" x14ac:dyDescent="0.25">
      <c r="B1029" t="s">
        <v>361</v>
      </c>
      <c r="C1029" s="14">
        <v>0.11658098105794901</v>
      </c>
      <c r="D1029" s="14">
        <v>0.123339757653703</v>
      </c>
      <c r="E1029" s="14">
        <v>0.110664912199944</v>
      </c>
      <c r="F1029" s="14"/>
      <c r="G1029" s="14">
        <v>0.121119255364385</v>
      </c>
      <c r="H1029" s="14">
        <v>0.121882102780084</v>
      </c>
      <c r="I1029" s="14">
        <v>0.13040632376599701</v>
      </c>
      <c r="J1029" s="14">
        <v>0.12344567246588101</v>
      </c>
      <c r="K1029" s="14">
        <v>0.10971280311399099</v>
      </c>
      <c r="L1029" s="14">
        <v>9.7001993676790896E-2</v>
      </c>
      <c r="M1029" s="14"/>
      <c r="N1029" s="14">
        <v>0.139000227517177</v>
      </c>
      <c r="O1029" s="14">
        <v>0.10110549098732299</v>
      </c>
      <c r="P1029" s="14">
        <v>0.13771222382137799</v>
      </c>
      <c r="Q1029" s="14">
        <v>8.8330218373506394E-2</v>
      </c>
      <c r="R1029" s="14"/>
      <c r="S1029" s="14">
        <v>0.14423083977149201</v>
      </c>
      <c r="T1029" s="14">
        <v>0.122551500669662</v>
      </c>
      <c r="U1029" s="14">
        <v>0.107442377444467</v>
      </c>
      <c r="V1029" s="14">
        <v>8.9667121720222995E-2</v>
      </c>
      <c r="W1029" s="14">
        <v>0.114581310735116</v>
      </c>
      <c r="X1029" s="14">
        <v>0.10419835203736</v>
      </c>
      <c r="Y1029" s="14">
        <v>0.11239935381220099</v>
      </c>
      <c r="Z1029" s="14">
        <v>9.1963820989622594E-2</v>
      </c>
      <c r="AA1029" s="14">
        <v>0.14824861288921801</v>
      </c>
      <c r="AB1029" s="14">
        <v>0.105696921983139</v>
      </c>
      <c r="AC1029" s="14">
        <v>6.5673914872751205E-2</v>
      </c>
      <c r="AD1029" s="14">
        <v>0.15464565143438699</v>
      </c>
      <c r="AE1029" s="14"/>
      <c r="AF1029" s="14">
        <v>0.10421226347563101</v>
      </c>
      <c r="AG1029" s="14">
        <v>0.12663862789195199</v>
      </c>
      <c r="AH1029" s="14">
        <v>0.113131125831459</v>
      </c>
      <c r="AI1029" s="14"/>
      <c r="AJ1029" s="14">
        <v>0.115222985698018</v>
      </c>
      <c r="AK1029" s="14">
        <v>0.12659276680738199</v>
      </c>
      <c r="AL1029" s="14">
        <v>0.107709469648417</v>
      </c>
      <c r="AM1029" s="14">
        <v>0</v>
      </c>
      <c r="AN1029" s="14">
        <v>0.112568027667485</v>
      </c>
      <c r="AO1029" s="14"/>
      <c r="AP1029" s="14">
        <v>0.108397353841861</v>
      </c>
      <c r="AQ1029" s="14">
        <v>0.114426443945815</v>
      </c>
      <c r="AR1029" s="14">
        <v>0.12108431693638499</v>
      </c>
      <c r="AS1029" s="14"/>
      <c r="AT1029" s="14">
        <v>7.2196775965133797E-2</v>
      </c>
      <c r="AU1029" s="14">
        <v>9.9053893723807906E-2</v>
      </c>
      <c r="AV1029" s="14">
        <v>0.148403881893832</v>
      </c>
      <c r="AW1029" s="14">
        <v>0.16395611623682199</v>
      </c>
      <c r="AX1029" s="14">
        <v>6.22490917703395E-2</v>
      </c>
      <c r="AY1029" s="14"/>
      <c r="AZ1029" s="14">
        <v>0.12644713442969299</v>
      </c>
      <c r="BA1029" s="14">
        <v>0.11774449365577901</v>
      </c>
      <c r="BB1029" s="14">
        <v>0.13322221589545499</v>
      </c>
      <c r="BC1029" s="14">
        <v>0.121646032044155</v>
      </c>
      <c r="BD1029" s="14">
        <v>7.6083383239549496E-2</v>
      </c>
      <c r="BE1029" s="14">
        <v>9.5119307212159707E-2</v>
      </c>
    </row>
    <row r="1030" spans="2:57" x14ac:dyDescent="0.25">
      <c r="B1030" t="s">
        <v>362</v>
      </c>
      <c r="C1030" s="14">
        <v>5.55017160482668E-2</v>
      </c>
      <c r="D1030" s="14">
        <v>5.6354377194606398E-2</v>
      </c>
      <c r="E1030" s="14">
        <v>5.3873196567627998E-2</v>
      </c>
      <c r="F1030" s="14"/>
      <c r="G1030" s="14">
        <v>8.6704946340006001E-2</v>
      </c>
      <c r="H1030" s="14">
        <v>6.3649092848116096E-2</v>
      </c>
      <c r="I1030" s="14">
        <v>5.1546604844511901E-2</v>
      </c>
      <c r="J1030" s="14">
        <v>3.9662152206557902E-2</v>
      </c>
      <c r="K1030" s="14">
        <v>6.1722520415052301E-2</v>
      </c>
      <c r="L1030" s="14">
        <v>3.98874532481426E-2</v>
      </c>
      <c r="M1030" s="14"/>
      <c r="N1030" s="14">
        <v>6.3823981299020602E-2</v>
      </c>
      <c r="O1030" s="14">
        <v>6.1099782088194603E-2</v>
      </c>
      <c r="P1030" s="14">
        <v>5.0337658329769497E-2</v>
      </c>
      <c r="Q1030" s="14">
        <v>4.2435041516703298E-2</v>
      </c>
      <c r="R1030" s="14"/>
      <c r="S1030" s="14">
        <v>5.6176646962412501E-2</v>
      </c>
      <c r="T1030" s="14">
        <v>6.4992654951953999E-2</v>
      </c>
      <c r="U1030" s="14">
        <v>4.76546929570828E-2</v>
      </c>
      <c r="V1030" s="14">
        <v>7.3185196593520893E-2</v>
      </c>
      <c r="W1030" s="14">
        <v>6.5991481687717304E-2</v>
      </c>
      <c r="X1030" s="14">
        <v>7.0877871701578304E-2</v>
      </c>
      <c r="Y1030" s="14">
        <v>5.7152348460025398E-2</v>
      </c>
      <c r="Z1030" s="14">
        <v>6.0422333754748099E-2</v>
      </c>
      <c r="AA1030" s="14">
        <v>4.3146312756095699E-2</v>
      </c>
      <c r="AB1030" s="14">
        <v>2.2065122517517199E-2</v>
      </c>
      <c r="AC1030" s="14">
        <v>4.5286605667948003E-2</v>
      </c>
      <c r="AD1030" s="14">
        <v>6.0048015727152397E-2</v>
      </c>
      <c r="AE1030" s="14"/>
      <c r="AF1030" s="14">
        <v>4.2991594986801301E-2</v>
      </c>
      <c r="AG1030" s="14">
        <v>6.1048171901532798E-2</v>
      </c>
      <c r="AH1030" s="14">
        <v>5.1431114622582097E-2</v>
      </c>
      <c r="AI1030" s="14"/>
      <c r="AJ1030" s="14">
        <v>6.4127610811649999E-2</v>
      </c>
      <c r="AK1030" s="14">
        <v>4.03586556045911E-2</v>
      </c>
      <c r="AL1030" s="14">
        <v>4.7376327228392502E-2</v>
      </c>
      <c r="AM1030" s="14">
        <v>0</v>
      </c>
      <c r="AN1030" s="14">
        <v>4.8792154939170697E-2</v>
      </c>
      <c r="AO1030" s="14"/>
      <c r="AP1030" s="14">
        <v>6.4445107272794705E-2</v>
      </c>
      <c r="AQ1030" s="14">
        <v>5.70416508699432E-2</v>
      </c>
      <c r="AR1030" s="14">
        <v>4.2822318257494399E-2</v>
      </c>
      <c r="AS1030" s="14"/>
      <c r="AT1030" s="14">
        <v>4.1834867226618201E-2</v>
      </c>
      <c r="AU1030" s="14">
        <v>6.3921573477143695E-2</v>
      </c>
      <c r="AV1030" s="14">
        <v>6.0219867432646602E-2</v>
      </c>
      <c r="AW1030" s="14">
        <v>7.4353048860221094E-2</v>
      </c>
      <c r="AX1030" s="14">
        <v>6.0090513525765901E-2</v>
      </c>
      <c r="AY1030" s="14"/>
      <c r="AZ1030" s="14">
        <v>6.8445339423326604E-2</v>
      </c>
      <c r="BA1030" s="14">
        <v>6.0646221537609797E-2</v>
      </c>
      <c r="BB1030" s="14">
        <v>4.0336138720680599E-2</v>
      </c>
      <c r="BC1030" s="14">
        <v>3.3685546412743697E-2</v>
      </c>
      <c r="BD1030" s="14">
        <v>5.98423929535528E-2</v>
      </c>
      <c r="BE1030" s="14">
        <v>6.9917199576043698E-2</v>
      </c>
    </row>
    <row r="1031" spans="2:57" x14ac:dyDescent="0.25">
      <c r="B1031" t="s">
        <v>363</v>
      </c>
      <c r="C1031" s="14">
        <v>4.4433074333383102E-2</v>
      </c>
      <c r="D1031" s="14">
        <v>5.2710251455090097E-2</v>
      </c>
      <c r="E1031" s="14">
        <v>3.6606294993472399E-2</v>
      </c>
      <c r="F1031" s="14"/>
      <c r="G1031" s="14">
        <v>5.6205257177630898E-2</v>
      </c>
      <c r="H1031" s="14">
        <v>5.0870221887554301E-2</v>
      </c>
      <c r="I1031" s="14">
        <v>3.20267348282985E-2</v>
      </c>
      <c r="J1031" s="14">
        <v>4.7715035393371602E-2</v>
      </c>
      <c r="K1031" s="14">
        <v>4.3574636771138299E-2</v>
      </c>
      <c r="L1031" s="14">
        <v>3.9293928471369803E-2</v>
      </c>
      <c r="M1031" s="14"/>
      <c r="N1031" s="14">
        <v>5.2655682892865298E-2</v>
      </c>
      <c r="O1031" s="14">
        <v>3.5185077690909498E-2</v>
      </c>
      <c r="P1031" s="14">
        <v>4.6305822872895801E-2</v>
      </c>
      <c r="Q1031" s="14">
        <v>4.4320879888521202E-2</v>
      </c>
      <c r="R1031" s="14"/>
      <c r="S1031" s="14">
        <v>4.4469086643501098E-2</v>
      </c>
      <c r="T1031" s="14">
        <v>3.9689527128088299E-2</v>
      </c>
      <c r="U1031" s="14">
        <v>8.1108274293314103E-2</v>
      </c>
      <c r="V1031" s="14">
        <v>5.63068574848909E-2</v>
      </c>
      <c r="W1031" s="14">
        <v>3.6387122510326601E-2</v>
      </c>
      <c r="X1031" s="14">
        <v>4.2925782633915402E-2</v>
      </c>
      <c r="Y1031" s="14">
        <v>4.8623313847724697E-2</v>
      </c>
      <c r="Z1031" s="14">
        <v>2.4433465517819501E-2</v>
      </c>
      <c r="AA1031" s="14">
        <v>4.4581687168398998E-2</v>
      </c>
      <c r="AB1031" s="14">
        <v>3.3738987431901402E-2</v>
      </c>
      <c r="AC1031" s="14">
        <v>1.7783775769930298E-2</v>
      </c>
      <c r="AD1031" s="14">
        <v>4.6522021536687899E-2</v>
      </c>
      <c r="AE1031" s="14"/>
      <c r="AF1031" s="14">
        <v>3.74193475485163E-2</v>
      </c>
      <c r="AG1031" s="14">
        <v>4.6616678730862303E-2</v>
      </c>
      <c r="AH1031" s="14">
        <v>6.26275342038079E-2</v>
      </c>
      <c r="AI1031" s="14"/>
      <c r="AJ1031" s="14">
        <v>4.9146556416439703E-2</v>
      </c>
      <c r="AK1031" s="14">
        <v>3.6033511861811897E-2</v>
      </c>
      <c r="AL1031" s="14">
        <v>5.0851720275088497E-2</v>
      </c>
      <c r="AM1031" s="14">
        <v>2.9550348639759701E-2</v>
      </c>
      <c r="AN1031" s="14">
        <v>5.7833177880940501E-2</v>
      </c>
      <c r="AO1031" s="14"/>
      <c r="AP1031" s="14">
        <v>6.31187644285508E-2</v>
      </c>
      <c r="AQ1031" s="14">
        <v>4.2396624600221998E-2</v>
      </c>
      <c r="AR1031" s="14">
        <v>5.5666225466907297E-2</v>
      </c>
      <c r="AS1031" s="14"/>
      <c r="AT1031" s="14">
        <v>4.3805821990843798E-2</v>
      </c>
      <c r="AU1031" s="14">
        <v>4.0237416752115403E-2</v>
      </c>
      <c r="AV1031" s="14">
        <v>4.7663835722442101E-2</v>
      </c>
      <c r="AW1031" s="14">
        <v>6.6386957502295604E-2</v>
      </c>
      <c r="AX1031" s="14">
        <v>3.0100072914614799E-2</v>
      </c>
      <c r="AY1031" s="14"/>
      <c r="AZ1031" s="14">
        <v>5.3560538898417498E-2</v>
      </c>
      <c r="BA1031" s="14">
        <v>5.2586274691014998E-2</v>
      </c>
      <c r="BB1031" s="14">
        <v>4.6852070236886097E-2</v>
      </c>
      <c r="BC1031" s="14">
        <v>3.3796934091757103E-2</v>
      </c>
      <c r="BD1031" s="14">
        <v>1.6991868752381799E-2</v>
      </c>
      <c r="BE1031" s="14">
        <v>4.66097694162712E-2</v>
      </c>
    </row>
    <row r="1032" spans="2:57" x14ac:dyDescent="0.25">
      <c r="B1032" t="s">
        <v>364</v>
      </c>
      <c r="C1032" s="14">
        <v>2.42474915596851E-2</v>
      </c>
      <c r="D1032" s="14">
        <v>2.88530523829683E-2</v>
      </c>
      <c r="E1032" s="14">
        <v>1.98897253862114E-2</v>
      </c>
      <c r="F1032" s="14"/>
      <c r="G1032" s="14">
        <v>4.5570437976405503E-2</v>
      </c>
      <c r="H1032" s="14">
        <v>2.40775360472683E-2</v>
      </c>
      <c r="I1032" s="14">
        <v>2.1334409381915002E-2</v>
      </c>
      <c r="J1032" s="14">
        <v>1.73578299491037E-2</v>
      </c>
      <c r="K1032" s="14">
        <v>1.91044340043241E-2</v>
      </c>
      <c r="L1032" s="14">
        <v>2.15626883061769E-2</v>
      </c>
      <c r="M1032" s="14"/>
      <c r="N1032" s="14">
        <v>2.8885655789096999E-2</v>
      </c>
      <c r="O1032" s="14">
        <v>3.44511667370637E-2</v>
      </c>
      <c r="P1032" s="14">
        <v>2.4576361488220101E-2</v>
      </c>
      <c r="Q1032" s="14">
        <v>6.55244597669828E-3</v>
      </c>
      <c r="R1032" s="14"/>
      <c r="S1032" s="14">
        <v>3.0847758031274701E-2</v>
      </c>
      <c r="T1032" s="14">
        <v>2.4739857655508901E-2</v>
      </c>
      <c r="U1032" s="14">
        <v>2.24900103336204E-2</v>
      </c>
      <c r="V1032" s="14">
        <v>2.1674633241923098E-2</v>
      </c>
      <c r="W1032" s="14">
        <v>2.69443090652948E-2</v>
      </c>
      <c r="X1032" s="14">
        <v>4.6392616208843503E-2</v>
      </c>
      <c r="Y1032" s="14">
        <v>1.89912712009737E-2</v>
      </c>
      <c r="Z1032" s="14">
        <v>0</v>
      </c>
      <c r="AA1032" s="14">
        <v>8.0611901532501602E-3</v>
      </c>
      <c r="AB1032" s="14">
        <v>2.21039281164471E-2</v>
      </c>
      <c r="AC1032" s="14">
        <v>3.9626280330924697E-2</v>
      </c>
      <c r="AD1032" s="14">
        <v>1.74685709463888E-2</v>
      </c>
      <c r="AE1032" s="14"/>
      <c r="AF1032" s="14">
        <v>1.87062268755884E-2</v>
      </c>
      <c r="AG1032" s="14">
        <v>2.1759517479477498E-2</v>
      </c>
      <c r="AH1032" s="14">
        <v>4.9416339841596497E-2</v>
      </c>
      <c r="AI1032" s="14"/>
      <c r="AJ1032" s="14">
        <v>2.4109182904052399E-2</v>
      </c>
      <c r="AK1032" s="14">
        <v>1.6659945966658801E-2</v>
      </c>
      <c r="AL1032" s="14">
        <v>2.83595707427312E-2</v>
      </c>
      <c r="AM1032" s="14">
        <v>7.0840317779620701E-2</v>
      </c>
      <c r="AN1032" s="14">
        <v>3.9821309971122501E-2</v>
      </c>
      <c r="AO1032" s="14"/>
      <c r="AP1032" s="14">
        <v>3.09548165816383E-2</v>
      </c>
      <c r="AQ1032" s="14">
        <v>2.1316504946346501E-2</v>
      </c>
      <c r="AR1032" s="14">
        <v>2.7367193428338599E-2</v>
      </c>
      <c r="AS1032" s="14"/>
      <c r="AT1032" s="14">
        <v>8.4134972996568694E-3</v>
      </c>
      <c r="AU1032" s="14">
        <v>2.7685148279998701E-2</v>
      </c>
      <c r="AV1032" s="14">
        <v>3.2150749517275902E-2</v>
      </c>
      <c r="AW1032" s="14">
        <v>4.0250008788543602E-2</v>
      </c>
      <c r="AX1032" s="14">
        <v>4.0828141954830498E-2</v>
      </c>
      <c r="AY1032" s="14"/>
      <c r="AZ1032" s="14">
        <v>4.4234686976290703E-2</v>
      </c>
      <c r="BA1032" s="14">
        <v>2.2771655046260102E-2</v>
      </c>
      <c r="BB1032" s="14">
        <v>1.4336863096599499E-2</v>
      </c>
      <c r="BC1032" s="14">
        <v>1.21374355817823E-2</v>
      </c>
      <c r="BD1032" s="14">
        <v>2.12327421217029E-2</v>
      </c>
      <c r="BE1032" s="14">
        <v>1.48405318681751E-2</v>
      </c>
    </row>
    <row r="1033" spans="2:57" x14ac:dyDescent="0.25">
      <c r="B1033" t="s">
        <v>365</v>
      </c>
      <c r="C1033" s="14">
        <v>1.4125037668405499E-2</v>
      </c>
      <c r="D1033" s="14">
        <v>2.1513673876535799E-2</v>
      </c>
      <c r="E1033" s="14">
        <v>6.9874024024202596E-3</v>
      </c>
      <c r="F1033" s="14"/>
      <c r="G1033" s="14">
        <v>8.4840473494063595E-3</v>
      </c>
      <c r="H1033" s="14">
        <v>1.5885019998426501E-2</v>
      </c>
      <c r="I1033" s="14">
        <v>6.5181893749419496E-3</v>
      </c>
      <c r="J1033" s="14">
        <v>1.4564336387293099E-2</v>
      </c>
      <c r="K1033" s="14">
        <v>1.22143696877821E-2</v>
      </c>
      <c r="L1033" s="14">
        <v>2.35706205609282E-2</v>
      </c>
      <c r="M1033" s="14"/>
      <c r="N1033" s="14">
        <v>2.3246981167431499E-2</v>
      </c>
      <c r="O1033" s="14">
        <v>3.3598487072879399E-3</v>
      </c>
      <c r="P1033" s="14">
        <v>7.3264614810559002E-3</v>
      </c>
      <c r="Q1033" s="14">
        <v>1.9303716128026501E-2</v>
      </c>
      <c r="R1033" s="14"/>
      <c r="S1033" s="14">
        <v>2.5737027273255799E-2</v>
      </c>
      <c r="T1033" s="14">
        <v>2.3786334086779898E-2</v>
      </c>
      <c r="U1033" s="14">
        <v>0</v>
      </c>
      <c r="V1033" s="14">
        <v>1.8622306429913599E-2</v>
      </c>
      <c r="W1033" s="14">
        <v>0</v>
      </c>
      <c r="X1033" s="14">
        <v>1.03138278464511E-2</v>
      </c>
      <c r="Y1033" s="14">
        <v>1.7919726219839501E-2</v>
      </c>
      <c r="Z1033" s="14">
        <v>0</v>
      </c>
      <c r="AA1033" s="14">
        <v>9.7549171344145594E-3</v>
      </c>
      <c r="AB1033" s="14">
        <v>1.07669772180712E-2</v>
      </c>
      <c r="AC1033" s="14">
        <v>9.0611253180571706E-3</v>
      </c>
      <c r="AD1033" s="14">
        <v>3.0033136886851199E-2</v>
      </c>
      <c r="AE1033" s="14"/>
      <c r="AF1033" s="14">
        <v>1.51442994761068E-2</v>
      </c>
      <c r="AG1033" s="14">
        <v>1.38446984856686E-2</v>
      </c>
      <c r="AH1033" s="14">
        <v>1.5449359134736501E-2</v>
      </c>
      <c r="AI1033" s="14"/>
      <c r="AJ1033" s="14">
        <v>1.4794054862485201E-2</v>
      </c>
      <c r="AK1033" s="14">
        <v>1.05749636332827E-2</v>
      </c>
      <c r="AL1033" s="14">
        <v>1.6866564465411401E-2</v>
      </c>
      <c r="AM1033" s="14">
        <v>0</v>
      </c>
      <c r="AN1033" s="14">
        <v>1.8767800445949102E-2</v>
      </c>
      <c r="AO1033" s="14"/>
      <c r="AP1033" s="14">
        <v>1.8742110771259202E-2</v>
      </c>
      <c r="AQ1033" s="14">
        <v>9.7231583820684905E-3</v>
      </c>
      <c r="AR1033" s="14">
        <v>3.08709533424944E-2</v>
      </c>
      <c r="AS1033" s="14"/>
      <c r="AT1033" s="14">
        <v>1.09145924185578E-2</v>
      </c>
      <c r="AU1033" s="14">
        <v>1.45891660733505E-2</v>
      </c>
      <c r="AV1033" s="14">
        <v>1.2240950378189199E-2</v>
      </c>
      <c r="AW1033" s="14">
        <v>7.5782530303819097E-3</v>
      </c>
      <c r="AX1033" s="14">
        <v>6.90067869286346E-2</v>
      </c>
      <c r="AY1033" s="14"/>
      <c r="AZ1033" s="14">
        <v>1.96129652041869E-2</v>
      </c>
      <c r="BA1033" s="14">
        <v>5.0431711580623496E-3</v>
      </c>
      <c r="BB1033" s="14">
        <v>1.9647691508580901E-2</v>
      </c>
      <c r="BC1033" s="14">
        <v>1.7208054240763899E-2</v>
      </c>
      <c r="BD1033" s="14">
        <v>1.30631518464137E-2</v>
      </c>
      <c r="BE1033" s="14">
        <v>1.6461204327667601E-2</v>
      </c>
    </row>
    <row r="1034" spans="2:57" x14ac:dyDescent="0.25">
      <c r="B1034" t="s">
        <v>87</v>
      </c>
      <c r="C1034" s="14">
        <v>0.150521234935278</v>
      </c>
      <c r="D1034" s="14">
        <v>0.14301306470561101</v>
      </c>
      <c r="E1034" s="14">
        <v>0.15772396269939701</v>
      </c>
      <c r="F1034" s="14"/>
      <c r="G1034" s="14">
        <v>6.99825858513375E-2</v>
      </c>
      <c r="H1034" s="14">
        <v>0.100046261200126</v>
      </c>
      <c r="I1034" s="14">
        <v>0.106498630891028</v>
      </c>
      <c r="J1034" s="14">
        <v>0.169359782050782</v>
      </c>
      <c r="K1034" s="14">
        <v>0.17792469195425201</v>
      </c>
      <c r="L1034" s="14">
        <v>0.247720795669778</v>
      </c>
      <c r="M1034" s="14"/>
      <c r="N1034" s="14">
        <v>0.12656839276033199</v>
      </c>
      <c r="O1034" s="14">
        <v>0.15967413799401001</v>
      </c>
      <c r="P1034" s="14">
        <v>9.6325961728721196E-2</v>
      </c>
      <c r="Q1034" s="14">
        <v>0.21557272265180899</v>
      </c>
      <c r="R1034" s="14"/>
      <c r="S1034" s="14">
        <v>0.138149969131971</v>
      </c>
      <c r="T1034" s="14">
        <v>0.12449902951307799</v>
      </c>
      <c r="U1034" s="14">
        <v>0.20844470757309999</v>
      </c>
      <c r="V1034" s="14">
        <v>0.19923897060478199</v>
      </c>
      <c r="W1034" s="14">
        <v>0.14480552850642001</v>
      </c>
      <c r="X1034" s="14">
        <v>0.135424572767984</v>
      </c>
      <c r="Y1034" s="14">
        <v>0.117342699964605</v>
      </c>
      <c r="Z1034" s="14">
        <v>0.16274587545271901</v>
      </c>
      <c r="AA1034" s="14">
        <v>0.120468755612576</v>
      </c>
      <c r="AB1034" s="14">
        <v>0.18362550167088401</v>
      </c>
      <c r="AC1034" s="14">
        <v>0.19579937579927301</v>
      </c>
      <c r="AD1034" s="14">
        <v>8.6023254112686506E-2</v>
      </c>
      <c r="AE1034" s="14"/>
      <c r="AF1034" s="14">
        <v>0.162045434938688</v>
      </c>
      <c r="AG1034" s="14">
        <v>0.148338616216632</v>
      </c>
      <c r="AH1034" s="14">
        <v>0.15711377554995101</v>
      </c>
      <c r="AI1034" s="14"/>
      <c r="AJ1034" s="14">
        <v>0.15924483836148701</v>
      </c>
      <c r="AK1034" s="14">
        <v>0.12584644513907001</v>
      </c>
      <c r="AL1034" s="14">
        <v>0.17658225488840701</v>
      </c>
      <c r="AM1034" s="14">
        <v>0.144684105421758</v>
      </c>
      <c r="AN1034" s="14">
        <v>0.17060348089042901</v>
      </c>
      <c r="AO1034" s="14"/>
      <c r="AP1034" s="14">
        <v>0.14139097406866399</v>
      </c>
      <c r="AQ1034" s="14">
        <v>0.123067624748134</v>
      </c>
      <c r="AR1034" s="14">
        <v>0.122438029520411</v>
      </c>
      <c r="AS1034" s="14"/>
      <c r="AT1034" s="14">
        <v>0.19824470954370599</v>
      </c>
      <c r="AU1034" s="14">
        <v>0.15658544851842601</v>
      </c>
      <c r="AV1034" s="14">
        <v>0.12653359375531101</v>
      </c>
      <c r="AW1034" s="14">
        <v>6.4924203027660193E-2</v>
      </c>
      <c r="AX1034" s="14">
        <v>0.28827366161379497</v>
      </c>
      <c r="AY1034" s="14"/>
      <c r="AZ1034" s="14">
        <v>9.3186305347776194E-2</v>
      </c>
      <c r="BA1034" s="14">
        <v>0.150250233226078</v>
      </c>
      <c r="BB1034" s="14">
        <v>0.183087906803936</v>
      </c>
      <c r="BC1034" s="14">
        <v>0.18030177899564001</v>
      </c>
      <c r="BD1034" s="14">
        <v>0.20286237478276201</v>
      </c>
      <c r="BE1034" s="14">
        <v>0.12597347353730501</v>
      </c>
    </row>
    <row r="1035" spans="2:57" x14ac:dyDescent="0.25"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F1035" s="14"/>
      <c r="AG1035" s="14"/>
      <c r="AH1035" s="14"/>
      <c r="AI1035" s="14"/>
      <c r="AJ1035" s="14"/>
      <c r="AK1035" s="14"/>
      <c r="AL1035" s="14"/>
      <c r="AM1035" s="14"/>
      <c r="AN1035" s="14"/>
      <c r="AO1035" s="14"/>
      <c r="AP1035" s="14"/>
      <c r="AQ1035" s="14"/>
      <c r="AR1035" s="14"/>
      <c r="AS1035" s="14"/>
      <c r="AT1035" s="14"/>
      <c r="AU1035" s="14"/>
      <c r="AV1035" s="14"/>
      <c r="AW1035" s="14"/>
      <c r="AX1035" s="14"/>
      <c r="AY1035" s="14"/>
      <c r="AZ1035" s="14"/>
      <c r="BA1035" s="14"/>
      <c r="BB1035" s="14"/>
      <c r="BC1035" s="14"/>
      <c r="BD1035" s="14"/>
      <c r="BE1035" s="14"/>
    </row>
    <row r="1036" spans="2:57" x14ac:dyDescent="0.25">
      <c r="B1036" s="6" t="s">
        <v>370</v>
      </c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F1036" s="14"/>
      <c r="AG1036" s="14"/>
      <c r="AH1036" s="14"/>
      <c r="AI1036" s="14"/>
      <c r="AJ1036" s="14"/>
      <c r="AK1036" s="14"/>
      <c r="AL1036" s="14"/>
      <c r="AM1036" s="14"/>
      <c r="AN1036" s="14"/>
      <c r="AO1036" s="14"/>
      <c r="AP1036" s="14"/>
      <c r="AQ1036" s="14"/>
      <c r="AR1036" s="14"/>
      <c r="AS1036" s="14"/>
      <c r="AT1036" s="14"/>
      <c r="AU1036" s="14"/>
      <c r="AV1036" s="14"/>
      <c r="AW1036" s="14"/>
      <c r="AX1036" s="14"/>
      <c r="AY1036" s="14"/>
      <c r="AZ1036" s="14"/>
      <c r="BA1036" s="14"/>
      <c r="BB1036" s="14"/>
      <c r="BC1036" s="14"/>
      <c r="BD1036" s="14"/>
      <c r="BE1036" s="14"/>
    </row>
    <row r="1037" spans="2:57" x14ac:dyDescent="0.25">
      <c r="B1037" s="24" t="s">
        <v>93</v>
      </c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F1037" s="14"/>
      <c r="AG1037" s="14"/>
      <c r="AH1037" s="14"/>
      <c r="AI1037" s="14"/>
      <c r="AJ1037" s="14"/>
      <c r="AK1037" s="14"/>
      <c r="AL1037" s="14"/>
      <c r="AM1037" s="14"/>
      <c r="AN1037" s="14"/>
      <c r="AO1037" s="14"/>
      <c r="AP1037" s="14"/>
      <c r="AQ1037" s="14"/>
      <c r="AR1037" s="14"/>
      <c r="AS1037" s="14"/>
      <c r="AT1037" s="14"/>
      <c r="AU1037" s="14"/>
      <c r="AV1037" s="14"/>
      <c r="AW1037" s="14"/>
      <c r="AX1037" s="14"/>
      <c r="AY1037" s="14"/>
      <c r="AZ1037" s="14"/>
      <c r="BA1037" s="14"/>
      <c r="BB1037" s="14"/>
      <c r="BC1037" s="14"/>
      <c r="BD1037" s="14"/>
      <c r="BE1037" s="14"/>
    </row>
    <row r="1038" spans="2:57" x14ac:dyDescent="0.25">
      <c r="B1038" t="s">
        <v>81</v>
      </c>
      <c r="C1038" s="14">
        <v>0.184932909315978</v>
      </c>
      <c r="D1038" s="14">
        <v>0.18396196964278699</v>
      </c>
      <c r="E1038" s="14">
        <v>0.185852189057129</v>
      </c>
      <c r="F1038" s="14"/>
      <c r="G1038" s="14">
        <v>0.15031081573462901</v>
      </c>
      <c r="H1038" s="14">
        <v>0.232475581903797</v>
      </c>
      <c r="I1038" s="14">
        <v>0.19003533693859401</v>
      </c>
      <c r="J1038" s="14">
        <v>0.170977880821441</v>
      </c>
      <c r="K1038" s="14">
        <v>0.17356006572375801</v>
      </c>
      <c r="L1038" s="14">
        <v>0.18402220999303201</v>
      </c>
      <c r="M1038" s="14"/>
      <c r="N1038" s="14">
        <v>0.18075644321051601</v>
      </c>
      <c r="O1038" s="14">
        <v>0.174746695214784</v>
      </c>
      <c r="P1038" s="14">
        <v>0.21643929423754399</v>
      </c>
      <c r="Q1038" s="14">
        <v>0.171996113457898</v>
      </c>
      <c r="R1038" s="14"/>
      <c r="S1038" s="14">
        <v>0.20737228861875401</v>
      </c>
      <c r="T1038" s="14">
        <v>0.180906514108372</v>
      </c>
      <c r="U1038" s="14">
        <v>0.13081055846709799</v>
      </c>
      <c r="V1038" s="14">
        <v>0.15795293341422201</v>
      </c>
      <c r="W1038" s="14">
        <v>0.23455710458058401</v>
      </c>
      <c r="X1038" s="14">
        <v>0.184847898376027</v>
      </c>
      <c r="Y1038" s="14">
        <v>0.21872363295524799</v>
      </c>
      <c r="Z1038" s="14">
        <v>0.195303866024642</v>
      </c>
      <c r="AA1038" s="14">
        <v>0.21023115858522301</v>
      </c>
      <c r="AB1038" s="14">
        <v>0.14205199145712899</v>
      </c>
      <c r="AC1038" s="14">
        <v>0.17325580531228901</v>
      </c>
      <c r="AD1038" s="14">
        <v>0.158453049960501</v>
      </c>
      <c r="AE1038" s="14"/>
      <c r="AF1038" s="14">
        <v>0.214283908238699</v>
      </c>
      <c r="AG1038" s="14">
        <v>0.17686722773722199</v>
      </c>
      <c r="AH1038" s="14">
        <v>0.17329541406082</v>
      </c>
      <c r="AI1038" s="14"/>
      <c r="AJ1038" s="14">
        <v>0.211608123790926</v>
      </c>
      <c r="AK1038" s="14">
        <v>0.208160690174095</v>
      </c>
      <c r="AL1038" s="14">
        <v>0.127357742191372</v>
      </c>
      <c r="AM1038" s="14">
        <v>0.263263299780303</v>
      </c>
      <c r="AN1038" s="14">
        <v>0.16474843329359201</v>
      </c>
      <c r="AO1038" s="14"/>
      <c r="AP1038" s="14">
        <v>0.23686625604001799</v>
      </c>
      <c r="AQ1038" s="14">
        <v>0.19985476093978599</v>
      </c>
      <c r="AR1038" s="14">
        <v>0.123300777415095</v>
      </c>
      <c r="AS1038" s="14"/>
      <c r="AT1038" s="14">
        <v>0.20428563380023801</v>
      </c>
      <c r="AU1038" s="14">
        <v>0.140762976825691</v>
      </c>
      <c r="AV1038" s="14">
        <v>0.18025031340639</v>
      </c>
      <c r="AW1038" s="14">
        <v>0.22311131172784399</v>
      </c>
      <c r="AX1038" s="14">
        <v>0.22809303783795801</v>
      </c>
      <c r="AY1038" s="14"/>
      <c r="AZ1038" s="14">
        <v>0.25667856154242702</v>
      </c>
      <c r="BA1038" s="14">
        <v>0.1707514449901</v>
      </c>
      <c r="BB1038" s="14">
        <v>0.151530264286629</v>
      </c>
      <c r="BC1038" s="14">
        <v>0.154837127085034</v>
      </c>
      <c r="BD1038" s="14">
        <v>0.18076826099936399</v>
      </c>
      <c r="BE1038" s="14">
        <v>0.13593346067246401</v>
      </c>
    </row>
    <row r="1039" spans="2:57" x14ac:dyDescent="0.25">
      <c r="B1039" t="s">
        <v>82</v>
      </c>
      <c r="C1039" s="14">
        <v>0.33078031623022303</v>
      </c>
      <c r="D1039" s="14">
        <v>0.33490420324490999</v>
      </c>
      <c r="E1039" s="14">
        <v>0.32778057678873701</v>
      </c>
      <c r="F1039" s="14"/>
      <c r="G1039" s="14">
        <v>0.30576530279032998</v>
      </c>
      <c r="H1039" s="14">
        <v>0.361101380353756</v>
      </c>
      <c r="I1039" s="14">
        <v>0.34934922978147998</v>
      </c>
      <c r="J1039" s="14">
        <v>0.33837000365446401</v>
      </c>
      <c r="K1039" s="14">
        <v>0.29067473067405197</v>
      </c>
      <c r="L1039" s="14">
        <v>0.32839312321578101</v>
      </c>
      <c r="M1039" s="14"/>
      <c r="N1039" s="14">
        <v>0.31154682973493403</v>
      </c>
      <c r="O1039" s="14">
        <v>0.32491046849851202</v>
      </c>
      <c r="P1039" s="14">
        <v>0.352077478506371</v>
      </c>
      <c r="Q1039" s="14">
        <v>0.34276863857368201</v>
      </c>
      <c r="R1039" s="14"/>
      <c r="S1039" s="14">
        <v>0.31058867878440199</v>
      </c>
      <c r="T1039" s="14">
        <v>0.322951182741259</v>
      </c>
      <c r="U1039" s="14">
        <v>0.28903082160315102</v>
      </c>
      <c r="V1039" s="14">
        <v>0.31441574244855902</v>
      </c>
      <c r="W1039" s="14">
        <v>0.36595579723705002</v>
      </c>
      <c r="X1039" s="14">
        <v>0.37799901680055598</v>
      </c>
      <c r="Y1039" s="14">
        <v>0.35414582488419799</v>
      </c>
      <c r="Z1039" s="14">
        <v>0.345876573307697</v>
      </c>
      <c r="AA1039" s="14">
        <v>0.33349205475848298</v>
      </c>
      <c r="AB1039" s="14">
        <v>0.318373028486793</v>
      </c>
      <c r="AC1039" s="14">
        <v>0.34785482441932197</v>
      </c>
      <c r="AD1039" s="14">
        <v>0.31176637239490801</v>
      </c>
      <c r="AE1039" s="14"/>
      <c r="AF1039" s="14">
        <v>0.31390186031201001</v>
      </c>
      <c r="AG1039" s="14">
        <v>0.33569538260620702</v>
      </c>
      <c r="AH1039" s="14">
        <v>0.36896449823435101</v>
      </c>
      <c r="AI1039" s="14"/>
      <c r="AJ1039" s="14">
        <v>0.344686844225363</v>
      </c>
      <c r="AK1039" s="14">
        <v>0.35302354206224201</v>
      </c>
      <c r="AL1039" s="14">
        <v>0.33925661925108902</v>
      </c>
      <c r="AM1039" s="14">
        <v>0.314324753524162</v>
      </c>
      <c r="AN1039" s="14">
        <v>0.300861668373818</v>
      </c>
      <c r="AO1039" s="14"/>
      <c r="AP1039" s="14">
        <v>0.36107743754157601</v>
      </c>
      <c r="AQ1039" s="14">
        <v>0.32697434118434099</v>
      </c>
      <c r="AR1039" s="14">
        <v>0.41536422405677198</v>
      </c>
      <c r="AS1039" s="14"/>
      <c r="AT1039" s="14">
        <v>0.34585151562507299</v>
      </c>
      <c r="AU1039" s="14">
        <v>0.30341995818331702</v>
      </c>
      <c r="AV1039" s="14">
        <v>0.33422260550314498</v>
      </c>
      <c r="AW1039" s="14">
        <v>0.38623409695468502</v>
      </c>
      <c r="AX1039" s="14">
        <v>0.360656876622865</v>
      </c>
      <c r="AY1039" s="14"/>
      <c r="AZ1039" s="14">
        <v>0.34902794310058799</v>
      </c>
      <c r="BA1039" s="14">
        <v>0.32054620280657498</v>
      </c>
      <c r="BB1039" s="14">
        <v>0.33281642947409001</v>
      </c>
      <c r="BC1039" s="14">
        <v>0.30431858192529798</v>
      </c>
      <c r="BD1039" s="14">
        <v>0.30367949931605398</v>
      </c>
      <c r="BE1039" s="14">
        <v>0.43272680262784102</v>
      </c>
    </row>
    <row r="1040" spans="2:57" x14ac:dyDescent="0.25">
      <c r="B1040" t="s">
        <v>83</v>
      </c>
      <c r="C1040" s="14">
        <v>0.26941847114390199</v>
      </c>
      <c r="D1040" s="14">
        <v>0.278068795925422</v>
      </c>
      <c r="E1040" s="14">
        <v>0.260463892170959</v>
      </c>
      <c r="F1040" s="14"/>
      <c r="G1040" s="14">
        <v>0.29604410438345002</v>
      </c>
      <c r="H1040" s="14">
        <v>0.191484509941269</v>
      </c>
      <c r="I1040" s="14">
        <v>0.23104653014822599</v>
      </c>
      <c r="J1040" s="14">
        <v>0.26617803811535501</v>
      </c>
      <c r="K1040" s="14">
        <v>0.32499014398732401</v>
      </c>
      <c r="L1040" s="14">
        <v>0.31185759614372499</v>
      </c>
      <c r="M1040" s="14"/>
      <c r="N1040" s="14">
        <v>0.29535949527224797</v>
      </c>
      <c r="O1040" s="14">
        <v>0.26232614644300201</v>
      </c>
      <c r="P1040" s="14">
        <v>0.23457253484467999</v>
      </c>
      <c r="Q1040" s="14">
        <v>0.27444349175791699</v>
      </c>
      <c r="R1040" s="14"/>
      <c r="S1040" s="14">
        <v>0.26836478252725698</v>
      </c>
      <c r="T1040" s="14">
        <v>0.230269253379772</v>
      </c>
      <c r="U1040" s="14">
        <v>0.37972698226190199</v>
      </c>
      <c r="V1040" s="14">
        <v>0.281932597403659</v>
      </c>
      <c r="W1040" s="14">
        <v>0.17515384935231301</v>
      </c>
      <c r="X1040" s="14">
        <v>0.277351173643275</v>
      </c>
      <c r="Y1040" s="14">
        <v>0.23646773056374901</v>
      </c>
      <c r="Z1040" s="14">
        <v>0.26588525793546802</v>
      </c>
      <c r="AA1040" s="14">
        <v>0.29410266982960798</v>
      </c>
      <c r="AB1040" s="14">
        <v>0.28780588124939099</v>
      </c>
      <c r="AC1040" s="14">
        <v>0.22340086168033799</v>
      </c>
      <c r="AD1040" s="14">
        <v>0.33338350587820798</v>
      </c>
      <c r="AE1040" s="14"/>
      <c r="AF1040" s="14">
        <v>0.25986068586897099</v>
      </c>
      <c r="AG1040" s="14">
        <v>0.27205000286333297</v>
      </c>
      <c r="AH1040" s="14">
        <v>0.27107323815416401</v>
      </c>
      <c r="AI1040" s="14"/>
      <c r="AJ1040" s="14">
        <v>0.25338216268705799</v>
      </c>
      <c r="AK1040" s="14">
        <v>0.24612125163923099</v>
      </c>
      <c r="AL1040" s="14">
        <v>0.32551478569718501</v>
      </c>
      <c r="AM1040" s="14">
        <v>0.19355918361608099</v>
      </c>
      <c r="AN1040" s="14">
        <v>0.27891587809900198</v>
      </c>
      <c r="AO1040" s="14"/>
      <c r="AP1040" s="14">
        <v>0.22328067028010101</v>
      </c>
      <c r="AQ1040" s="14">
        <v>0.25841778691983802</v>
      </c>
      <c r="AR1040" s="14">
        <v>0.24144826605734701</v>
      </c>
      <c r="AS1040" s="14"/>
      <c r="AT1040" s="14">
        <v>0.26365747896568298</v>
      </c>
      <c r="AU1040" s="14">
        <v>0.32138650126125501</v>
      </c>
      <c r="AV1040" s="14">
        <v>0.25174695051923002</v>
      </c>
      <c r="AW1040" s="14">
        <v>0.22094342002574699</v>
      </c>
      <c r="AX1040" s="14">
        <v>0.219127031545817</v>
      </c>
      <c r="AY1040" s="14"/>
      <c r="AZ1040" s="14">
        <v>0.20774406274361601</v>
      </c>
      <c r="BA1040" s="14">
        <v>0.29683475909627599</v>
      </c>
      <c r="BB1040" s="14">
        <v>0.30395178881472801</v>
      </c>
      <c r="BC1040" s="14">
        <v>0.30024476162111702</v>
      </c>
      <c r="BD1040" s="14">
        <v>0.27094473887028903</v>
      </c>
      <c r="BE1040" s="14">
        <v>0.215458061289068</v>
      </c>
    </row>
    <row r="1041" spans="2:57" x14ac:dyDescent="0.25">
      <c r="B1041" t="s">
        <v>84</v>
      </c>
      <c r="C1041" s="14">
        <v>0.14271819868076199</v>
      </c>
      <c r="D1041" s="14">
        <v>0.13363105111382001</v>
      </c>
      <c r="E1041" s="14">
        <v>0.151580029565719</v>
      </c>
      <c r="F1041" s="14"/>
      <c r="G1041" s="14">
        <v>0.161889676905453</v>
      </c>
      <c r="H1041" s="14">
        <v>0.14035197725384499</v>
      </c>
      <c r="I1041" s="14">
        <v>0.13552237077919399</v>
      </c>
      <c r="J1041" s="14">
        <v>0.16235518317793701</v>
      </c>
      <c r="K1041" s="14">
        <v>0.135247986677348</v>
      </c>
      <c r="L1041" s="14">
        <v>0.12674569933164601</v>
      </c>
      <c r="M1041" s="14"/>
      <c r="N1041" s="14">
        <v>0.151497260352635</v>
      </c>
      <c r="O1041" s="14">
        <v>0.15868814583134699</v>
      </c>
      <c r="P1041" s="14">
        <v>0.124751407043934</v>
      </c>
      <c r="Q1041" s="14">
        <v>0.13260548914961101</v>
      </c>
      <c r="R1041" s="14"/>
      <c r="S1041" s="14">
        <v>0.132942673068877</v>
      </c>
      <c r="T1041" s="14">
        <v>0.17869694516179299</v>
      </c>
      <c r="U1041" s="14">
        <v>9.9843467833223995E-2</v>
      </c>
      <c r="V1041" s="14">
        <v>0.17059253271221</v>
      </c>
      <c r="W1041" s="14">
        <v>0.17030665368553</v>
      </c>
      <c r="X1041" s="14">
        <v>0.10092134784262501</v>
      </c>
      <c r="Y1041" s="14">
        <v>0.143364914138121</v>
      </c>
      <c r="Z1041" s="14">
        <v>0.132375687168029</v>
      </c>
      <c r="AA1041" s="14">
        <v>0.11401437580243701</v>
      </c>
      <c r="AB1041" s="14">
        <v>0.170794097655973</v>
      </c>
      <c r="AC1041" s="14">
        <v>0.15251360523582599</v>
      </c>
      <c r="AD1041" s="14">
        <v>0.14057469345048801</v>
      </c>
      <c r="AE1041" s="14"/>
      <c r="AF1041" s="14">
        <v>0.14142017215976599</v>
      </c>
      <c r="AG1041" s="14">
        <v>0.14481591729403501</v>
      </c>
      <c r="AH1041" s="14">
        <v>0.11991330839400299</v>
      </c>
      <c r="AI1041" s="14"/>
      <c r="AJ1041" s="14">
        <v>0.132167895138631</v>
      </c>
      <c r="AK1041" s="14">
        <v>0.14195335575971399</v>
      </c>
      <c r="AL1041" s="14">
        <v>0.15402630434672501</v>
      </c>
      <c r="AM1041" s="14">
        <v>6.1991586704898703E-2</v>
      </c>
      <c r="AN1041" s="14">
        <v>0.1407515896796</v>
      </c>
      <c r="AO1041" s="14"/>
      <c r="AP1041" s="14">
        <v>0.118080822605488</v>
      </c>
      <c r="AQ1041" s="14">
        <v>0.152866719960675</v>
      </c>
      <c r="AR1041" s="14">
        <v>0.17162169350742901</v>
      </c>
      <c r="AS1041" s="14"/>
      <c r="AT1041" s="14">
        <v>0.12876129286862101</v>
      </c>
      <c r="AU1041" s="14">
        <v>0.15104646860162199</v>
      </c>
      <c r="AV1041" s="14">
        <v>0.154182918430157</v>
      </c>
      <c r="AW1041" s="14">
        <v>0.115189931306099</v>
      </c>
      <c r="AX1041" s="14">
        <v>0.15532168223103501</v>
      </c>
      <c r="AY1041" s="14"/>
      <c r="AZ1041" s="14">
        <v>0.12140859539818</v>
      </c>
      <c r="BA1041" s="14">
        <v>0.13388702461617599</v>
      </c>
      <c r="BB1041" s="14">
        <v>0.13976470155719301</v>
      </c>
      <c r="BC1041" s="14">
        <v>0.15763555463867099</v>
      </c>
      <c r="BD1041" s="14">
        <v>0.169725331043454</v>
      </c>
      <c r="BE1041" s="14">
        <v>0.18114200076582401</v>
      </c>
    </row>
    <row r="1042" spans="2:57" x14ac:dyDescent="0.25">
      <c r="B1042" t="s">
        <v>86</v>
      </c>
      <c r="C1042" s="14">
        <v>3.9821444147596599E-2</v>
      </c>
      <c r="D1042" s="14">
        <v>4.3881005629502298E-2</v>
      </c>
      <c r="E1042" s="14">
        <v>3.51813215234427E-2</v>
      </c>
      <c r="F1042" s="14"/>
      <c r="G1042" s="14">
        <v>4.94482099035762E-2</v>
      </c>
      <c r="H1042" s="14">
        <v>4.5091034850226898E-2</v>
      </c>
      <c r="I1042" s="14">
        <v>4.5857572529277503E-2</v>
      </c>
      <c r="J1042" s="14">
        <v>3.9590628553927802E-2</v>
      </c>
      <c r="K1042" s="14">
        <v>4.0286584846534801E-2</v>
      </c>
      <c r="L1042" s="14">
        <v>2.4039029756055701E-2</v>
      </c>
      <c r="M1042" s="14"/>
      <c r="N1042" s="14">
        <v>3.3515468927147199E-2</v>
      </c>
      <c r="O1042" s="14">
        <v>4.2172408029238703E-2</v>
      </c>
      <c r="P1042" s="14">
        <v>4.1085775815258199E-2</v>
      </c>
      <c r="Q1042" s="14">
        <v>4.3788516290944199E-2</v>
      </c>
      <c r="R1042" s="14"/>
      <c r="S1042" s="14">
        <v>3.9867688605147299E-2</v>
      </c>
      <c r="T1042" s="14">
        <v>3.9575568557623203E-2</v>
      </c>
      <c r="U1042" s="14">
        <v>6.3241376618347403E-2</v>
      </c>
      <c r="V1042" s="14">
        <v>3.8157511318643901E-2</v>
      </c>
      <c r="W1042" s="14">
        <v>3.2578562411356801E-2</v>
      </c>
      <c r="X1042" s="14">
        <v>2.21273062433659E-2</v>
      </c>
      <c r="Y1042" s="14">
        <v>3.6284441975004099E-2</v>
      </c>
      <c r="Z1042" s="14">
        <v>3.7359312785552198E-2</v>
      </c>
      <c r="AA1042" s="14">
        <v>3.1076402308120501E-2</v>
      </c>
      <c r="AB1042" s="14">
        <v>4.3146944562362101E-2</v>
      </c>
      <c r="AC1042" s="14">
        <v>6.9838970461317304E-2</v>
      </c>
      <c r="AD1042" s="14">
        <v>3.7743181827508E-2</v>
      </c>
      <c r="AE1042" s="14"/>
      <c r="AF1042" s="14">
        <v>3.8410901979865401E-2</v>
      </c>
      <c r="AG1042" s="14">
        <v>3.81795960208988E-2</v>
      </c>
      <c r="AH1042" s="14">
        <v>3.7567797396048597E-2</v>
      </c>
      <c r="AI1042" s="14"/>
      <c r="AJ1042" s="14">
        <v>3.09452980037907E-2</v>
      </c>
      <c r="AK1042" s="14">
        <v>2.4370325467948199E-2</v>
      </c>
      <c r="AL1042" s="14">
        <v>2.4318064967870201E-2</v>
      </c>
      <c r="AM1042" s="14">
        <v>0.166861176374555</v>
      </c>
      <c r="AN1042" s="14">
        <v>6.24240791953347E-2</v>
      </c>
      <c r="AO1042" s="14"/>
      <c r="AP1042" s="14">
        <v>3.86037721401069E-2</v>
      </c>
      <c r="AQ1042" s="14">
        <v>3.0782135776419001E-2</v>
      </c>
      <c r="AR1042" s="14">
        <v>2.7506298001426802E-2</v>
      </c>
      <c r="AS1042" s="14"/>
      <c r="AT1042" s="14">
        <v>2.78978325039086E-2</v>
      </c>
      <c r="AU1042" s="14">
        <v>3.9631371410779798E-2</v>
      </c>
      <c r="AV1042" s="14">
        <v>4.1681411454250097E-2</v>
      </c>
      <c r="AW1042" s="14">
        <v>4.5369938145298903E-2</v>
      </c>
      <c r="AX1042" s="14">
        <v>0</v>
      </c>
      <c r="AY1042" s="14"/>
      <c r="AZ1042" s="14">
        <v>3.7250385217639903E-2</v>
      </c>
      <c r="BA1042" s="14">
        <v>3.8747902030954302E-2</v>
      </c>
      <c r="BB1042" s="14">
        <v>4.27422636564814E-2</v>
      </c>
      <c r="BC1042" s="14">
        <v>5.3243093982025903E-2</v>
      </c>
      <c r="BD1042" s="14">
        <v>3.0075126616847001E-2</v>
      </c>
      <c r="BE1042" s="14">
        <v>2.57763153218575E-2</v>
      </c>
    </row>
    <row r="1043" spans="2:57" x14ac:dyDescent="0.25">
      <c r="B1043" t="s">
        <v>87</v>
      </c>
      <c r="C1043" s="14">
        <v>3.23286604815387E-2</v>
      </c>
      <c r="D1043" s="14">
        <v>2.5552974443558401E-2</v>
      </c>
      <c r="E1043" s="14">
        <v>3.91419908940134E-2</v>
      </c>
      <c r="F1043" s="14"/>
      <c r="G1043" s="14">
        <v>3.6541890282562897E-2</v>
      </c>
      <c r="H1043" s="14">
        <v>2.94955156971063E-2</v>
      </c>
      <c r="I1043" s="14">
        <v>4.8188959823228399E-2</v>
      </c>
      <c r="J1043" s="14">
        <v>2.2528265676874298E-2</v>
      </c>
      <c r="K1043" s="14">
        <v>3.5240488090982999E-2</v>
      </c>
      <c r="L1043" s="14">
        <v>2.4942341559759901E-2</v>
      </c>
      <c r="M1043" s="14"/>
      <c r="N1043" s="14">
        <v>2.7324502502520599E-2</v>
      </c>
      <c r="O1043" s="14">
        <v>3.71561359831169E-2</v>
      </c>
      <c r="P1043" s="14">
        <v>3.10735095522124E-2</v>
      </c>
      <c r="Q1043" s="14">
        <v>3.43977507699487E-2</v>
      </c>
      <c r="R1043" s="14"/>
      <c r="S1043" s="14">
        <v>4.0863888395562799E-2</v>
      </c>
      <c r="T1043" s="14">
        <v>4.7600536051179802E-2</v>
      </c>
      <c r="U1043" s="14">
        <v>3.7346793216277499E-2</v>
      </c>
      <c r="V1043" s="14">
        <v>3.6948682702705897E-2</v>
      </c>
      <c r="W1043" s="14">
        <v>2.1448032733165898E-2</v>
      </c>
      <c r="X1043" s="14">
        <v>3.6753257094151497E-2</v>
      </c>
      <c r="Y1043" s="14">
        <v>1.1013455483679701E-2</v>
      </c>
      <c r="Z1043" s="14">
        <v>2.3199302778612301E-2</v>
      </c>
      <c r="AA1043" s="14">
        <v>1.7083338716128001E-2</v>
      </c>
      <c r="AB1043" s="14">
        <v>3.7828056588352699E-2</v>
      </c>
      <c r="AC1043" s="14">
        <v>3.3135932890908298E-2</v>
      </c>
      <c r="AD1043" s="14">
        <v>1.80791964883865E-2</v>
      </c>
      <c r="AE1043" s="14"/>
      <c r="AF1043" s="14">
        <v>3.2122471440688999E-2</v>
      </c>
      <c r="AG1043" s="14">
        <v>3.2391873478304099E-2</v>
      </c>
      <c r="AH1043" s="14">
        <v>2.9185743760613399E-2</v>
      </c>
      <c r="AI1043" s="14"/>
      <c r="AJ1043" s="14">
        <v>2.7209676154231598E-2</v>
      </c>
      <c r="AK1043" s="14">
        <v>2.6370834896769599E-2</v>
      </c>
      <c r="AL1043" s="14">
        <v>2.9526483545759999E-2</v>
      </c>
      <c r="AM1043" s="14">
        <v>0</v>
      </c>
      <c r="AN1043" s="14">
        <v>5.2298351358653898E-2</v>
      </c>
      <c r="AO1043" s="14"/>
      <c r="AP1043" s="14">
        <v>2.2091041392710099E-2</v>
      </c>
      <c r="AQ1043" s="14">
        <v>3.11042552189419E-2</v>
      </c>
      <c r="AR1043" s="14">
        <v>2.0758740961929301E-2</v>
      </c>
      <c r="AS1043" s="14"/>
      <c r="AT1043" s="14">
        <v>2.9546246236475601E-2</v>
      </c>
      <c r="AU1043" s="14">
        <v>4.3752723717335601E-2</v>
      </c>
      <c r="AV1043" s="14">
        <v>3.7915800686827802E-2</v>
      </c>
      <c r="AW1043" s="14">
        <v>9.1513018403258997E-3</v>
      </c>
      <c r="AX1043" s="14">
        <v>3.6801371762324203E-2</v>
      </c>
      <c r="AY1043" s="14"/>
      <c r="AZ1043" s="14">
        <v>2.7890451997548801E-2</v>
      </c>
      <c r="BA1043" s="14">
        <v>3.9232666459918998E-2</v>
      </c>
      <c r="BB1043" s="14">
        <v>2.91945522108778E-2</v>
      </c>
      <c r="BC1043" s="14">
        <v>2.9720880747854301E-2</v>
      </c>
      <c r="BD1043" s="14">
        <v>4.48070431539919E-2</v>
      </c>
      <c r="BE1043" s="14">
        <v>8.9633593229457402E-3</v>
      </c>
    </row>
    <row r="1044" spans="2:57" x14ac:dyDescent="0.25">
      <c r="B1044" t="s">
        <v>112</v>
      </c>
      <c r="C1044" s="14">
        <v>0.51571322554620103</v>
      </c>
      <c r="D1044" s="14">
        <v>0.51886617288769699</v>
      </c>
      <c r="E1044" s="14">
        <v>0.51363276584586604</v>
      </c>
      <c r="F1044" s="14"/>
      <c r="G1044" s="14">
        <v>0.456076118524958</v>
      </c>
      <c r="H1044" s="14">
        <v>0.59357696225755296</v>
      </c>
      <c r="I1044" s="14">
        <v>0.53938456672007296</v>
      </c>
      <c r="J1044" s="14">
        <v>0.50934788447590595</v>
      </c>
      <c r="K1044" s="14">
        <v>0.46423479639781001</v>
      </c>
      <c r="L1044" s="14">
        <v>0.51241533320881305</v>
      </c>
      <c r="M1044" s="14"/>
      <c r="N1044" s="14">
        <v>0.49230327294544901</v>
      </c>
      <c r="O1044" s="14">
        <v>0.49965716371329599</v>
      </c>
      <c r="P1044" s="14">
        <v>0.56851677274391499</v>
      </c>
      <c r="Q1044" s="14">
        <v>0.51476475203157901</v>
      </c>
      <c r="R1044" s="14"/>
      <c r="S1044" s="14">
        <v>0.517960967403156</v>
      </c>
      <c r="T1044" s="14">
        <v>0.503857696849631</v>
      </c>
      <c r="U1044" s="14">
        <v>0.41984138007024902</v>
      </c>
      <c r="V1044" s="14">
        <v>0.47236867586278097</v>
      </c>
      <c r="W1044" s="14">
        <v>0.60051290181763395</v>
      </c>
      <c r="X1044" s="14">
        <v>0.56284691517658303</v>
      </c>
      <c r="Y1044" s="14">
        <v>0.57286945783944598</v>
      </c>
      <c r="Z1044" s="14">
        <v>0.54118043933233895</v>
      </c>
      <c r="AA1044" s="14">
        <v>0.54372321334370599</v>
      </c>
      <c r="AB1044" s="14">
        <v>0.46042501994392099</v>
      </c>
      <c r="AC1044" s="14">
        <v>0.52111062973161104</v>
      </c>
      <c r="AD1044" s="14">
        <v>0.47021942235540898</v>
      </c>
      <c r="AE1044" s="14"/>
      <c r="AF1044" s="14">
        <v>0.52818576855070898</v>
      </c>
      <c r="AG1044" s="14">
        <v>0.51256261034342898</v>
      </c>
      <c r="AH1044" s="14">
        <v>0.54225991229517101</v>
      </c>
      <c r="AI1044" s="14"/>
      <c r="AJ1044" s="14">
        <v>0.55629496801628897</v>
      </c>
      <c r="AK1044" s="14">
        <v>0.56118423223633696</v>
      </c>
      <c r="AL1044" s="14">
        <v>0.46661436144246099</v>
      </c>
      <c r="AM1044" s="14">
        <v>0.57758805330446505</v>
      </c>
      <c r="AN1044" s="14">
        <v>0.46561010166740902</v>
      </c>
      <c r="AO1044" s="14"/>
      <c r="AP1044" s="14">
        <v>0.59794369358159305</v>
      </c>
      <c r="AQ1044" s="14">
        <v>0.52682910212412604</v>
      </c>
      <c r="AR1044" s="14">
        <v>0.53866500147186702</v>
      </c>
      <c r="AS1044" s="14"/>
      <c r="AT1044" s="14">
        <v>0.550137149425311</v>
      </c>
      <c r="AU1044" s="14">
        <v>0.44418293500900802</v>
      </c>
      <c r="AV1044" s="14">
        <v>0.51447291890953495</v>
      </c>
      <c r="AW1044" s="14">
        <v>0.60934540868252896</v>
      </c>
      <c r="AX1044" s="14">
        <v>0.58874991446082303</v>
      </c>
      <c r="AY1044" s="14"/>
      <c r="AZ1044" s="14">
        <v>0.60570650464301501</v>
      </c>
      <c r="BA1044" s="14">
        <v>0.49129764779667501</v>
      </c>
      <c r="BB1044" s="14">
        <v>0.48434669376071898</v>
      </c>
      <c r="BC1044" s="14">
        <v>0.45915570901033198</v>
      </c>
      <c r="BD1044" s="14">
        <v>0.48444776031541797</v>
      </c>
      <c r="BE1044" s="14">
        <v>0.56866026330030495</v>
      </c>
    </row>
    <row r="1045" spans="2:57" x14ac:dyDescent="0.25">
      <c r="B1045" t="s">
        <v>88</v>
      </c>
      <c r="C1045" s="14">
        <v>0.182539642828358</v>
      </c>
      <c r="D1045" s="14">
        <v>0.17751205674332299</v>
      </c>
      <c r="E1045" s="14">
        <v>0.186761351089161</v>
      </c>
      <c r="F1045" s="14"/>
      <c r="G1045" s="14">
        <v>0.21133788680902901</v>
      </c>
      <c r="H1045" s="14">
        <v>0.18544301210407199</v>
      </c>
      <c r="I1045" s="14">
        <v>0.18137994330847201</v>
      </c>
      <c r="J1045" s="14">
        <v>0.20194581173186499</v>
      </c>
      <c r="K1045" s="14">
        <v>0.17553457152388299</v>
      </c>
      <c r="L1045" s="14">
        <v>0.15078472908770199</v>
      </c>
      <c r="M1045" s="14"/>
      <c r="N1045" s="14">
        <v>0.18501272927978199</v>
      </c>
      <c r="O1045" s="14">
        <v>0.20086055386058499</v>
      </c>
      <c r="P1045" s="14">
        <v>0.16583718285919199</v>
      </c>
      <c r="Q1045" s="14">
        <v>0.176394005440555</v>
      </c>
      <c r="R1045" s="14"/>
      <c r="S1045" s="14">
        <v>0.172810361674025</v>
      </c>
      <c r="T1045" s="14">
        <v>0.218272513719417</v>
      </c>
      <c r="U1045" s="14">
        <v>0.16308484445157101</v>
      </c>
      <c r="V1045" s="14">
        <v>0.20875004403085401</v>
      </c>
      <c r="W1045" s="14">
        <v>0.20288521609688701</v>
      </c>
      <c r="X1045" s="14">
        <v>0.12304865408599</v>
      </c>
      <c r="Y1045" s="14">
        <v>0.17964935611312499</v>
      </c>
      <c r="Z1045" s="14">
        <v>0.16973499995358099</v>
      </c>
      <c r="AA1045" s="14">
        <v>0.14509077811055801</v>
      </c>
      <c r="AB1045" s="14">
        <v>0.21394104221833499</v>
      </c>
      <c r="AC1045" s="14">
        <v>0.22235257569714301</v>
      </c>
      <c r="AD1045" s="14">
        <v>0.178317875277996</v>
      </c>
      <c r="AE1045" s="14"/>
      <c r="AF1045" s="14">
        <v>0.17983107413963101</v>
      </c>
      <c r="AG1045" s="14">
        <v>0.18299551331493299</v>
      </c>
      <c r="AH1045" s="14">
        <v>0.15748110579005101</v>
      </c>
      <c r="AI1045" s="14"/>
      <c r="AJ1045" s="14">
        <v>0.16311319314242201</v>
      </c>
      <c r="AK1045" s="14">
        <v>0.166323681227662</v>
      </c>
      <c r="AL1045" s="14">
        <v>0.17834436931459499</v>
      </c>
      <c r="AM1045" s="14">
        <v>0.22885276307945401</v>
      </c>
      <c r="AN1045" s="14">
        <v>0.20317566887493499</v>
      </c>
      <c r="AO1045" s="14"/>
      <c r="AP1045" s="14">
        <v>0.15668459474559501</v>
      </c>
      <c r="AQ1045" s="14">
        <v>0.183648855737094</v>
      </c>
      <c r="AR1045" s="14">
        <v>0.19912799150885599</v>
      </c>
      <c r="AS1045" s="14"/>
      <c r="AT1045" s="14">
        <v>0.15665912537252999</v>
      </c>
      <c r="AU1045" s="14">
        <v>0.19067784001240201</v>
      </c>
      <c r="AV1045" s="14">
        <v>0.195864329884407</v>
      </c>
      <c r="AW1045" s="14">
        <v>0.160559869451398</v>
      </c>
      <c r="AX1045" s="14">
        <v>0.15532168223103501</v>
      </c>
      <c r="AY1045" s="14"/>
      <c r="AZ1045" s="14">
        <v>0.15865898061582001</v>
      </c>
      <c r="BA1045" s="14">
        <v>0.17263492664713101</v>
      </c>
      <c r="BB1045" s="14">
        <v>0.18250696521367499</v>
      </c>
      <c r="BC1045" s="14">
        <v>0.210878648620697</v>
      </c>
      <c r="BD1045" s="14">
        <v>0.199800457660301</v>
      </c>
      <c r="BE1045" s="14">
        <v>0.20691831608768099</v>
      </c>
    </row>
    <row r="1046" spans="2:57" x14ac:dyDescent="0.25">
      <c r="B1046" t="s">
        <v>89</v>
      </c>
      <c r="C1046" s="14">
        <v>0.33317358271784298</v>
      </c>
      <c r="D1046" s="14">
        <v>0.341354116144374</v>
      </c>
      <c r="E1046" s="14">
        <v>0.326871414756705</v>
      </c>
      <c r="F1046" s="14"/>
      <c r="G1046" s="14">
        <v>0.24473823171592901</v>
      </c>
      <c r="H1046" s="14">
        <v>0.40813395015347997</v>
      </c>
      <c r="I1046" s="14">
        <v>0.358004623411602</v>
      </c>
      <c r="J1046" s="14">
        <v>0.30740207274404102</v>
      </c>
      <c r="K1046" s="14">
        <v>0.28870022487392699</v>
      </c>
      <c r="L1046" s="14">
        <v>0.36163060412111098</v>
      </c>
      <c r="M1046" s="14"/>
      <c r="N1046" s="14">
        <v>0.30729054366566699</v>
      </c>
      <c r="O1046" s="14">
        <v>0.298796609852711</v>
      </c>
      <c r="P1046" s="14">
        <v>0.40267958988472302</v>
      </c>
      <c r="Q1046" s="14">
        <v>0.33837074659102401</v>
      </c>
      <c r="R1046" s="14"/>
      <c r="S1046" s="14">
        <v>0.34515060572913098</v>
      </c>
      <c r="T1046" s="14">
        <v>0.28558518313021503</v>
      </c>
      <c r="U1046" s="14">
        <v>0.25675653561867801</v>
      </c>
      <c r="V1046" s="14">
        <v>0.26361863183192702</v>
      </c>
      <c r="W1046" s="14">
        <v>0.39762768572074703</v>
      </c>
      <c r="X1046" s="14">
        <v>0.439798261090593</v>
      </c>
      <c r="Y1046" s="14">
        <v>0.39322010172632199</v>
      </c>
      <c r="Z1046" s="14">
        <v>0.37144543937875701</v>
      </c>
      <c r="AA1046" s="14">
        <v>0.39863243523314901</v>
      </c>
      <c r="AB1046" s="14">
        <v>0.246483977725586</v>
      </c>
      <c r="AC1046" s="14">
        <v>0.29875805403446698</v>
      </c>
      <c r="AD1046" s="14">
        <v>0.291901547077413</v>
      </c>
      <c r="AE1046" s="14"/>
      <c r="AF1046" s="14">
        <v>0.34835469441107803</v>
      </c>
      <c r="AG1046" s="14">
        <v>0.32956709702849601</v>
      </c>
      <c r="AH1046" s="14">
        <v>0.38477880650511997</v>
      </c>
      <c r="AI1046" s="14"/>
      <c r="AJ1046" s="14">
        <v>0.39318177487386702</v>
      </c>
      <c r="AK1046" s="14">
        <v>0.39486055100867501</v>
      </c>
      <c r="AL1046" s="14">
        <v>0.28826999212786603</v>
      </c>
      <c r="AM1046" s="14">
        <v>0.34873529022501099</v>
      </c>
      <c r="AN1046" s="14">
        <v>0.26243443279247503</v>
      </c>
      <c r="AO1046" s="14"/>
      <c r="AP1046" s="14">
        <v>0.44125909883599801</v>
      </c>
      <c r="AQ1046" s="14">
        <v>0.34318024638703198</v>
      </c>
      <c r="AR1046" s="14">
        <v>0.33953700996301101</v>
      </c>
      <c r="AS1046" s="14"/>
      <c r="AT1046" s="14">
        <v>0.39347802405278098</v>
      </c>
      <c r="AU1046" s="14">
        <v>0.25350509499660601</v>
      </c>
      <c r="AV1046" s="14">
        <v>0.31860858902512801</v>
      </c>
      <c r="AW1046" s="14">
        <v>0.44878553923113101</v>
      </c>
      <c r="AX1046" s="14">
        <v>0.43342823222978799</v>
      </c>
      <c r="AY1046" s="14"/>
      <c r="AZ1046" s="14">
        <v>0.447047524027195</v>
      </c>
      <c r="BA1046" s="14">
        <v>0.31866272114954403</v>
      </c>
      <c r="BB1046" s="14">
        <v>0.301839728547044</v>
      </c>
      <c r="BC1046" s="14">
        <v>0.24827706038963601</v>
      </c>
      <c r="BD1046" s="14">
        <v>0.28464730265511701</v>
      </c>
      <c r="BE1046" s="14">
        <v>0.36174194721262398</v>
      </c>
    </row>
    <row r="1047" spans="2:57" x14ac:dyDescent="0.25"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/>
      <c r="BE1047" s="14"/>
    </row>
    <row r="1048" spans="2:57" x14ac:dyDescent="0.25">
      <c r="B1048" s="6" t="s">
        <v>371</v>
      </c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F1048" s="14"/>
      <c r="AG1048" s="14"/>
      <c r="AH1048" s="14"/>
      <c r="AI1048" s="14"/>
      <c r="AJ1048" s="14"/>
      <c r="AK1048" s="14"/>
      <c r="AL1048" s="14"/>
      <c r="AM1048" s="14"/>
      <c r="AN1048" s="14"/>
      <c r="AO1048" s="14"/>
      <c r="AP1048" s="14"/>
      <c r="AQ1048" s="14"/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  <c r="BD1048" s="14"/>
      <c r="BE1048" s="14"/>
    </row>
    <row r="1049" spans="2:57" x14ac:dyDescent="0.25">
      <c r="B1049" s="24" t="s">
        <v>93</v>
      </c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4"/>
      <c r="AD1049" s="14"/>
      <c r="AE1049" s="14"/>
      <c r="AF1049" s="14"/>
      <c r="AG1049" s="14"/>
      <c r="AH1049" s="14"/>
      <c r="AI1049" s="14"/>
      <c r="AJ1049" s="14"/>
      <c r="AK1049" s="14"/>
      <c r="AL1049" s="14"/>
      <c r="AM1049" s="14"/>
      <c r="AN1049" s="14"/>
      <c r="AO1049" s="14"/>
      <c r="AP1049" s="14"/>
      <c r="AQ1049" s="14"/>
      <c r="AR1049" s="14"/>
      <c r="AS1049" s="14"/>
      <c r="AT1049" s="14"/>
      <c r="AU1049" s="14"/>
      <c r="AV1049" s="14"/>
      <c r="AW1049" s="14"/>
      <c r="AX1049" s="14"/>
      <c r="AY1049" s="14"/>
      <c r="AZ1049" s="14"/>
      <c r="BA1049" s="14"/>
      <c r="BB1049" s="14"/>
      <c r="BC1049" s="14"/>
      <c r="BD1049" s="14"/>
      <c r="BE1049" s="14"/>
    </row>
    <row r="1050" spans="2:57" x14ac:dyDescent="0.25">
      <c r="B1050" t="s">
        <v>81</v>
      </c>
      <c r="C1050" s="14">
        <v>0.28728135487886602</v>
      </c>
      <c r="D1050" s="14">
        <v>0.30350630588210498</v>
      </c>
      <c r="E1050" s="14">
        <v>0.27199982130191802</v>
      </c>
      <c r="F1050" s="14"/>
      <c r="G1050" s="14">
        <v>0.198046135457354</v>
      </c>
      <c r="H1050" s="14">
        <v>0.26040481151091799</v>
      </c>
      <c r="I1050" s="14">
        <v>0.28205941026554598</v>
      </c>
      <c r="J1050" s="14">
        <v>0.23974713703140699</v>
      </c>
      <c r="K1050" s="14">
        <v>0.312069713528842</v>
      </c>
      <c r="L1050" s="14">
        <v>0.39516110516848901</v>
      </c>
      <c r="M1050" s="14"/>
      <c r="N1050" s="14">
        <v>0.33811626843979398</v>
      </c>
      <c r="O1050" s="14">
        <v>0.26907652133671001</v>
      </c>
      <c r="P1050" s="14">
        <v>0.30037564901901698</v>
      </c>
      <c r="Q1050" s="14">
        <v>0.23962115781982599</v>
      </c>
      <c r="R1050" s="14"/>
      <c r="S1050" s="14">
        <v>0.33422042877006097</v>
      </c>
      <c r="T1050" s="14">
        <v>0.29213391524543703</v>
      </c>
      <c r="U1050" s="14">
        <v>0.25144489997095998</v>
      </c>
      <c r="V1050" s="14">
        <v>0.225265425325478</v>
      </c>
      <c r="W1050" s="14">
        <v>0.28610381194878598</v>
      </c>
      <c r="X1050" s="14">
        <v>0.30921818498991199</v>
      </c>
      <c r="Y1050" s="14">
        <v>0.33207324420515499</v>
      </c>
      <c r="Z1050" s="14">
        <v>0.262292882478186</v>
      </c>
      <c r="AA1050" s="14">
        <v>0.27148598198960999</v>
      </c>
      <c r="AB1050" s="14">
        <v>0.28471325451406199</v>
      </c>
      <c r="AC1050" s="14">
        <v>0.28205458772703901</v>
      </c>
      <c r="AD1050" s="14">
        <v>0.25363010465331498</v>
      </c>
      <c r="AE1050" s="14"/>
      <c r="AF1050" s="14">
        <v>0.312754745285591</v>
      </c>
      <c r="AG1050" s="14">
        <v>0.31400986931948499</v>
      </c>
      <c r="AH1050" s="14">
        <v>0.23201048641767699</v>
      </c>
      <c r="AI1050" s="14"/>
      <c r="AJ1050" s="14">
        <v>0.36204018852695702</v>
      </c>
      <c r="AK1050" s="14">
        <v>0.29102232631395403</v>
      </c>
      <c r="AL1050" s="14">
        <v>0.24069348549859099</v>
      </c>
      <c r="AM1050" s="14">
        <v>0.21327433518789399</v>
      </c>
      <c r="AN1050" s="14">
        <v>0.22817862335939601</v>
      </c>
      <c r="AO1050" s="14"/>
      <c r="AP1050" s="14">
        <v>0.36045323759123199</v>
      </c>
      <c r="AQ1050" s="14">
        <v>0.29845565245665101</v>
      </c>
      <c r="AR1050" s="14">
        <v>0.20394561806057299</v>
      </c>
      <c r="AS1050" s="14"/>
      <c r="AT1050" s="14">
        <v>0.29407357082568703</v>
      </c>
      <c r="AU1050" s="14">
        <v>0.23826298649255301</v>
      </c>
      <c r="AV1050" s="14">
        <v>0.29529434129062598</v>
      </c>
      <c r="AW1050" s="14">
        <v>0.296366069247676</v>
      </c>
      <c r="AX1050" s="14">
        <v>0.34801645075256998</v>
      </c>
      <c r="AY1050" s="14"/>
      <c r="AZ1050" s="14">
        <v>0.30770684859714997</v>
      </c>
      <c r="BA1050" s="14">
        <v>0.294032356789239</v>
      </c>
      <c r="BB1050" s="14">
        <v>0.243261544370968</v>
      </c>
      <c r="BC1050" s="14">
        <v>0.28672545635617902</v>
      </c>
      <c r="BD1050" s="14">
        <v>0.30476975304460602</v>
      </c>
      <c r="BE1050" s="14">
        <v>0.235643561735633</v>
      </c>
    </row>
    <row r="1051" spans="2:57" x14ac:dyDescent="0.25">
      <c r="B1051" t="s">
        <v>82</v>
      </c>
      <c r="C1051" s="14">
        <v>0.48557281160625998</v>
      </c>
      <c r="D1051" s="14">
        <v>0.479133546025587</v>
      </c>
      <c r="E1051" s="14">
        <v>0.49290425494970203</v>
      </c>
      <c r="F1051" s="14"/>
      <c r="G1051" s="14">
        <v>0.46723836090634102</v>
      </c>
      <c r="H1051" s="14">
        <v>0.490634702105958</v>
      </c>
      <c r="I1051" s="14">
        <v>0.46815924196151598</v>
      </c>
      <c r="J1051" s="14">
        <v>0.52132634801042299</v>
      </c>
      <c r="K1051" s="14">
        <v>0.49280369048289102</v>
      </c>
      <c r="L1051" s="14">
        <v>0.47391160243154901</v>
      </c>
      <c r="M1051" s="14"/>
      <c r="N1051" s="14">
        <v>0.471151532493854</v>
      </c>
      <c r="O1051" s="14">
        <v>0.50197138233584404</v>
      </c>
      <c r="P1051" s="14">
        <v>0.50086915771691498</v>
      </c>
      <c r="Q1051" s="14">
        <v>0.47534574277383301</v>
      </c>
      <c r="R1051" s="14"/>
      <c r="S1051" s="14">
        <v>0.44889140813885298</v>
      </c>
      <c r="T1051" s="14">
        <v>0.52583761173556398</v>
      </c>
      <c r="U1051" s="14">
        <v>0.51207994360342601</v>
      </c>
      <c r="V1051" s="14">
        <v>0.47887358942989</v>
      </c>
      <c r="W1051" s="14">
        <v>0.43920700342296898</v>
      </c>
      <c r="X1051" s="14">
        <v>0.51630910786592299</v>
      </c>
      <c r="Y1051" s="14">
        <v>0.499713520459525</v>
      </c>
      <c r="Z1051" s="14">
        <v>0.48220653231583499</v>
      </c>
      <c r="AA1051" s="14">
        <v>0.52384171698286097</v>
      </c>
      <c r="AB1051" s="14">
        <v>0.39693612599668898</v>
      </c>
      <c r="AC1051" s="14">
        <v>0.52788020721157503</v>
      </c>
      <c r="AD1051" s="14">
        <v>0.46925202561694901</v>
      </c>
      <c r="AE1051" s="14"/>
      <c r="AF1051" s="14">
        <v>0.48299848907968201</v>
      </c>
      <c r="AG1051" s="14">
        <v>0.47878660494244502</v>
      </c>
      <c r="AH1051" s="14">
        <v>0.52863097939679105</v>
      </c>
      <c r="AI1051" s="14"/>
      <c r="AJ1051" s="14">
        <v>0.457344841838561</v>
      </c>
      <c r="AK1051" s="14">
        <v>0.49489854658194499</v>
      </c>
      <c r="AL1051" s="14">
        <v>0.59475367926295197</v>
      </c>
      <c r="AM1051" s="14">
        <v>0.51315426504706596</v>
      </c>
      <c r="AN1051" s="14">
        <v>0.47194255030895599</v>
      </c>
      <c r="AO1051" s="14"/>
      <c r="AP1051" s="14">
        <v>0.45842639982012201</v>
      </c>
      <c r="AQ1051" s="14">
        <v>0.48528922275078401</v>
      </c>
      <c r="AR1051" s="14">
        <v>0.58017265321280098</v>
      </c>
      <c r="AS1051" s="14"/>
      <c r="AT1051" s="14">
        <v>0.47016460362361001</v>
      </c>
      <c r="AU1051" s="14">
        <v>0.51427399194316303</v>
      </c>
      <c r="AV1051" s="14">
        <v>0.50020021060450004</v>
      </c>
      <c r="AW1051" s="14">
        <v>0.51366173136608695</v>
      </c>
      <c r="AX1051" s="14">
        <v>0.26184029455197</v>
      </c>
      <c r="AY1051" s="14"/>
      <c r="AZ1051" s="14">
        <v>0.46538492128685699</v>
      </c>
      <c r="BA1051" s="14">
        <v>0.49615505008059502</v>
      </c>
      <c r="BB1051" s="14">
        <v>0.48782050735365901</v>
      </c>
      <c r="BC1051" s="14">
        <v>0.47910380110571399</v>
      </c>
      <c r="BD1051" s="14">
        <v>0.48797707231044302</v>
      </c>
      <c r="BE1051" s="14">
        <v>0.52634184338930901</v>
      </c>
    </row>
    <row r="1052" spans="2:57" x14ac:dyDescent="0.25">
      <c r="B1052" t="s">
        <v>83</v>
      </c>
      <c r="C1052" s="14">
        <v>0.159409559075783</v>
      </c>
      <c r="D1052" s="14">
        <v>0.15783038480105999</v>
      </c>
      <c r="E1052" s="14">
        <v>0.15980198118564501</v>
      </c>
      <c r="F1052" s="14"/>
      <c r="G1052" s="14">
        <v>0.20400312215998101</v>
      </c>
      <c r="H1052" s="14">
        <v>0.16050069945357301</v>
      </c>
      <c r="I1052" s="14">
        <v>0.176929084693771</v>
      </c>
      <c r="J1052" s="14">
        <v>0.182532256354692</v>
      </c>
      <c r="K1052" s="14">
        <v>0.14830561153122601</v>
      </c>
      <c r="L1052" s="14">
        <v>0.103120632512163</v>
      </c>
      <c r="M1052" s="14"/>
      <c r="N1052" s="14">
        <v>0.145268762434968</v>
      </c>
      <c r="O1052" s="14">
        <v>0.16120018260691399</v>
      </c>
      <c r="P1052" s="14">
        <v>0.136385948644797</v>
      </c>
      <c r="Q1052" s="14">
        <v>0.18972502404170899</v>
      </c>
      <c r="R1052" s="14"/>
      <c r="S1052" s="14">
        <v>0.14146267493039699</v>
      </c>
      <c r="T1052" s="14">
        <v>0.12296063223432301</v>
      </c>
      <c r="U1052" s="14">
        <v>0.15927371556495501</v>
      </c>
      <c r="V1052" s="14">
        <v>0.217253879446235</v>
      </c>
      <c r="W1052" s="14">
        <v>0.21804978632834701</v>
      </c>
      <c r="X1052" s="14">
        <v>0.127432806246184</v>
      </c>
      <c r="Y1052" s="14">
        <v>0.124150512401858</v>
      </c>
      <c r="Z1052" s="14">
        <v>0.139767747688928</v>
      </c>
      <c r="AA1052" s="14">
        <v>0.14038665286135699</v>
      </c>
      <c r="AB1052" s="14">
        <v>0.22660448612964099</v>
      </c>
      <c r="AC1052" s="14">
        <v>0.149736776170454</v>
      </c>
      <c r="AD1052" s="14">
        <v>0.19222779020769801</v>
      </c>
      <c r="AE1052" s="14"/>
      <c r="AF1052" s="14">
        <v>0.151902708653705</v>
      </c>
      <c r="AG1052" s="14">
        <v>0.14864453323563201</v>
      </c>
      <c r="AH1052" s="14">
        <v>0.17134786957609699</v>
      </c>
      <c r="AI1052" s="14"/>
      <c r="AJ1052" s="14">
        <v>0.137136182810635</v>
      </c>
      <c r="AK1052" s="14">
        <v>0.149879005203128</v>
      </c>
      <c r="AL1052" s="14">
        <v>0.115795857775848</v>
      </c>
      <c r="AM1052" s="14">
        <v>0.17418971977898801</v>
      </c>
      <c r="AN1052" s="14">
        <v>0.19775564786823299</v>
      </c>
      <c r="AO1052" s="14"/>
      <c r="AP1052" s="14">
        <v>0.13605484170204099</v>
      </c>
      <c r="AQ1052" s="14">
        <v>0.15570085968546499</v>
      </c>
      <c r="AR1052" s="14">
        <v>0.12520972999027799</v>
      </c>
      <c r="AS1052" s="14"/>
      <c r="AT1052" s="14">
        <v>0.17371335822794801</v>
      </c>
      <c r="AU1052" s="14">
        <v>0.16434851266654699</v>
      </c>
      <c r="AV1052" s="14">
        <v>0.15242874840818499</v>
      </c>
      <c r="AW1052" s="14">
        <v>0.13804626294448299</v>
      </c>
      <c r="AX1052" s="14">
        <v>0.28291369145883699</v>
      </c>
      <c r="AY1052" s="14"/>
      <c r="AZ1052" s="14">
        <v>0.157109724643859</v>
      </c>
      <c r="BA1052" s="14">
        <v>0.15031327724677199</v>
      </c>
      <c r="BB1052" s="14">
        <v>0.189923173147</v>
      </c>
      <c r="BC1052" s="14">
        <v>0.168085682894349</v>
      </c>
      <c r="BD1052" s="14">
        <v>0.122647942644678</v>
      </c>
      <c r="BE1052" s="14">
        <v>0.188453472578957</v>
      </c>
    </row>
    <row r="1053" spans="2:57" x14ac:dyDescent="0.25">
      <c r="B1053" t="s">
        <v>84</v>
      </c>
      <c r="C1053" s="14">
        <v>4.3031439062672601E-2</v>
      </c>
      <c r="D1053" s="14">
        <v>3.9739836227108701E-2</v>
      </c>
      <c r="E1053" s="14">
        <v>4.56394730499778E-2</v>
      </c>
      <c r="F1053" s="14"/>
      <c r="G1053" s="14">
        <v>8.8316077674248705E-2</v>
      </c>
      <c r="H1053" s="14">
        <v>6.2918752411618095E-2</v>
      </c>
      <c r="I1053" s="14">
        <v>4.6092079182771202E-2</v>
      </c>
      <c r="J1053" s="14">
        <v>3.44373684002513E-2</v>
      </c>
      <c r="K1053" s="14">
        <v>2.7140336802381902E-2</v>
      </c>
      <c r="L1053" s="14">
        <v>1.16710953020878E-2</v>
      </c>
      <c r="M1053" s="14"/>
      <c r="N1053" s="14">
        <v>2.79173420315647E-2</v>
      </c>
      <c r="O1053" s="14">
        <v>4.6204968230818703E-2</v>
      </c>
      <c r="P1053" s="14">
        <v>4.07243160053005E-2</v>
      </c>
      <c r="Q1053" s="14">
        <v>5.64517394058952E-2</v>
      </c>
      <c r="R1053" s="14"/>
      <c r="S1053" s="14">
        <v>5.1997561885124902E-2</v>
      </c>
      <c r="T1053" s="14">
        <v>3.81609976787547E-2</v>
      </c>
      <c r="U1053" s="14">
        <v>3.8298397285643299E-2</v>
      </c>
      <c r="V1053" s="14">
        <v>5.5150953743950203E-2</v>
      </c>
      <c r="W1053" s="14">
        <v>4.1849573531399099E-2</v>
      </c>
      <c r="X1053" s="14">
        <v>3.10037934488087E-2</v>
      </c>
      <c r="Y1053" s="14">
        <v>3.12933373085287E-2</v>
      </c>
      <c r="Z1053" s="14">
        <v>8.9589442977375894E-2</v>
      </c>
      <c r="AA1053" s="14">
        <v>3.3555315762751899E-2</v>
      </c>
      <c r="AB1053" s="14">
        <v>5.3395034936173501E-2</v>
      </c>
      <c r="AC1053" s="14">
        <v>9.0562930998797902E-3</v>
      </c>
      <c r="AD1053" s="14">
        <v>6.6810883033651305E-2</v>
      </c>
      <c r="AE1053" s="14"/>
      <c r="AF1053" s="14">
        <v>3.27306197416974E-2</v>
      </c>
      <c r="AG1053" s="14">
        <v>3.9367957871117999E-2</v>
      </c>
      <c r="AH1053" s="14">
        <v>3.6913369354350897E-2</v>
      </c>
      <c r="AI1053" s="14"/>
      <c r="AJ1053" s="14">
        <v>2.8597845855171701E-2</v>
      </c>
      <c r="AK1053" s="14">
        <v>4.4865439565318299E-2</v>
      </c>
      <c r="AL1053" s="14">
        <v>3.07678889959059E-2</v>
      </c>
      <c r="AM1053" s="14">
        <v>6.2926722102282603E-2</v>
      </c>
      <c r="AN1053" s="14">
        <v>4.9176171280882697E-2</v>
      </c>
      <c r="AO1053" s="14"/>
      <c r="AP1053" s="14">
        <v>3.1783806687105197E-2</v>
      </c>
      <c r="AQ1053" s="14">
        <v>4.5546692835033202E-2</v>
      </c>
      <c r="AR1053" s="14">
        <v>5.59941265198989E-2</v>
      </c>
      <c r="AS1053" s="14"/>
      <c r="AT1053" s="14">
        <v>3.6011096822297001E-2</v>
      </c>
      <c r="AU1053" s="14">
        <v>5.4620375613954997E-2</v>
      </c>
      <c r="AV1053" s="14">
        <v>3.2583041498845902E-2</v>
      </c>
      <c r="AW1053" s="14">
        <v>3.0495837157927499E-2</v>
      </c>
      <c r="AX1053" s="14">
        <v>7.0428191474298296E-2</v>
      </c>
      <c r="AY1053" s="14"/>
      <c r="AZ1053" s="14">
        <v>4.7290325919232698E-2</v>
      </c>
      <c r="BA1053" s="14">
        <v>4.0578171920581503E-2</v>
      </c>
      <c r="BB1053" s="14">
        <v>4.3020750749771998E-2</v>
      </c>
      <c r="BC1053" s="14">
        <v>4.2043995154462097E-2</v>
      </c>
      <c r="BD1053" s="14">
        <v>4.6696615200591797E-2</v>
      </c>
      <c r="BE1053" s="14">
        <v>3.4112816774644998E-2</v>
      </c>
    </row>
    <row r="1054" spans="2:57" x14ac:dyDescent="0.25">
      <c r="B1054" t="s">
        <v>86</v>
      </c>
      <c r="C1054" s="14">
        <v>8.8442832949750406E-3</v>
      </c>
      <c r="D1054" s="14">
        <v>4.9104348861599397E-3</v>
      </c>
      <c r="E1054" s="14">
        <v>1.2741284242151599E-2</v>
      </c>
      <c r="F1054" s="14"/>
      <c r="G1054" s="14">
        <v>1.0914740451701099E-2</v>
      </c>
      <c r="H1054" s="14">
        <v>1.19806015780075E-2</v>
      </c>
      <c r="I1054" s="14">
        <v>1.1561517917812699E-2</v>
      </c>
      <c r="J1054" s="14">
        <v>8.3280842749285308E-3</v>
      </c>
      <c r="K1054" s="14">
        <v>6.3580531981973099E-3</v>
      </c>
      <c r="L1054" s="14">
        <v>4.7757293219883199E-3</v>
      </c>
      <c r="M1054" s="14"/>
      <c r="N1054" s="14">
        <v>8.9965353850071407E-3</v>
      </c>
      <c r="O1054" s="14">
        <v>8.9164597080063704E-3</v>
      </c>
      <c r="P1054" s="14">
        <v>9.4656948808136895E-3</v>
      </c>
      <c r="Q1054" s="14">
        <v>8.2167059464785096E-3</v>
      </c>
      <c r="R1054" s="14"/>
      <c r="S1054" s="14">
        <v>6.9249141625923102E-3</v>
      </c>
      <c r="T1054" s="14">
        <v>3.4031460009225599E-3</v>
      </c>
      <c r="U1054" s="14">
        <v>6.9179958536443598E-3</v>
      </c>
      <c r="V1054" s="14">
        <v>1.77766101169901E-2</v>
      </c>
      <c r="W1054" s="14">
        <v>6.4156797500483599E-3</v>
      </c>
      <c r="X1054" s="14">
        <v>5.3731533309765104E-3</v>
      </c>
      <c r="Y1054" s="14">
        <v>5.7628863991688196E-3</v>
      </c>
      <c r="Z1054" s="14">
        <v>0</v>
      </c>
      <c r="AA1054" s="14">
        <v>1.3053038304145699E-2</v>
      </c>
      <c r="AB1054" s="14">
        <v>2.1593260992060499E-2</v>
      </c>
      <c r="AC1054" s="14">
        <v>1.01928217031168E-2</v>
      </c>
      <c r="AD1054" s="14">
        <v>0</v>
      </c>
      <c r="AE1054" s="14"/>
      <c r="AF1054" s="14">
        <v>4.3491363175682E-3</v>
      </c>
      <c r="AG1054" s="14">
        <v>1.0643916277563699E-2</v>
      </c>
      <c r="AH1054" s="14">
        <v>1.10261661288027E-2</v>
      </c>
      <c r="AI1054" s="14"/>
      <c r="AJ1054" s="14">
        <v>4.5045678568987804E-3</v>
      </c>
      <c r="AK1054" s="14">
        <v>8.8997445853047103E-3</v>
      </c>
      <c r="AL1054" s="14">
        <v>5.7476901464694596E-3</v>
      </c>
      <c r="AM1054" s="14">
        <v>3.6454957883768901E-2</v>
      </c>
      <c r="AN1054" s="14">
        <v>1.94228694960503E-2</v>
      </c>
      <c r="AO1054" s="14"/>
      <c r="AP1054" s="14">
        <v>8.1145867801739394E-3</v>
      </c>
      <c r="AQ1054" s="14">
        <v>4.2329903897324302E-3</v>
      </c>
      <c r="AR1054" s="14">
        <v>1.2479450202989901E-2</v>
      </c>
      <c r="AS1054" s="14"/>
      <c r="AT1054" s="14">
        <v>3.9484017670184998E-3</v>
      </c>
      <c r="AU1054" s="14">
        <v>8.48229537162167E-3</v>
      </c>
      <c r="AV1054" s="14">
        <v>7.0652989251390802E-3</v>
      </c>
      <c r="AW1054" s="14">
        <v>2.1430099283826901E-2</v>
      </c>
      <c r="AX1054" s="14">
        <v>0</v>
      </c>
      <c r="AY1054" s="14"/>
      <c r="AZ1054" s="14">
        <v>1.0353693434213E-2</v>
      </c>
      <c r="BA1054" s="14">
        <v>5.3874159741857299E-3</v>
      </c>
      <c r="BB1054" s="14">
        <v>1.1811390290630301E-2</v>
      </c>
      <c r="BC1054" s="14">
        <v>1.02943689553517E-2</v>
      </c>
      <c r="BD1054" s="14">
        <v>9.4725389629115499E-3</v>
      </c>
      <c r="BE1054" s="14">
        <v>7.5107706740309803E-3</v>
      </c>
    </row>
    <row r="1055" spans="2:57" x14ac:dyDescent="0.25">
      <c r="B1055" t="s">
        <v>87</v>
      </c>
      <c r="C1055" s="14">
        <v>1.58605520814438E-2</v>
      </c>
      <c r="D1055" s="14">
        <v>1.48794921779791E-2</v>
      </c>
      <c r="E1055" s="14">
        <v>1.69131852706048E-2</v>
      </c>
      <c r="F1055" s="14"/>
      <c r="G1055" s="14">
        <v>3.1481563350374803E-2</v>
      </c>
      <c r="H1055" s="14">
        <v>1.35604329399253E-2</v>
      </c>
      <c r="I1055" s="14">
        <v>1.51986659785834E-2</v>
      </c>
      <c r="J1055" s="14">
        <v>1.36288059282985E-2</v>
      </c>
      <c r="K1055" s="14">
        <v>1.3322594456460999E-2</v>
      </c>
      <c r="L1055" s="14">
        <v>1.1359835263721901E-2</v>
      </c>
      <c r="M1055" s="14"/>
      <c r="N1055" s="14">
        <v>8.5495592148122305E-3</v>
      </c>
      <c r="O1055" s="14">
        <v>1.26304857817068E-2</v>
      </c>
      <c r="P1055" s="14">
        <v>1.21792337331567E-2</v>
      </c>
      <c r="Q1055" s="14">
        <v>3.0639630012258799E-2</v>
      </c>
      <c r="R1055" s="14"/>
      <c r="S1055" s="14">
        <v>1.65030121129719E-2</v>
      </c>
      <c r="T1055" s="14">
        <v>1.7503697104998099E-2</v>
      </c>
      <c r="U1055" s="14">
        <v>3.1985047721371299E-2</v>
      </c>
      <c r="V1055" s="14">
        <v>5.6795419374562599E-3</v>
      </c>
      <c r="W1055" s="14">
        <v>8.3741450184509798E-3</v>
      </c>
      <c r="X1055" s="14">
        <v>1.06629541181965E-2</v>
      </c>
      <c r="Y1055" s="14">
        <v>7.0064992257635903E-3</v>
      </c>
      <c r="Z1055" s="14">
        <v>2.61433945396745E-2</v>
      </c>
      <c r="AA1055" s="14">
        <v>1.7677294099274099E-2</v>
      </c>
      <c r="AB1055" s="14">
        <v>1.6757837431373601E-2</v>
      </c>
      <c r="AC1055" s="14">
        <v>2.1079314087935501E-2</v>
      </c>
      <c r="AD1055" s="14">
        <v>1.80791964883865E-2</v>
      </c>
      <c r="AE1055" s="14"/>
      <c r="AF1055" s="14">
        <v>1.5264300921756201E-2</v>
      </c>
      <c r="AG1055" s="14">
        <v>8.5471183537570404E-3</v>
      </c>
      <c r="AH1055" s="14">
        <v>2.0071129126281499E-2</v>
      </c>
      <c r="AI1055" s="14"/>
      <c r="AJ1055" s="14">
        <v>1.03763731117764E-2</v>
      </c>
      <c r="AK1055" s="14">
        <v>1.0434937750349199E-2</v>
      </c>
      <c r="AL1055" s="14">
        <v>1.2241398320234201E-2</v>
      </c>
      <c r="AM1055" s="14">
        <v>0</v>
      </c>
      <c r="AN1055" s="14">
        <v>3.3524137686481603E-2</v>
      </c>
      <c r="AO1055" s="14"/>
      <c r="AP1055" s="14">
        <v>5.1671274193261802E-3</v>
      </c>
      <c r="AQ1055" s="14">
        <v>1.0774581882335099E-2</v>
      </c>
      <c r="AR1055" s="14">
        <v>2.2198422013459201E-2</v>
      </c>
      <c r="AS1055" s="14"/>
      <c r="AT1055" s="14">
        <v>2.2088968733439501E-2</v>
      </c>
      <c r="AU1055" s="14">
        <v>2.00118379121598E-2</v>
      </c>
      <c r="AV1055" s="14">
        <v>1.24283592727043E-2</v>
      </c>
      <c r="AW1055" s="14">
        <v>0</v>
      </c>
      <c r="AX1055" s="14">
        <v>3.6801371762324203E-2</v>
      </c>
      <c r="AY1055" s="14"/>
      <c r="AZ1055" s="14">
        <v>1.21544861186884E-2</v>
      </c>
      <c r="BA1055" s="14">
        <v>1.35337279886267E-2</v>
      </c>
      <c r="BB1055" s="14">
        <v>2.4162634087970199E-2</v>
      </c>
      <c r="BC1055" s="14">
        <v>1.37466955339437E-2</v>
      </c>
      <c r="BD1055" s="14">
        <v>2.8436077836769401E-2</v>
      </c>
      <c r="BE1055" s="14">
        <v>7.9375348474253395E-3</v>
      </c>
    </row>
    <row r="1056" spans="2:57" x14ac:dyDescent="0.25">
      <c r="B1056" t="s">
        <v>112</v>
      </c>
      <c r="C1056" s="14">
        <v>0.77285416648512495</v>
      </c>
      <c r="D1056" s="14">
        <v>0.78263985190769203</v>
      </c>
      <c r="E1056" s="14">
        <v>0.76490407625162005</v>
      </c>
      <c r="F1056" s="14"/>
      <c r="G1056" s="14">
        <v>0.66528449636369502</v>
      </c>
      <c r="H1056" s="14">
        <v>0.75103951361687604</v>
      </c>
      <c r="I1056" s="14">
        <v>0.75021865222706197</v>
      </c>
      <c r="J1056" s="14">
        <v>0.76107348504183003</v>
      </c>
      <c r="K1056" s="14">
        <v>0.80487340401173402</v>
      </c>
      <c r="L1056" s="14">
        <v>0.86907270760003796</v>
      </c>
      <c r="M1056" s="14"/>
      <c r="N1056" s="14">
        <v>0.80926780093364703</v>
      </c>
      <c r="O1056" s="14">
        <v>0.77104790367255405</v>
      </c>
      <c r="P1056" s="14">
        <v>0.80124480673593201</v>
      </c>
      <c r="Q1056" s="14">
        <v>0.71496690059365897</v>
      </c>
      <c r="R1056" s="14"/>
      <c r="S1056" s="14">
        <v>0.78311183690891395</v>
      </c>
      <c r="T1056" s="14">
        <v>0.81797152698100195</v>
      </c>
      <c r="U1056" s="14">
        <v>0.76352484357438599</v>
      </c>
      <c r="V1056" s="14">
        <v>0.704139014755368</v>
      </c>
      <c r="W1056" s="14">
        <v>0.72531081537175401</v>
      </c>
      <c r="X1056" s="14">
        <v>0.82552729285583504</v>
      </c>
      <c r="Y1056" s="14">
        <v>0.83178676466468005</v>
      </c>
      <c r="Z1056" s="14">
        <v>0.74449941479402104</v>
      </c>
      <c r="AA1056" s="14">
        <v>0.79532769897247102</v>
      </c>
      <c r="AB1056" s="14">
        <v>0.68164938051075197</v>
      </c>
      <c r="AC1056" s="14">
        <v>0.80993479493861398</v>
      </c>
      <c r="AD1056" s="14">
        <v>0.72288213027026405</v>
      </c>
      <c r="AE1056" s="14"/>
      <c r="AF1056" s="14">
        <v>0.79575323436527401</v>
      </c>
      <c r="AG1056" s="14">
        <v>0.79279647426192901</v>
      </c>
      <c r="AH1056" s="14">
        <v>0.76064146581446801</v>
      </c>
      <c r="AI1056" s="14"/>
      <c r="AJ1056" s="14">
        <v>0.81938503036551802</v>
      </c>
      <c r="AK1056" s="14">
        <v>0.78592087289589896</v>
      </c>
      <c r="AL1056" s="14">
        <v>0.83544716476154202</v>
      </c>
      <c r="AM1056" s="14">
        <v>0.72642860023496003</v>
      </c>
      <c r="AN1056" s="14">
        <v>0.70012117366835303</v>
      </c>
      <c r="AO1056" s="14"/>
      <c r="AP1056" s="14">
        <v>0.81887963741135406</v>
      </c>
      <c r="AQ1056" s="14">
        <v>0.78374487520743497</v>
      </c>
      <c r="AR1056" s="14">
        <v>0.78411827127337397</v>
      </c>
      <c r="AS1056" s="14"/>
      <c r="AT1056" s="14">
        <v>0.76423817444929698</v>
      </c>
      <c r="AU1056" s="14">
        <v>0.75253697843571599</v>
      </c>
      <c r="AV1056" s="14">
        <v>0.79549455189512497</v>
      </c>
      <c r="AW1056" s="14">
        <v>0.810027800613763</v>
      </c>
      <c r="AX1056" s="14">
        <v>0.60985674530454004</v>
      </c>
      <c r="AY1056" s="14"/>
      <c r="AZ1056" s="14">
        <v>0.77309176988400696</v>
      </c>
      <c r="BA1056" s="14">
        <v>0.79018740686983402</v>
      </c>
      <c r="BB1056" s="14">
        <v>0.73108205172462704</v>
      </c>
      <c r="BC1056" s="14">
        <v>0.76582925746189301</v>
      </c>
      <c r="BD1056" s="14">
        <v>0.79274682535504903</v>
      </c>
      <c r="BE1056" s="14">
        <v>0.76198540512494195</v>
      </c>
    </row>
    <row r="1057" spans="2:57" x14ac:dyDescent="0.25">
      <c r="B1057" t="s">
        <v>88</v>
      </c>
      <c r="C1057" s="14">
        <v>5.1875722357647702E-2</v>
      </c>
      <c r="D1057" s="14">
        <v>4.4650271113268698E-2</v>
      </c>
      <c r="E1057" s="14">
        <v>5.8380757292129402E-2</v>
      </c>
      <c r="F1057" s="14"/>
      <c r="G1057" s="14">
        <v>9.9230818125949805E-2</v>
      </c>
      <c r="H1057" s="14">
        <v>7.4899353989625495E-2</v>
      </c>
      <c r="I1057" s="14">
        <v>5.7653597100583903E-2</v>
      </c>
      <c r="J1057" s="14">
        <v>4.2765452675179803E-2</v>
      </c>
      <c r="K1057" s="14">
        <v>3.3498390000579199E-2</v>
      </c>
      <c r="L1057" s="14">
        <v>1.6446824624076099E-2</v>
      </c>
      <c r="M1057" s="14"/>
      <c r="N1057" s="14">
        <v>3.6913877416571803E-2</v>
      </c>
      <c r="O1057" s="14">
        <v>5.5121427938825102E-2</v>
      </c>
      <c r="P1057" s="14">
        <v>5.0190010886114203E-2</v>
      </c>
      <c r="Q1057" s="14">
        <v>6.4668445352373705E-2</v>
      </c>
      <c r="R1057" s="14"/>
      <c r="S1057" s="14">
        <v>5.89224760477172E-2</v>
      </c>
      <c r="T1057" s="14">
        <v>4.1564143679677201E-2</v>
      </c>
      <c r="U1057" s="14">
        <v>4.5216393139287603E-2</v>
      </c>
      <c r="V1057" s="14">
        <v>7.2927563860940306E-2</v>
      </c>
      <c r="W1057" s="14">
        <v>4.8265253281447498E-2</v>
      </c>
      <c r="X1057" s="14">
        <v>3.6376946779785202E-2</v>
      </c>
      <c r="Y1057" s="14">
        <v>3.7056223707697497E-2</v>
      </c>
      <c r="Z1057" s="14">
        <v>8.9589442977375894E-2</v>
      </c>
      <c r="AA1057" s="14">
        <v>4.6608354066897603E-2</v>
      </c>
      <c r="AB1057" s="14">
        <v>7.4988295928234E-2</v>
      </c>
      <c r="AC1057" s="14">
        <v>1.9249114802996601E-2</v>
      </c>
      <c r="AD1057" s="14">
        <v>6.6810883033651305E-2</v>
      </c>
      <c r="AE1057" s="14"/>
      <c r="AF1057" s="14">
        <v>3.7079756059265598E-2</v>
      </c>
      <c r="AG1057" s="14">
        <v>5.0011874148681697E-2</v>
      </c>
      <c r="AH1057" s="14">
        <v>4.7939535483153599E-2</v>
      </c>
      <c r="AI1057" s="14"/>
      <c r="AJ1057" s="14">
        <v>3.3102413712070497E-2</v>
      </c>
      <c r="AK1057" s="14">
        <v>5.3765184150623001E-2</v>
      </c>
      <c r="AL1057" s="14">
        <v>3.6515579142375298E-2</v>
      </c>
      <c r="AM1057" s="14">
        <v>9.9381679986051505E-2</v>
      </c>
      <c r="AN1057" s="14">
        <v>6.8599040776933004E-2</v>
      </c>
      <c r="AO1057" s="14"/>
      <c r="AP1057" s="14">
        <v>3.9898393467279199E-2</v>
      </c>
      <c r="AQ1057" s="14">
        <v>4.9779683224765697E-2</v>
      </c>
      <c r="AR1057" s="14">
        <v>6.8473576722888799E-2</v>
      </c>
      <c r="AS1057" s="14"/>
      <c r="AT1057" s="14">
        <v>3.9959498589315502E-2</v>
      </c>
      <c r="AU1057" s="14">
        <v>6.3102670985576606E-2</v>
      </c>
      <c r="AV1057" s="14">
        <v>3.96483404239849E-2</v>
      </c>
      <c r="AW1057" s="14">
        <v>5.1925936441754403E-2</v>
      </c>
      <c r="AX1057" s="14">
        <v>7.0428191474298296E-2</v>
      </c>
      <c r="AY1057" s="14"/>
      <c r="AZ1057" s="14">
        <v>5.7644019353445701E-2</v>
      </c>
      <c r="BA1057" s="14">
        <v>4.5965587894767297E-2</v>
      </c>
      <c r="BB1057" s="14">
        <v>5.4832141040402398E-2</v>
      </c>
      <c r="BC1057" s="14">
        <v>5.2338364109813802E-2</v>
      </c>
      <c r="BD1057" s="14">
        <v>5.6169154163503397E-2</v>
      </c>
      <c r="BE1057" s="14">
        <v>4.1623587448676003E-2</v>
      </c>
    </row>
    <row r="1058" spans="2:57" x14ac:dyDescent="0.25">
      <c r="B1058" t="s">
        <v>89</v>
      </c>
      <c r="C1058" s="14">
        <v>0.72097844412747703</v>
      </c>
      <c r="D1058" s="14">
        <v>0.737989580794424</v>
      </c>
      <c r="E1058" s="14">
        <v>0.70652331895949105</v>
      </c>
      <c r="F1058" s="14"/>
      <c r="G1058" s="14">
        <v>0.56605367823774499</v>
      </c>
      <c r="H1058" s="14">
        <v>0.67614015962725105</v>
      </c>
      <c r="I1058" s="14">
        <v>0.69256505512647804</v>
      </c>
      <c r="J1058" s="14">
        <v>0.71830803236664997</v>
      </c>
      <c r="K1058" s="14">
        <v>0.77137501401115405</v>
      </c>
      <c r="L1058" s="14">
        <v>0.85262588297596198</v>
      </c>
      <c r="M1058" s="14"/>
      <c r="N1058" s="14">
        <v>0.77235392351707599</v>
      </c>
      <c r="O1058" s="14">
        <v>0.71592647573372903</v>
      </c>
      <c r="P1058" s="14">
        <v>0.75105479584981805</v>
      </c>
      <c r="Q1058" s="14">
        <v>0.65029845524128504</v>
      </c>
      <c r="R1058" s="14"/>
      <c r="S1058" s="14">
        <v>0.72418936086119601</v>
      </c>
      <c r="T1058" s="14">
        <v>0.77640738330132397</v>
      </c>
      <c r="U1058" s="14">
        <v>0.71830845043509794</v>
      </c>
      <c r="V1058" s="14">
        <v>0.63121145089442798</v>
      </c>
      <c r="W1058" s="14">
        <v>0.67704556209030697</v>
      </c>
      <c r="X1058" s="14">
        <v>0.78915034607604995</v>
      </c>
      <c r="Y1058" s="14">
        <v>0.79473054095698303</v>
      </c>
      <c r="Z1058" s="14">
        <v>0.65490997181664501</v>
      </c>
      <c r="AA1058" s="14">
        <v>0.74871934490557301</v>
      </c>
      <c r="AB1058" s="14">
        <v>0.606661084582518</v>
      </c>
      <c r="AC1058" s="14">
        <v>0.79068568013561702</v>
      </c>
      <c r="AD1058" s="14">
        <v>0.65607124723661303</v>
      </c>
      <c r="AE1058" s="14"/>
      <c r="AF1058" s="14">
        <v>0.75867347830600795</v>
      </c>
      <c r="AG1058" s="14">
        <v>0.74278460011324798</v>
      </c>
      <c r="AH1058" s="14">
        <v>0.71270193033131501</v>
      </c>
      <c r="AI1058" s="14"/>
      <c r="AJ1058" s="14">
        <v>0.78628261665344801</v>
      </c>
      <c r="AK1058" s="14">
        <v>0.73215568874527603</v>
      </c>
      <c r="AL1058" s="14">
        <v>0.798931585619167</v>
      </c>
      <c r="AM1058" s="14">
        <v>0.62704692024890896</v>
      </c>
      <c r="AN1058" s="14">
        <v>0.63152213289142001</v>
      </c>
      <c r="AO1058" s="14"/>
      <c r="AP1058" s="14">
        <v>0.77898124394407497</v>
      </c>
      <c r="AQ1058" s="14">
        <v>0.73396519198266896</v>
      </c>
      <c r="AR1058" s="14">
        <v>0.71564469455048596</v>
      </c>
      <c r="AS1058" s="14"/>
      <c r="AT1058" s="14">
        <v>0.72427867585998096</v>
      </c>
      <c r="AU1058" s="14">
        <v>0.68943430745014</v>
      </c>
      <c r="AV1058" s="14">
        <v>0.75584621147113995</v>
      </c>
      <c r="AW1058" s="14">
        <v>0.75810186417200898</v>
      </c>
      <c r="AX1058" s="14">
        <v>0.53942855383024202</v>
      </c>
      <c r="AY1058" s="14"/>
      <c r="AZ1058" s="14">
        <v>0.71544775053056098</v>
      </c>
      <c r="BA1058" s="14">
        <v>0.74422181897506601</v>
      </c>
      <c r="BB1058" s="14">
        <v>0.67624991068422502</v>
      </c>
      <c r="BC1058" s="14">
        <v>0.71349089335207905</v>
      </c>
      <c r="BD1058" s="14">
        <v>0.73657767119154505</v>
      </c>
      <c r="BE1058" s="14">
        <v>0.72036181767626595</v>
      </c>
    </row>
    <row r="1059" spans="2:57" x14ac:dyDescent="0.25"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F1059" s="14"/>
      <c r="AG1059" s="14"/>
      <c r="AH1059" s="14"/>
      <c r="AI1059" s="14"/>
      <c r="AJ1059" s="14"/>
      <c r="AK1059" s="14"/>
      <c r="AL1059" s="14"/>
      <c r="AM1059" s="14"/>
      <c r="AN1059" s="14"/>
      <c r="AO1059" s="14"/>
      <c r="AP1059" s="14"/>
      <c r="AQ1059" s="14"/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  <c r="BD1059" s="14"/>
      <c r="BE1059" s="14"/>
    </row>
    <row r="1060" spans="2:57" x14ac:dyDescent="0.25">
      <c r="B1060" s="6" t="s">
        <v>372</v>
      </c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4"/>
      <c r="AF1060" s="14"/>
      <c r="AG1060" s="14"/>
      <c r="AH1060" s="14"/>
      <c r="AI1060" s="14"/>
      <c r="AJ1060" s="14"/>
      <c r="AK1060" s="14"/>
      <c r="AL1060" s="14"/>
      <c r="AM1060" s="14"/>
      <c r="AN1060" s="14"/>
      <c r="AO1060" s="14"/>
      <c r="AP1060" s="14"/>
      <c r="AQ1060" s="14"/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  <c r="BE1060" s="14"/>
    </row>
    <row r="1061" spans="2:57" x14ac:dyDescent="0.25">
      <c r="B1061" s="24" t="s">
        <v>93</v>
      </c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/>
      <c r="BE1061" s="14"/>
    </row>
    <row r="1062" spans="2:57" x14ac:dyDescent="0.25">
      <c r="B1062" t="s">
        <v>81</v>
      </c>
      <c r="C1062" s="14">
        <v>0.21843791191721601</v>
      </c>
      <c r="D1062" s="14">
        <v>0.23633360181054999</v>
      </c>
      <c r="E1062" s="14">
        <v>0.20111632657811501</v>
      </c>
      <c r="F1062" s="14"/>
      <c r="G1062" s="14">
        <v>0.14277891327685799</v>
      </c>
      <c r="H1062" s="14">
        <v>0.23361683884034901</v>
      </c>
      <c r="I1062" s="14">
        <v>0.23992086313810301</v>
      </c>
      <c r="J1062" s="14">
        <v>0.19314757501819499</v>
      </c>
      <c r="K1062" s="14">
        <v>0.218377261045446</v>
      </c>
      <c r="L1062" s="14">
        <v>0.259732510173529</v>
      </c>
      <c r="M1062" s="14"/>
      <c r="N1062" s="14">
        <v>0.23517960698204901</v>
      </c>
      <c r="O1062" s="14">
        <v>0.20887751651210301</v>
      </c>
      <c r="P1062" s="14">
        <v>0.23465475372490999</v>
      </c>
      <c r="Q1062" s="14">
        <v>0.19632238712268901</v>
      </c>
      <c r="R1062" s="14"/>
      <c r="S1062" s="14">
        <v>0.22924884850513599</v>
      </c>
      <c r="T1062" s="14">
        <v>0.217641518744976</v>
      </c>
      <c r="U1062" s="14">
        <v>0.14746455868177699</v>
      </c>
      <c r="V1062" s="14">
        <v>0.16006210286459299</v>
      </c>
      <c r="W1062" s="14">
        <v>0.194830846786373</v>
      </c>
      <c r="X1062" s="14">
        <v>0.28330949240737602</v>
      </c>
      <c r="Y1062" s="14">
        <v>0.28637730010557999</v>
      </c>
      <c r="Z1062" s="14">
        <v>0.195085604347292</v>
      </c>
      <c r="AA1062" s="14">
        <v>0.241313486255987</v>
      </c>
      <c r="AB1062" s="14">
        <v>0.21990578965195801</v>
      </c>
      <c r="AC1062" s="14">
        <v>0.18411839575838701</v>
      </c>
      <c r="AD1062" s="14">
        <v>0.21572754334875499</v>
      </c>
      <c r="AE1062" s="14"/>
      <c r="AF1062" s="14">
        <v>0.231008782451086</v>
      </c>
      <c r="AG1062" s="14">
        <v>0.23985174702099499</v>
      </c>
      <c r="AH1062" s="14">
        <v>0.193999513069576</v>
      </c>
      <c r="AI1062" s="14"/>
      <c r="AJ1062" s="14">
        <v>0.26736927139509398</v>
      </c>
      <c r="AK1062" s="14">
        <v>0.216465371186779</v>
      </c>
      <c r="AL1062" s="14">
        <v>0.229756341812385</v>
      </c>
      <c r="AM1062" s="14">
        <v>0.25596780863552598</v>
      </c>
      <c r="AN1062" s="14">
        <v>0.17717686072163999</v>
      </c>
      <c r="AO1062" s="14"/>
      <c r="AP1062" s="14">
        <v>0.29196410828151798</v>
      </c>
      <c r="AQ1062" s="14">
        <v>0.22194851260396301</v>
      </c>
      <c r="AR1062" s="14">
        <v>0.18896136979960099</v>
      </c>
      <c r="AS1062" s="14"/>
      <c r="AT1062" s="14">
        <v>0.22333739643159001</v>
      </c>
      <c r="AU1062" s="14">
        <v>0.164586623799097</v>
      </c>
      <c r="AV1062" s="14">
        <v>0.22508345486525699</v>
      </c>
      <c r="AW1062" s="14">
        <v>0.22993975996376101</v>
      </c>
      <c r="AX1062" s="14">
        <v>0.33020322170192301</v>
      </c>
      <c r="AY1062" s="14"/>
      <c r="AZ1062" s="14">
        <v>0.28825222918222498</v>
      </c>
      <c r="BA1062" s="14">
        <v>0.20017373535216401</v>
      </c>
      <c r="BB1062" s="14">
        <v>0.21717682737949101</v>
      </c>
      <c r="BC1062" s="14">
        <v>0.19312669526708001</v>
      </c>
      <c r="BD1062" s="14">
        <v>0.173534460461022</v>
      </c>
      <c r="BE1062" s="14">
        <v>0.188867529934414</v>
      </c>
    </row>
    <row r="1063" spans="2:57" x14ac:dyDescent="0.25">
      <c r="B1063" t="s">
        <v>82</v>
      </c>
      <c r="C1063" s="14">
        <v>0.45771863363427401</v>
      </c>
      <c r="D1063" s="14">
        <v>0.48324758588451699</v>
      </c>
      <c r="E1063" s="14">
        <v>0.43364164795072702</v>
      </c>
      <c r="F1063" s="14"/>
      <c r="G1063" s="14">
        <v>0.43138529373163897</v>
      </c>
      <c r="H1063" s="14">
        <v>0.44361723750264098</v>
      </c>
      <c r="I1063" s="14">
        <v>0.44018779095809901</v>
      </c>
      <c r="J1063" s="14">
        <v>0.45624256839084099</v>
      </c>
      <c r="K1063" s="14">
        <v>0.49795212900449598</v>
      </c>
      <c r="L1063" s="14">
        <v>0.47525928612745399</v>
      </c>
      <c r="M1063" s="14"/>
      <c r="N1063" s="14">
        <v>0.45939387936619802</v>
      </c>
      <c r="O1063" s="14">
        <v>0.47627044287805897</v>
      </c>
      <c r="P1063" s="14">
        <v>0.46789648782663301</v>
      </c>
      <c r="Q1063" s="14">
        <v>0.429830945893105</v>
      </c>
      <c r="R1063" s="14"/>
      <c r="S1063" s="14">
        <v>0.43929835950794599</v>
      </c>
      <c r="T1063" s="14">
        <v>0.45940448760772601</v>
      </c>
      <c r="U1063" s="14">
        <v>0.47801904778360599</v>
      </c>
      <c r="V1063" s="14">
        <v>0.46046144770152297</v>
      </c>
      <c r="W1063" s="14">
        <v>0.479642374945498</v>
      </c>
      <c r="X1063" s="14">
        <v>0.46777334615112498</v>
      </c>
      <c r="Y1063" s="14">
        <v>0.41136676629047703</v>
      </c>
      <c r="Z1063" s="14">
        <v>0.5052970443682</v>
      </c>
      <c r="AA1063" s="14">
        <v>0.49101855038006598</v>
      </c>
      <c r="AB1063" s="14">
        <v>0.421044811762597</v>
      </c>
      <c r="AC1063" s="14">
        <v>0.47088218250237202</v>
      </c>
      <c r="AD1063" s="14">
        <v>0.418237855657351</v>
      </c>
      <c r="AE1063" s="14"/>
      <c r="AF1063" s="14">
        <v>0.48662360487426198</v>
      </c>
      <c r="AG1063" s="14">
        <v>0.43928953389029302</v>
      </c>
      <c r="AH1063" s="14">
        <v>0.46293548691804798</v>
      </c>
      <c r="AI1063" s="14"/>
      <c r="AJ1063" s="14">
        <v>0.48730163640514101</v>
      </c>
      <c r="AK1063" s="14">
        <v>0.45000785329786103</v>
      </c>
      <c r="AL1063" s="14">
        <v>0.44067254786658799</v>
      </c>
      <c r="AM1063" s="14">
        <v>0.355885347154976</v>
      </c>
      <c r="AN1063" s="14">
        <v>0.44619725732503401</v>
      </c>
      <c r="AO1063" s="14"/>
      <c r="AP1063" s="14">
        <v>0.48530964996246101</v>
      </c>
      <c r="AQ1063" s="14">
        <v>0.43752330830720199</v>
      </c>
      <c r="AR1063" s="14">
        <v>0.47853549321303801</v>
      </c>
      <c r="AS1063" s="14"/>
      <c r="AT1063" s="14">
        <v>0.48877156986291098</v>
      </c>
      <c r="AU1063" s="14">
        <v>0.47133453679000598</v>
      </c>
      <c r="AV1063" s="14">
        <v>0.45430753004781299</v>
      </c>
      <c r="AW1063" s="14">
        <v>0.45430081366397201</v>
      </c>
      <c r="AX1063" s="14">
        <v>0.21492053933417599</v>
      </c>
      <c r="AY1063" s="14"/>
      <c r="AZ1063" s="14">
        <v>0.411910006238358</v>
      </c>
      <c r="BA1063" s="14">
        <v>0.47948624306243098</v>
      </c>
      <c r="BB1063" s="14">
        <v>0.40017203423623898</v>
      </c>
      <c r="BC1063" s="14">
        <v>0.48445883895098002</v>
      </c>
      <c r="BD1063" s="14">
        <v>0.47052341862902802</v>
      </c>
      <c r="BE1063" s="14">
        <v>0.55190942295068302</v>
      </c>
    </row>
    <row r="1064" spans="2:57" x14ac:dyDescent="0.25">
      <c r="B1064" t="s">
        <v>83</v>
      </c>
      <c r="C1064" s="14">
        <v>0.232742821945609</v>
      </c>
      <c r="D1064" s="14">
        <v>0.20960269625165001</v>
      </c>
      <c r="E1064" s="14">
        <v>0.25464126791638297</v>
      </c>
      <c r="F1064" s="14"/>
      <c r="G1064" s="14">
        <v>0.25498738271128701</v>
      </c>
      <c r="H1064" s="14">
        <v>0.21924561910082499</v>
      </c>
      <c r="I1064" s="14">
        <v>0.220922519455994</v>
      </c>
      <c r="J1064" s="14">
        <v>0.26319779760137602</v>
      </c>
      <c r="K1064" s="14">
        <v>0.22215648598545601</v>
      </c>
      <c r="L1064" s="14">
        <v>0.22088429742237201</v>
      </c>
      <c r="M1064" s="14"/>
      <c r="N1064" s="14">
        <v>0.21587022017322599</v>
      </c>
      <c r="O1064" s="14">
        <v>0.22283232061232999</v>
      </c>
      <c r="P1064" s="14">
        <v>0.22102920494952999</v>
      </c>
      <c r="Q1064" s="14">
        <v>0.26987890311276203</v>
      </c>
      <c r="R1064" s="14"/>
      <c r="S1064" s="14">
        <v>0.20905144057359501</v>
      </c>
      <c r="T1064" s="14">
        <v>0.21032300104576801</v>
      </c>
      <c r="U1064" s="14">
        <v>0.28522476043818601</v>
      </c>
      <c r="V1064" s="14">
        <v>0.30498159591831597</v>
      </c>
      <c r="W1064" s="14">
        <v>0.23484590372237901</v>
      </c>
      <c r="X1064" s="14">
        <v>0.17295983698963799</v>
      </c>
      <c r="Y1064" s="14">
        <v>0.22204324223357599</v>
      </c>
      <c r="Z1064" s="14">
        <v>0.20546077571392601</v>
      </c>
      <c r="AA1064" s="14">
        <v>0.212775498352305</v>
      </c>
      <c r="AB1064" s="14">
        <v>0.28247480801987002</v>
      </c>
      <c r="AC1064" s="14">
        <v>0.22163611818377599</v>
      </c>
      <c r="AD1064" s="14">
        <v>0.26642268863173302</v>
      </c>
      <c r="AE1064" s="14"/>
      <c r="AF1064" s="14">
        <v>0.211142361688859</v>
      </c>
      <c r="AG1064" s="14">
        <v>0.22722569523979999</v>
      </c>
      <c r="AH1064" s="14">
        <v>0.27807424139037301</v>
      </c>
      <c r="AI1064" s="14"/>
      <c r="AJ1064" s="14">
        <v>0.20278395275150901</v>
      </c>
      <c r="AK1064" s="14">
        <v>0.24751807574860599</v>
      </c>
      <c r="AL1064" s="14">
        <v>0.228758521603458</v>
      </c>
      <c r="AM1064" s="14">
        <v>0.24843743796291901</v>
      </c>
      <c r="AN1064" s="14">
        <v>0.269713547189252</v>
      </c>
      <c r="AO1064" s="14"/>
      <c r="AP1064" s="14">
        <v>0.168201156078569</v>
      </c>
      <c r="AQ1064" s="14">
        <v>0.244042467584664</v>
      </c>
      <c r="AR1064" s="14">
        <v>0.23522493547901999</v>
      </c>
      <c r="AS1064" s="14"/>
      <c r="AT1064" s="14">
        <v>0.23711442195697599</v>
      </c>
      <c r="AU1064" s="14">
        <v>0.242671878254898</v>
      </c>
      <c r="AV1064" s="14">
        <v>0.21881886451108101</v>
      </c>
      <c r="AW1064" s="14">
        <v>0.236768219311704</v>
      </c>
      <c r="AX1064" s="14">
        <v>0.29528958295912699</v>
      </c>
      <c r="AY1064" s="14"/>
      <c r="AZ1064" s="14">
        <v>0.21166072303781799</v>
      </c>
      <c r="BA1064" s="14">
        <v>0.22439135528999701</v>
      </c>
      <c r="BB1064" s="14">
        <v>0.28916084332705</v>
      </c>
      <c r="BC1064" s="14">
        <v>0.24256261764662601</v>
      </c>
      <c r="BD1064" s="14">
        <v>0.23728214725305299</v>
      </c>
      <c r="BE1064" s="14">
        <v>0.20030407522560101</v>
      </c>
    </row>
    <row r="1065" spans="2:57" x14ac:dyDescent="0.25">
      <c r="B1065" t="s">
        <v>84</v>
      </c>
      <c r="C1065" s="14">
        <v>5.3701414825906402E-2</v>
      </c>
      <c r="D1065" s="14">
        <v>4.3012579190489897E-2</v>
      </c>
      <c r="E1065" s="14">
        <v>6.3602137487595106E-2</v>
      </c>
      <c r="F1065" s="14"/>
      <c r="G1065" s="14">
        <v>0.114662007012554</v>
      </c>
      <c r="H1065" s="14">
        <v>6.8912732501869897E-2</v>
      </c>
      <c r="I1065" s="14">
        <v>5.2978511287996098E-2</v>
      </c>
      <c r="J1065" s="14">
        <v>4.2631163505369003E-2</v>
      </c>
      <c r="K1065" s="14">
        <v>3.3057567194832299E-2</v>
      </c>
      <c r="L1065" s="14">
        <v>2.3975188908898899E-2</v>
      </c>
      <c r="M1065" s="14"/>
      <c r="N1065" s="14">
        <v>6.23649976649268E-2</v>
      </c>
      <c r="O1065" s="14">
        <v>4.4886051385803503E-2</v>
      </c>
      <c r="P1065" s="14">
        <v>4.9262601254788999E-2</v>
      </c>
      <c r="Q1065" s="14">
        <v>5.5981183308029099E-2</v>
      </c>
      <c r="R1065" s="14"/>
      <c r="S1065" s="14">
        <v>6.3394140297372101E-2</v>
      </c>
      <c r="T1065" s="14">
        <v>8.0391027975763404E-2</v>
      </c>
      <c r="U1065" s="14">
        <v>3.8990935129498902E-2</v>
      </c>
      <c r="V1065" s="14">
        <v>4.7303164345770803E-2</v>
      </c>
      <c r="W1065" s="14">
        <v>4.8263375822578697E-2</v>
      </c>
      <c r="X1065" s="14">
        <v>3.8793118650948699E-2</v>
      </c>
      <c r="Y1065" s="14">
        <v>6.3212874944452199E-2</v>
      </c>
      <c r="Z1065" s="14">
        <v>4.6918353114950899E-2</v>
      </c>
      <c r="AA1065" s="14">
        <v>3.7695699324267598E-2</v>
      </c>
      <c r="AB1065" s="14">
        <v>4.20882822734511E-2</v>
      </c>
      <c r="AC1065" s="14">
        <v>6.5084260089235901E-2</v>
      </c>
      <c r="AD1065" s="14">
        <v>6.6620451315728899E-2</v>
      </c>
      <c r="AE1065" s="14"/>
      <c r="AF1065" s="14">
        <v>4.1035559420513103E-2</v>
      </c>
      <c r="AG1065" s="14">
        <v>5.4774313030700301E-2</v>
      </c>
      <c r="AH1065" s="14">
        <v>3.3258023668002998E-2</v>
      </c>
      <c r="AI1065" s="14"/>
      <c r="AJ1065" s="14">
        <v>2.7480911551460499E-2</v>
      </c>
      <c r="AK1065" s="14">
        <v>5.67052364267445E-2</v>
      </c>
      <c r="AL1065" s="14">
        <v>6.43925417339688E-2</v>
      </c>
      <c r="AM1065" s="14">
        <v>3.9011595229789399E-2</v>
      </c>
      <c r="AN1065" s="14">
        <v>5.0832738795496497E-2</v>
      </c>
      <c r="AO1065" s="14"/>
      <c r="AP1065" s="14">
        <v>3.2496113057386297E-2</v>
      </c>
      <c r="AQ1065" s="14">
        <v>6.1104300631056999E-2</v>
      </c>
      <c r="AR1065" s="14">
        <v>7.1543598311656298E-2</v>
      </c>
      <c r="AS1065" s="14"/>
      <c r="AT1065" s="14">
        <v>2.7194008746135999E-2</v>
      </c>
      <c r="AU1065" s="14">
        <v>7.0379717124411101E-2</v>
      </c>
      <c r="AV1065" s="14">
        <v>5.56514645434108E-2</v>
      </c>
      <c r="AW1065" s="14">
        <v>6.0736503415938302E-2</v>
      </c>
      <c r="AX1065" s="14">
        <v>0.122785284242449</v>
      </c>
      <c r="AY1065" s="14"/>
      <c r="AZ1065" s="14">
        <v>5.1527049837877703E-2</v>
      </c>
      <c r="BA1065" s="14">
        <v>5.4799593786327302E-2</v>
      </c>
      <c r="BB1065" s="14">
        <v>4.70119056461736E-2</v>
      </c>
      <c r="BC1065" s="14">
        <v>5.6865800499195401E-2</v>
      </c>
      <c r="BD1065" s="14">
        <v>7.3400101756774805E-2</v>
      </c>
      <c r="BE1065" s="14">
        <v>2.5613175746805002E-2</v>
      </c>
    </row>
    <row r="1066" spans="2:57" x14ac:dyDescent="0.25">
      <c r="B1066" t="s">
        <v>86</v>
      </c>
      <c r="C1066" s="14">
        <v>1.3218495544177301E-2</v>
      </c>
      <c r="D1066" s="14">
        <v>5.7674336340561103E-3</v>
      </c>
      <c r="E1066" s="14">
        <v>2.0578866714126301E-2</v>
      </c>
      <c r="F1066" s="14"/>
      <c r="G1066" s="14">
        <v>2.6166880296259298E-2</v>
      </c>
      <c r="H1066" s="14">
        <v>1.1645254115249E-2</v>
      </c>
      <c r="I1066" s="14">
        <v>1.44583041699633E-2</v>
      </c>
      <c r="J1066" s="14">
        <v>1.9482348205243E-2</v>
      </c>
      <c r="K1066" s="14">
        <v>9.4446710768457207E-3</v>
      </c>
      <c r="L1066" s="14">
        <v>2.2856131189080298E-3</v>
      </c>
      <c r="M1066" s="14"/>
      <c r="N1066" s="14">
        <v>1.0043885531379301E-2</v>
      </c>
      <c r="O1066" s="14">
        <v>1.62593719686225E-2</v>
      </c>
      <c r="P1066" s="14">
        <v>9.3292746984641704E-3</v>
      </c>
      <c r="Q1066" s="14">
        <v>1.7145202635284799E-2</v>
      </c>
      <c r="R1066" s="14"/>
      <c r="S1066" s="14">
        <v>1.8526174754181501E-2</v>
      </c>
      <c r="T1066" s="14">
        <v>7.2462364267115798E-3</v>
      </c>
      <c r="U1066" s="14">
        <v>6.9179958536443598E-3</v>
      </c>
      <c r="V1066" s="14">
        <v>5.6795419374562599E-3</v>
      </c>
      <c r="W1066" s="14">
        <v>1.9367131197499599E-2</v>
      </c>
      <c r="X1066" s="14">
        <v>1.3061338239128299E-2</v>
      </c>
      <c r="Y1066" s="14">
        <v>1.1453757355178401E-2</v>
      </c>
      <c r="Z1066" s="14">
        <v>1.2037986150745E-2</v>
      </c>
      <c r="AA1066" s="14">
        <v>8.2634592606181303E-3</v>
      </c>
      <c r="AB1066" s="14">
        <v>1.1033578243854701E-2</v>
      </c>
      <c r="AC1066" s="14">
        <v>4.6667160454561103E-2</v>
      </c>
      <c r="AD1066" s="14">
        <v>1.49122645580452E-2</v>
      </c>
      <c r="AE1066" s="14"/>
      <c r="AF1066" s="14">
        <v>6.78033272036514E-3</v>
      </c>
      <c r="AG1066" s="14">
        <v>1.5220416515409899E-2</v>
      </c>
      <c r="AH1066" s="14">
        <v>1.42920184090573E-2</v>
      </c>
      <c r="AI1066" s="14"/>
      <c r="AJ1066" s="14">
        <v>3.1496556914217999E-3</v>
      </c>
      <c r="AK1066" s="14">
        <v>1.024837391471E-2</v>
      </c>
      <c r="AL1066" s="14">
        <v>6.2351797005889701E-3</v>
      </c>
      <c r="AM1066" s="14">
        <v>0.100697811016788</v>
      </c>
      <c r="AN1066" s="14">
        <v>1.5064890738049499E-2</v>
      </c>
      <c r="AO1066" s="14"/>
      <c r="AP1066" s="14">
        <v>8.3622703972701697E-3</v>
      </c>
      <c r="AQ1066" s="14">
        <v>1.1106302121095901E-2</v>
      </c>
      <c r="AR1066" s="14">
        <v>1.9004041768771799E-2</v>
      </c>
      <c r="AS1066" s="14"/>
      <c r="AT1066" s="14">
        <v>5.8682708852808799E-3</v>
      </c>
      <c r="AU1066" s="14">
        <v>1.35555772099719E-2</v>
      </c>
      <c r="AV1066" s="14">
        <v>2.0499479559890701E-2</v>
      </c>
      <c r="AW1066" s="14">
        <v>1.3100426532721801E-2</v>
      </c>
      <c r="AX1066" s="14">
        <v>0</v>
      </c>
      <c r="AY1066" s="14"/>
      <c r="AZ1066" s="14">
        <v>1.5137618754157801E-2</v>
      </c>
      <c r="BA1066" s="14">
        <v>8.7897272962238204E-3</v>
      </c>
      <c r="BB1066" s="14">
        <v>1.8943426641936701E-2</v>
      </c>
      <c r="BC1066" s="14">
        <v>9.5742262523836608E-3</v>
      </c>
      <c r="BD1066" s="14">
        <v>1.3087654625992E-2</v>
      </c>
      <c r="BE1066" s="14">
        <v>2.6068408431450599E-2</v>
      </c>
    </row>
    <row r="1067" spans="2:57" x14ac:dyDescent="0.25">
      <c r="B1067" t="s">
        <v>87</v>
      </c>
      <c r="C1067" s="14">
        <v>2.4180722132817901E-2</v>
      </c>
      <c r="D1067" s="14">
        <v>2.2036103228736701E-2</v>
      </c>
      <c r="E1067" s="14">
        <v>2.64197533530534E-2</v>
      </c>
      <c r="F1067" s="14"/>
      <c r="G1067" s="14">
        <v>3.0019522971401799E-2</v>
      </c>
      <c r="H1067" s="14">
        <v>2.2962317939065599E-2</v>
      </c>
      <c r="I1067" s="14">
        <v>3.1532010989844303E-2</v>
      </c>
      <c r="J1067" s="14">
        <v>2.5298547278975601E-2</v>
      </c>
      <c r="K1067" s="14">
        <v>1.9011885692924099E-2</v>
      </c>
      <c r="L1067" s="14">
        <v>1.7863104248838E-2</v>
      </c>
      <c r="M1067" s="14"/>
      <c r="N1067" s="14">
        <v>1.7147410282220901E-2</v>
      </c>
      <c r="O1067" s="14">
        <v>3.0874296643082499E-2</v>
      </c>
      <c r="P1067" s="14">
        <v>1.78276775456735E-2</v>
      </c>
      <c r="Q1067" s="14">
        <v>3.0841377928129701E-2</v>
      </c>
      <c r="R1067" s="14"/>
      <c r="S1067" s="14">
        <v>4.0481036361769598E-2</v>
      </c>
      <c r="T1067" s="14">
        <v>2.4993728199054498E-2</v>
      </c>
      <c r="U1067" s="14">
        <v>4.3382702113287902E-2</v>
      </c>
      <c r="V1067" s="14">
        <v>2.1512147232340399E-2</v>
      </c>
      <c r="W1067" s="14">
        <v>2.3050367525672199E-2</v>
      </c>
      <c r="X1067" s="14">
        <v>2.4102867561783099E-2</v>
      </c>
      <c r="Y1067" s="14">
        <v>5.5460590707363802E-3</v>
      </c>
      <c r="Z1067" s="14">
        <v>3.5200236304886397E-2</v>
      </c>
      <c r="AA1067" s="14">
        <v>8.9333064267555998E-3</v>
      </c>
      <c r="AB1067" s="14">
        <v>2.3452730048268901E-2</v>
      </c>
      <c r="AC1067" s="14">
        <v>1.16118830116686E-2</v>
      </c>
      <c r="AD1067" s="14">
        <v>1.80791964883865E-2</v>
      </c>
      <c r="AE1067" s="14"/>
      <c r="AF1067" s="14">
        <v>2.3409358844914799E-2</v>
      </c>
      <c r="AG1067" s="14">
        <v>2.36382943028015E-2</v>
      </c>
      <c r="AH1067" s="14">
        <v>1.7440716544942701E-2</v>
      </c>
      <c r="AI1067" s="14"/>
      <c r="AJ1067" s="14">
        <v>1.19145722053731E-2</v>
      </c>
      <c r="AK1067" s="14">
        <v>1.9055089425299099E-2</v>
      </c>
      <c r="AL1067" s="14">
        <v>3.01848672830114E-2</v>
      </c>
      <c r="AM1067" s="14">
        <v>0</v>
      </c>
      <c r="AN1067" s="14">
        <v>4.1014705230527103E-2</v>
      </c>
      <c r="AO1067" s="14"/>
      <c r="AP1067" s="14">
        <v>1.3666702222796499E-2</v>
      </c>
      <c r="AQ1067" s="14">
        <v>2.4275108752018101E-2</v>
      </c>
      <c r="AR1067" s="14">
        <v>6.7305614279126796E-3</v>
      </c>
      <c r="AS1067" s="14"/>
      <c r="AT1067" s="14">
        <v>1.77143321171063E-2</v>
      </c>
      <c r="AU1067" s="14">
        <v>3.7471666821615499E-2</v>
      </c>
      <c r="AV1067" s="14">
        <v>2.56392064725471E-2</v>
      </c>
      <c r="AW1067" s="14">
        <v>5.1542771119025398E-3</v>
      </c>
      <c r="AX1067" s="14">
        <v>3.6801371762324203E-2</v>
      </c>
      <c r="AY1067" s="14"/>
      <c r="AZ1067" s="14">
        <v>2.1512372949563499E-2</v>
      </c>
      <c r="BA1067" s="14">
        <v>3.2359345212856001E-2</v>
      </c>
      <c r="BB1067" s="14">
        <v>2.75349627691098E-2</v>
      </c>
      <c r="BC1067" s="14">
        <v>1.3411821383734699E-2</v>
      </c>
      <c r="BD1067" s="14">
        <v>3.2172217274130603E-2</v>
      </c>
      <c r="BE1067" s="14">
        <v>7.2373877110465399E-3</v>
      </c>
    </row>
    <row r="1068" spans="2:57" x14ac:dyDescent="0.25">
      <c r="B1068" t="s">
        <v>112</v>
      </c>
      <c r="C1068" s="14">
        <v>0.67615654555148996</v>
      </c>
      <c r="D1068" s="14">
        <v>0.71958118769506696</v>
      </c>
      <c r="E1068" s="14">
        <v>0.63475797452884197</v>
      </c>
      <c r="F1068" s="14"/>
      <c r="G1068" s="14">
        <v>0.57416420700849802</v>
      </c>
      <c r="H1068" s="14">
        <v>0.67723407634299004</v>
      </c>
      <c r="I1068" s="14">
        <v>0.68010865409620302</v>
      </c>
      <c r="J1068" s="14">
        <v>0.649390143409036</v>
      </c>
      <c r="K1068" s="14">
        <v>0.71632939004994201</v>
      </c>
      <c r="L1068" s="14">
        <v>0.73499179630098299</v>
      </c>
      <c r="M1068" s="14"/>
      <c r="N1068" s="14">
        <v>0.694573486348247</v>
      </c>
      <c r="O1068" s="14">
        <v>0.68514795939016204</v>
      </c>
      <c r="P1068" s="14">
        <v>0.70255124155154303</v>
      </c>
      <c r="Q1068" s="14">
        <v>0.62615333301579401</v>
      </c>
      <c r="R1068" s="14"/>
      <c r="S1068" s="14">
        <v>0.66854720801308198</v>
      </c>
      <c r="T1068" s="14">
        <v>0.67704600635270196</v>
      </c>
      <c r="U1068" s="14">
        <v>0.62548360646538304</v>
      </c>
      <c r="V1068" s="14">
        <v>0.62052355056611697</v>
      </c>
      <c r="W1068" s="14">
        <v>0.67447322173187096</v>
      </c>
      <c r="X1068" s="14">
        <v>0.751082838558502</v>
      </c>
      <c r="Y1068" s="14">
        <v>0.69774406639605702</v>
      </c>
      <c r="Z1068" s="14">
        <v>0.70038264871549105</v>
      </c>
      <c r="AA1068" s="14">
        <v>0.73233203663605295</v>
      </c>
      <c r="AB1068" s="14">
        <v>0.64095060141455495</v>
      </c>
      <c r="AC1068" s="14">
        <v>0.65500057826075897</v>
      </c>
      <c r="AD1068" s="14">
        <v>0.63396539900610605</v>
      </c>
      <c r="AE1068" s="14"/>
      <c r="AF1068" s="14">
        <v>0.71763238732534795</v>
      </c>
      <c r="AG1068" s="14">
        <v>0.679141280911288</v>
      </c>
      <c r="AH1068" s="14">
        <v>0.65693499998762395</v>
      </c>
      <c r="AI1068" s="14"/>
      <c r="AJ1068" s="14">
        <v>0.75467090780023505</v>
      </c>
      <c r="AK1068" s="14">
        <v>0.66647322448463997</v>
      </c>
      <c r="AL1068" s="14">
        <v>0.67042888967897296</v>
      </c>
      <c r="AM1068" s="14">
        <v>0.61185315579050303</v>
      </c>
      <c r="AN1068" s="14">
        <v>0.62337411804667497</v>
      </c>
      <c r="AO1068" s="14"/>
      <c r="AP1068" s="14">
        <v>0.77727375824397804</v>
      </c>
      <c r="AQ1068" s="14">
        <v>0.65947182091116496</v>
      </c>
      <c r="AR1068" s="14">
        <v>0.66749686301264</v>
      </c>
      <c r="AS1068" s="14"/>
      <c r="AT1068" s="14">
        <v>0.71210896629450104</v>
      </c>
      <c r="AU1068" s="14">
        <v>0.63592116058910397</v>
      </c>
      <c r="AV1068" s="14">
        <v>0.67939098491307004</v>
      </c>
      <c r="AW1068" s="14">
        <v>0.68424057362773405</v>
      </c>
      <c r="AX1068" s="14">
        <v>0.54512376103609905</v>
      </c>
      <c r="AY1068" s="14"/>
      <c r="AZ1068" s="14">
        <v>0.70016223542058298</v>
      </c>
      <c r="BA1068" s="14">
        <v>0.67965997841459602</v>
      </c>
      <c r="BB1068" s="14">
        <v>0.61734886161572999</v>
      </c>
      <c r="BC1068" s="14">
        <v>0.67758553421806</v>
      </c>
      <c r="BD1068" s="14">
        <v>0.64405787909004997</v>
      </c>
      <c r="BE1068" s="14">
        <v>0.74077695288509704</v>
      </c>
    </row>
    <row r="1069" spans="2:57" x14ac:dyDescent="0.25">
      <c r="B1069" t="s">
        <v>88</v>
      </c>
      <c r="C1069" s="14">
        <v>6.6919910370083602E-2</v>
      </c>
      <c r="D1069" s="14">
        <v>4.8780012824545999E-2</v>
      </c>
      <c r="E1069" s="14">
        <v>8.4181004201721393E-2</v>
      </c>
      <c r="F1069" s="14"/>
      <c r="G1069" s="14">
        <v>0.14082888730881399</v>
      </c>
      <c r="H1069" s="14">
        <v>8.0557986617119007E-2</v>
      </c>
      <c r="I1069" s="14">
        <v>6.7436815457959404E-2</v>
      </c>
      <c r="J1069" s="14">
        <v>6.2113511710612003E-2</v>
      </c>
      <c r="K1069" s="14">
        <v>4.2502238271677997E-2</v>
      </c>
      <c r="L1069" s="14">
        <v>2.6260802027806899E-2</v>
      </c>
      <c r="M1069" s="14"/>
      <c r="N1069" s="14">
        <v>7.2408883196306006E-2</v>
      </c>
      <c r="O1069" s="14">
        <v>6.1145423354426E-2</v>
      </c>
      <c r="P1069" s="14">
        <v>5.85918759532532E-2</v>
      </c>
      <c r="Q1069" s="14">
        <v>7.3126385943313901E-2</v>
      </c>
      <c r="R1069" s="14"/>
      <c r="S1069" s="14">
        <v>8.1920315051553602E-2</v>
      </c>
      <c r="T1069" s="14">
        <v>8.7637264402475004E-2</v>
      </c>
      <c r="U1069" s="14">
        <v>4.5908930983143199E-2</v>
      </c>
      <c r="V1069" s="14">
        <v>5.2982706283227002E-2</v>
      </c>
      <c r="W1069" s="14">
        <v>6.7630507020078195E-2</v>
      </c>
      <c r="X1069" s="14">
        <v>5.1854456890076998E-2</v>
      </c>
      <c r="Y1069" s="14">
        <v>7.4666632299630595E-2</v>
      </c>
      <c r="Z1069" s="14">
        <v>5.8956339265695899E-2</v>
      </c>
      <c r="AA1069" s="14">
        <v>4.5959158584885799E-2</v>
      </c>
      <c r="AB1069" s="14">
        <v>5.3121860517305802E-2</v>
      </c>
      <c r="AC1069" s="14">
        <v>0.111751420543797</v>
      </c>
      <c r="AD1069" s="14">
        <v>8.1532715873774197E-2</v>
      </c>
      <c r="AE1069" s="14"/>
      <c r="AF1069" s="14">
        <v>4.7815892140878197E-2</v>
      </c>
      <c r="AG1069" s="14">
        <v>6.9994729546110204E-2</v>
      </c>
      <c r="AH1069" s="14">
        <v>4.7550042077060303E-2</v>
      </c>
      <c r="AI1069" s="14"/>
      <c r="AJ1069" s="14">
        <v>3.0630567242882299E-2</v>
      </c>
      <c r="AK1069" s="14">
        <v>6.69536103414545E-2</v>
      </c>
      <c r="AL1069" s="14">
        <v>7.06277214345577E-2</v>
      </c>
      <c r="AM1069" s="14">
        <v>0.13970940624657799</v>
      </c>
      <c r="AN1069" s="14">
        <v>6.5897629533545998E-2</v>
      </c>
      <c r="AO1069" s="14"/>
      <c r="AP1069" s="14">
        <v>4.0858383454656498E-2</v>
      </c>
      <c r="AQ1069" s="14">
        <v>7.2210602752152894E-2</v>
      </c>
      <c r="AR1069" s="14">
        <v>9.0547640080428093E-2</v>
      </c>
      <c r="AS1069" s="14"/>
      <c r="AT1069" s="14">
        <v>3.3062279631416898E-2</v>
      </c>
      <c r="AU1069" s="14">
        <v>8.3935294334383001E-2</v>
      </c>
      <c r="AV1069" s="14">
        <v>7.6150944103301504E-2</v>
      </c>
      <c r="AW1069" s="14">
        <v>7.3836929948659993E-2</v>
      </c>
      <c r="AX1069" s="14">
        <v>0.122785284242449</v>
      </c>
      <c r="AY1069" s="14"/>
      <c r="AZ1069" s="14">
        <v>6.66646685920355E-2</v>
      </c>
      <c r="BA1069" s="14">
        <v>6.3589321082551095E-2</v>
      </c>
      <c r="BB1069" s="14">
        <v>6.5955332288110194E-2</v>
      </c>
      <c r="BC1069" s="14">
        <v>6.6440026751579104E-2</v>
      </c>
      <c r="BD1069" s="14">
        <v>8.6487756382766803E-2</v>
      </c>
      <c r="BE1069" s="14">
        <v>5.16815841782556E-2</v>
      </c>
    </row>
    <row r="1070" spans="2:57" x14ac:dyDescent="0.25">
      <c r="B1070" t="s">
        <v>89</v>
      </c>
      <c r="C1070" s="14">
        <v>0.60923663518140603</v>
      </c>
      <c r="D1070" s="14">
        <v>0.67080117487052104</v>
      </c>
      <c r="E1070" s="14">
        <v>0.55057697032712005</v>
      </c>
      <c r="F1070" s="14"/>
      <c r="G1070" s="14">
        <v>0.43333531969968397</v>
      </c>
      <c r="H1070" s="14">
        <v>0.59667608972587105</v>
      </c>
      <c r="I1070" s="14">
        <v>0.61267183863824304</v>
      </c>
      <c r="J1070" s="14">
        <v>0.58727663169842403</v>
      </c>
      <c r="K1070" s="14">
        <v>0.67382715177826402</v>
      </c>
      <c r="L1070" s="14">
        <v>0.70873099427317598</v>
      </c>
      <c r="M1070" s="14"/>
      <c r="N1070" s="14">
        <v>0.622164603151941</v>
      </c>
      <c r="O1070" s="14">
        <v>0.62400253603573597</v>
      </c>
      <c r="P1070" s="14">
        <v>0.64395936559829003</v>
      </c>
      <c r="Q1070" s="14">
        <v>0.55302694707248001</v>
      </c>
      <c r="R1070" s="14"/>
      <c r="S1070" s="14">
        <v>0.58662689296152803</v>
      </c>
      <c r="T1070" s="14">
        <v>0.58940874195022697</v>
      </c>
      <c r="U1070" s="14">
        <v>0.57957467548223995</v>
      </c>
      <c r="V1070" s="14">
        <v>0.56754084428288998</v>
      </c>
      <c r="W1070" s="14">
        <v>0.60684271471179296</v>
      </c>
      <c r="X1070" s="14">
        <v>0.69922838166842505</v>
      </c>
      <c r="Y1070" s="14">
        <v>0.62307743409642602</v>
      </c>
      <c r="Z1070" s="14">
        <v>0.64142630944979595</v>
      </c>
      <c r="AA1070" s="14">
        <v>0.68637287805116798</v>
      </c>
      <c r="AB1070" s="14">
        <v>0.58782874089724901</v>
      </c>
      <c r="AC1070" s="14">
        <v>0.54324915771696203</v>
      </c>
      <c r="AD1070" s="14">
        <v>0.55243268313233196</v>
      </c>
      <c r="AE1070" s="14"/>
      <c r="AF1070" s="14">
        <v>0.66981649518446995</v>
      </c>
      <c r="AG1070" s="14">
        <v>0.60914655136517804</v>
      </c>
      <c r="AH1070" s="14">
        <v>0.60938495791056402</v>
      </c>
      <c r="AI1070" s="14"/>
      <c r="AJ1070" s="14">
        <v>0.724040340557353</v>
      </c>
      <c r="AK1070" s="14">
        <v>0.599519614143186</v>
      </c>
      <c r="AL1070" s="14">
        <v>0.59980116824441498</v>
      </c>
      <c r="AM1070" s="14">
        <v>0.47214374954392502</v>
      </c>
      <c r="AN1070" s="14">
        <v>0.55747648851312903</v>
      </c>
      <c r="AO1070" s="14"/>
      <c r="AP1070" s="14">
        <v>0.73641537478932195</v>
      </c>
      <c r="AQ1070" s="14">
        <v>0.587261218159012</v>
      </c>
      <c r="AR1070" s="14">
        <v>0.57694922293221196</v>
      </c>
      <c r="AS1070" s="14"/>
      <c r="AT1070" s="14">
        <v>0.67904668666308399</v>
      </c>
      <c r="AU1070" s="14">
        <v>0.55198586625472001</v>
      </c>
      <c r="AV1070" s="14">
        <v>0.60324004080976801</v>
      </c>
      <c r="AW1070" s="14">
        <v>0.61040364367907396</v>
      </c>
      <c r="AX1070" s="14">
        <v>0.42233847679365</v>
      </c>
      <c r="AY1070" s="14"/>
      <c r="AZ1070" s="14">
        <v>0.63349756682854796</v>
      </c>
      <c r="BA1070" s="14">
        <v>0.61607065733204502</v>
      </c>
      <c r="BB1070" s="14">
        <v>0.55139352932761898</v>
      </c>
      <c r="BC1070" s="14">
        <v>0.611145507466481</v>
      </c>
      <c r="BD1070" s="14">
        <v>0.55757012270728301</v>
      </c>
      <c r="BE1070" s="14">
        <v>0.68909536870684096</v>
      </c>
    </row>
    <row r="1071" spans="2:57" x14ac:dyDescent="0.25"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  <c r="AO1071" s="14"/>
      <c r="AP1071" s="14"/>
      <c r="AQ1071" s="14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  <c r="BE1071" s="14"/>
    </row>
    <row r="1072" spans="2:57" x14ac:dyDescent="0.25">
      <c r="B1072" s="6" t="s">
        <v>380</v>
      </c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  <c r="AL1072" s="14"/>
      <c r="AM1072" s="14"/>
      <c r="AN1072" s="14"/>
      <c r="AO1072" s="14"/>
      <c r="AP1072" s="14"/>
      <c r="AQ1072" s="14"/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  <c r="BB1072" s="14"/>
      <c r="BC1072" s="14"/>
      <c r="BD1072" s="14"/>
      <c r="BE1072" s="14"/>
    </row>
    <row r="1073" spans="2:57" x14ac:dyDescent="0.25">
      <c r="B1073" s="24" t="s">
        <v>390</v>
      </c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  <c r="BE1073" s="14"/>
    </row>
    <row r="1074" spans="2:57" x14ac:dyDescent="0.25">
      <c r="B1074" t="s">
        <v>191</v>
      </c>
      <c r="C1074" s="14">
        <v>0.47836529109904602</v>
      </c>
      <c r="D1074" s="14">
        <v>0.45808108015545002</v>
      </c>
      <c r="E1074" s="14">
        <v>0.49846252343664599</v>
      </c>
      <c r="F1074" s="14"/>
      <c r="G1074" s="14">
        <v>0.76004225943025105</v>
      </c>
      <c r="H1074" s="14">
        <v>0.32221633915412101</v>
      </c>
      <c r="I1074" s="14">
        <v>0.50481392997094299</v>
      </c>
      <c r="J1074" s="14">
        <v>0.49149427709924998</v>
      </c>
      <c r="K1074" s="14">
        <v>0.47056501543474799</v>
      </c>
      <c r="L1074" s="14">
        <v>1</v>
      </c>
      <c r="M1074" s="14"/>
      <c r="N1074" s="14">
        <v>0.464733878806735</v>
      </c>
      <c r="O1074" s="14">
        <v>0.53755685466616299</v>
      </c>
      <c r="P1074" s="14">
        <v>0.48999130866218199</v>
      </c>
      <c r="Q1074" s="14">
        <v>0.43799956135659401</v>
      </c>
      <c r="R1074" s="14"/>
      <c r="S1074" s="14">
        <v>0.41749170641252298</v>
      </c>
      <c r="T1074" s="14">
        <v>0.599491483763264</v>
      </c>
      <c r="U1074" s="14">
        <v>0.45714962179013202</v>
      </c>
      <c r="V1074" s="14">
        <v>0.39336728965170498</v>
      </c>
      <c r="W1074" s="14">
        <v>0.50553326537885102</v>
      </c>
      <c r="X1074" s="14">
        <v>0.320785087565156</v>
      </c>
      <c r="Y1074" s="14">
        <v>0.58342258907095701</v>
      </c>
      <c r="Z1074" s="14">
        <v>0.56181366568651903</v>
      </c>
      <c r="AA1074" s="14">
        <v>0.45894975465475102</v>
      </c>
      <c r="AB1074" s="14">
        <v>0.49764241764113198</v>
      </c>
      <c r="AC1074" s="14">
        <v>0.63168013512010102</v>
      </c>
      <c r="AD1074" s="14">
        <v>0.28391333177003403</v>
      </c>
      <c r="AE1074" s="14"/>
      <c r="AF1074" s="14">
        <v>0.499800845699017</v>
      </c>
      <c r="AG1074" s="14">
        <v>0.46429415103124699</v>
      </c>
      <c r="AH1074" s="14">
        <v>0.47034386225285202</v>
      </c>
      <c r="AI1074" s="14"/>
      <c r="AJ1074" s="14">
        <v>0.53353164749281901</v>
      </c>
      <c r="AK1074" s="14">
        <v>0.49048001223395099</v>
      </c>
      <c r="AL1074" s="14">
        <v>0.430661509516435</v>
      </c>
      <c r="AM1074" s="14">
        <v>1</v>
      </c>
      <c r="AN1074" s="14">
        <v>0.36659682976298102</v>
      </c>
      <c r="AO1074" s="14"/>
      <c r="AP1074" s="14">
        <v>0.37546058949602401</v>
      </c>
      <c r="AQ1074" s="14">
        <v>0.54110579973989803</v>
      </c>
      <c r="AR1074" s="14">
        <v>0.27405972605230799</v>
      </c>
      <c r="AS1074" s="14"/>
      <c r="AT1074" s="14">
        <v>0.47833236307911198</v>
      </c>
      <c r="AU1074" s="14">
        <v>0.50077472519501298</v>
      </c>
      <c r="AV1074" s="14">
        <v>0.510750268147804</v>
      </c>
      <c r="AW1074" s="14">
        <v>0.484330469991407</v>
      </c>
      <c r="AX1074" s="14">
        <v>0.35677833406885701</v>
      </c>
      <c r="AY1074" s="14"/>
      <c r="AZ1074" s="14">
        <v>0.55364253388410001</v>
      </c>
      <c r="BA1074" s="14">
        <v>0.43471579647175601</v>
      </c>
      <c r="BB1074" s="14">
        <v>0.35778065707766699</v>
      </c>
      <c r="BC1074" s="14">
        <v>0.59527974029262098</v>
      </c>
      <c r="BD1074" s="14">
        <v>0.45558689300737598</v>
      </c>
      <c r="BE1074" s="14">
        <v>0.52331893727077206</v>
      </c>
    </row>
    <row r="1075" spans="2:57" x14ac:dyDescent="0.25">
      <c r="B1075" t="s">
        <v>190</v>
      </c>
      <c r="C1075" s="14">
        <v>0.357839593245177</v>
      </c>
      <c r="D1075" s="14">
        <v>0.33061609892652699</v>
      </c>
      <c r="E1075" s="14">
        <v>0.38481214307147499</v>
      </c>
      <c r="F1075" s="14"/>
      <c r="G1075" s="14">
        <v>0.29381775856918302</v>
      </c>
      <c r="H1075" s="14">
        <v>0.28490032531933701</v>
      </c>
      <c r="I1075" s="14">
        <v>0.30081809459761999</v>
      </c>
      <c r="J1075" s="14">
        <v>0.438304984289066</v>
      </c>
      <c r="K1075" s="14">
        <v>0.53820023772709102</v>
      </c>
      <c r="L1075" s="14">
        <v>1</v>
      </c>
      <c r="M1075" s="14"/>
      <c r="N1075" s="14">
        <v>0.37805111200741298</v>
      </c>
      <c r="O1075" s="14">
        <v>0.37997611604279202</v>
      </c>
      <c r="P1075" s="14">
        <v>0.43436092845384799</v>
      </c>
      <c r="Q1075" s="14">
        <v>0.25199166349215302</v>
      </c>
      <c r="R1075" s="14"/>
      <c r="S1075" s="14">
        <v>0.25845871884911298</v>
      </c>
      <c r="T1075" s="14">
        <v>0.45675672984459498</v>
      </c>
      <c r="U1075" s="14">
        <v>0.49594053647070402</v>
      </c>
      <c r="V1075" s="14">
        <v>0.218544315018116</v>
      </c>
      <c r="W1075" s="14">
        <v>0.33724318388663099</v>
      </c>
      <c r="X1075" s="14">
        <v>0.41497502365387301</v>
      </c>
      <c r="Y1075" s="14">
        <v>0.51023416162687496</v>
      </c>
      <c r="Z1075" s="14">
        <v>0.33794498174812099</v>
      </c>
      <c r="AA1075" s="14">
        <v>0.32542037873956298</v>
      </c>
      <c r="AB1075" s="14">
        <v>0.374232951344035</v>
      </c>
      <c r="AC1075" s="14">
        <v>0.28231628107958401</v>
      </c>
      <c r="AD1075" s="14">
        <v>0</v>
      </c>
      <c r="AE1075" s="14"/>
      <c r="AF1075" s="14">
        <v>0.39107840339686201</v>
      </c>
      <c r="AG1075" s="14">
        <v>0.35852985469816301</v>
      </c>
      <c r="AH1075" s="14">
        <v>0.29537128494614001</v>
      </c>
      <c r="AI1075" s="14"/>
      <c r="AJ1075" s="14">
        <v>0.45875901458837998</v>
      </c>
      <c r="AK1075" s="14">
        <v>0.36869105194145302</v>
      </c>
      <c r="AL1075" s="14">
        <v>0.38439665977916898</v>
      </c>
      <c r="AM1075" s="14">
        <v>0</v>
      </c>
      <c r="AN1075" s="14">
        <v>0.27283498225994801</v>
      </c>
      <c r="AO1075" s="14"/>
      <c r="AP1075" s="14">
        <v>0.43082128585207702</v>
      </c>
      <c r="AQ1075" s="14">
        <v>0.46136860814212999</v>
      </c>
      <c r="AR1075" s="14">
        <v>0.20516355241127801</v>
      </c>
      <c r="AS1075" s="14"/>
      <c r="AT1075" s="14">
        <v>0.249156413019886</v>
      </c>
      <c r="AU1075" s="14">
        <v>0.36856464654342502</v>
      </c>
      <c r="AV1075" s="14">
        <v>0.41739921510726902</v>
      </c>
      <c r="AW1075" s="14">
        <v>0.332600055488601</v>
      </c>
      <c r="AX1075" s="14">
        <v>0.51981241641224296</v>
      </c>
      <c r="AY1075" s="14"/>
      <c r="AZ1075" s="14">
        <v>0.33420311638245098</v>
      </c>
      <c r="BA1075" s="14">
        <v>0.37892833702212197</v>
      </c>
      <c r="BB1075" s="14">
        <v>0.297965198137085</v>
      </c>
      <c r="BC1075" s="14">
        <v>0.39487138650494402</v>
      </c>
      <c r="BD1075" s="14">
        <v>0.28746108876054799</v>
      </c>
      <c r="BE1075" s="14">
        <v>0.60274600225890496</v>
      </c>
    </row>
    <row r="1076" spans="2:57" x14ac:dyDescent="0.25">
      <c r="B1076" t="s">
        <v>373</v>
      </c>
      <c r="C1076" s="14">
        <v>0.23783647263277</v>
      </c>
      <c r="D1076" s="14">
        <v>0.203253375143537</v>
      </c>
      <c r="E1076" s="14">
        <v>0.27210078526133002</v>
      </c>
      <c r="F1076" s="14"/>
      <c r="G1076" s="14">
        <v>0.24186590734795901</v>
      </c>
      <c r="H1076" s="14">
        <v>8.8849597258853497E-2</v>
      </c>
      <c r="I1076" s="14">
        <v>0.27615528124940902</v>
      </c>
      <c r="J1076" s="14">
        <v>0.27856185123754401</v>
      </c>
      <c r="K1076" s="14">
        <v>7.8273066059841898E-2</v>
      </c>
      <c r="L1076" s="14">
        <v>0</v>
      </c>
      <c r="M1076" s="14"/>
      <c r="N1076" s="14">
        <v>0.227171971138662</v>
      </c>
      <c r="O1076" s="14">
        <v>0.31291346350406002</v>
      </c>
      <c r="P1076" s="14">
        <v>0.26408121576743199</v>
      </c>
      <c r="Q1076" s="14">
        <v>0.169307399921277</v>
      </c>
      <c r="R1076" s="14"/>
      <c r="S1076" s="14">
        <v>0.18984641178707601</v>
      </c>
      <c r="T1076" s="14">
        <v>0.251519985384903</v>
      </c>
      <c r="U1076" s="14">
        <v>0.16198669779990099</v>
      </c>
      <c r="V1076" s="14">
        <v>0.16342331933264001</v>
      </c>
      <c r="W1076" s="14">
        <v>0.33756737709433898</v>
      </c>
      <c r="X1076" s="14">
        <v>0.171885379203773</v>
      </c>
      <c r="Y1076" s="14">
        <v>0.26497589459995802</v>
      </c>
      <c r="Z1076" s="14">
        <v>0.23642164197284499</v>
      </c>
      <c r="AA1076" s="14">
        <v>0.32511714042075901</v>
      </c>
      <c r="AB1076" s="14">
        <v>0.30926708580752499</v>
      </c>
      <c r="AC1076" s="14">
        <v>0.20737259291686599</v>
      </c>
      <c r="AD1076" s="14">
        <v>0.18764923107366099</v>
      </c>
      <c r="AE1076" s="14"/>
      <c r="AF1076" s="14">
        <v>0.235110186191749</v>
      </c>
      <c r="AG1076" s="14">
        <v>0.22591023606240099</v>
      </c>
      <c r="AH1076" s="14">
        <v>0.24294307460376499</v>
      </c>
      <c r="AI1076" s="14"/>
      <c r="AJ1076" s="14">
        <v>0.28382403578849802</v>
      </c>
      <c r="AK1076" s="14">
        <v>0.20971303417473899</v>
      </c>
      <c r="AL1076" s="14">
        <v>4.2441052645617101E-2</v>
      </c>
      <c r="AM1076" s="14">
        <v>1</v>
      </c>
      <c r="AN1076" s="14">
        <v>0.277958610545391</v>
      </c>
      <c r="AO1076" s="14"/>
      <c r="AP1076" s="14">
        <v>0.25719655757971299</v>
      </c>
      <c r="AQ1076" s="14">
        <v>0.19625909806470901</v>
      </c>
      <c r="AR1076" s="14">
        <v>0</v>
      </c>
      <c r="AS1076" s="14"/>
      <c r="AT1076" s="14">
        <v>0.303066905891618</v>
      </c>
      <c r="AU1076" s="14">
        <v>0.16935491876539799</v>
      </c>
      <c r="AV1076" s="14">
        <v>0.23688344358660601</v>
      </c>
      <c r="AW1076" s="14">
        <v>0.143768768352283</v>
      </c>
      <c r="AX1076" s="14">
        <v>0</v>
      </c>
      <c r="AY1076" s="14"/>
      <c r="AZ1076" s="14">
        <v>0.18474573909240699</v>
      </c>
      <c r="BA1076" s="14">
        <v>0.223189222613834</v>
      </c>
      <c r="BB1076" s="14">
        <v>0.22259548128131501</v>
      </c>
      <c r="BC1076" s="14">
        <v>0.33083981993772099</v>
      </c>
      <c r="BD1076" s="14">
        <v>0.37895408308372402</v>
      </c>
      <c r="BE1076" s="14">
        <v>0</v>
      </c>
    </row>
    <row r="1077" spans="2:57" x14ac:dyDescent="0.25">
      <c r="B1077" t="s">
        <v>374</v>
      </c>
      <c r="C1077" s="14">
        <v>0.20219823880952001</v>
      </c>
      <c r="D1077" s="14">
        <v>0.249337433655901</v>
      </c>
      <c r="E1077" s="14">
        <v>0.15549357015519299</v>
      </c>
      <c r="F1077" s="14"/>
      <c r="G1077" s="14">
        <v>0</v>
      </c>
      <c r="H1077" s="14">
        <v>0.21466905832129801</v>
      </c>
      <c r="I1077" s="14">
        <v>0.222423680410441</v>
      </c>
      <c r="J1077" s="14">
        <v>0.202017906462924</v>
      </c>
      <c r="K1077" s="14">
        <v>0</v>
      </c>
      <c r="L1077" s="14">
        <v>1</v>
      </c>
      <c r="M1077" s="14"/>
      <c r="N1077" s="14">
        <v>0.27313620316116299</v>
      </c>
      <c r="O1077" s="14">
        <v>0.26048136366567198</v>
      </c>
      <c r="P1077" s="14">
        <v>5.7108432562564697E-2</v>
      </c>
      <c r="Q1077" s="14">
        <v>0.20505760116580499</v>
      </c>
      <c r="R1077" s="14"/>
      <c r="S1077" s="14">
        <v>0.28660899439982701</v>
      </c>
      <c r="T1077" s="14">
        <v>0.15697293604647</v>
      </c>
      <c r="U1077" s="14">
        <v>0.123685749366289</v>
      </c>
      <c r="V1077" s="14">
        <v>0</v>
      </c>
      <c r="W1077" s="14">
        <v>0.43198541548087499</v>
      </c>
      <c r="X1077" s="14">
        <v>0.123416849228034</v>
      </c>
      <c r="Y1077" s="14">
        <v>0.209988128093271</v>
      </c>
      <c r="Z1077" s="14">
        <v>0.21777777100148099</v>
      </c>
      <c r="AA1077" s="14">
        <v>0.22796066120122799</v>
      </c>
      <c r="AB1077" s="14">
        <v>0.19115879810832601</v>
      </c>
      <c r="AC1077" s="14">
        <v>0.13133118473820801</v>
      </c>
      <c r="AD1077" s="14">
        <v>0.37178335187988298</v>
      </c>
      <c r="AE1077" s="14"/>
      <c r="AF1077" s="14">
        <v>0.189822206812954</v>
      </c>
      <c r="AG1077" s="14">
        <v>0.25714577287518198</v>
      </c>
      <c r="AH1077" s="14">
        <v>9.0976076267963502E-2</v>
      </c>
      <c r="AI1077" s="14"/>
      <c r="AJ1077" s="14">
        <v>0.21841916769156899</v>
      </c>
      <c r="AK1077" s="14">
        <v>0.20037746917781599</v>
      </c>
      <c r="AL1077" s="14">
        <v>0.25273523700459199</v>
      </c>
      <c r="AM1077" s="14">
        <v>1</v>
      </c>
      <c r="AN1077" s="14">
        <v>0.120856341531977</v>
      </c>
      <c r="AO1077" s="14"/>
      <c r="AP1077" s="14">
        <v>0.16739329326571101</v>
      </c>
      <c r="AQ1077" s="14">
        <v>0.18523605793016901</v>
      </c>
      <c r="AR1077" s="14">
        <v>0.21104077872459401</v>
      </c>
      <c r="AS1077" s="14"/>
      <c r="AT1077" s="14">
        <v>0.14320324827509201</v>
      </c>
      <c r="AU1077" s="14">
        <v>0.21346815320574</v>
      </c>
      <c r="AV1077" s="14">
        <v>0.284650427862779</v>
      </c>
      <c r="AW1077" s="14">
        <v>0.17292405478016901</v>
      </c>
      <c r="AX1077" s="14">
        <v>0</v>
      </c>
      <c r="AY1077" s="14"/>
      <c r="AZ1077" s="14">
        <v>0.22937471057940101</v>
      </c>
      <c r="BA1077" s="14">
        <v>0.23848245125735501</v>
      </c>
      <c r="BB1077" s="14">
        <v>9.2320960099959798E-2</v>
      </c>
      <c r="BC1077" s="14">
        <v>0.125403056547227</v>
      </c>
      <c r="BD1077" s="14">
        <v>0.22272642008057</v>
      </c>
      <c r="BE1077" s="14">
        <v>0.33135776876551798</v>
      </c>
    </row>
    <row r="1078" spans="2:57" x14ac:dyDescent="0.25">
      <c r="B1078" t="s">
        <v>195</v>
      </c>
      <c r="C1078" s="14">
        <v>0.16862170673240001</v>
      </c>
      <c r="D1078" s="14">
        <v>0.20018023096745</v>
      </c>
      <c r="E1078" s="14">
        <v>0.13735408702822599</v>
      </c>
      <c r="F1078" s="14"/>
      <c r="G1078" s="14">
        <v>0</v>
      </c>
      <c r="H1078" s="14">
        <v>0.24219143502203</v>
      </c>
      <c r="I1078" s="14">
        <v>0.17051103765923101</v>
      </c>
      <c r="J1078" s="14">
        <v>0.15995562180589301</v>
      </c>
      <c r="K1078" s="14">
        <v>6.8052894757533705E-2</v>
      </c>
      <c r="L1078" s="14">
        <v>0</v>
      </c>
      <c r="M1078" s="14"/>
      <c r="N1078" s="14">
        <v>0.19237117879378501</v>
      </c>
      <c r="O1078" s="14">
        <v>0.12073644848539999</v>
      </c>
      <c r="P1078" s="14">
        <v>0.14633287938435599</v>
      </c>
      <c r="Q1078" s="14">
        <v>0.19838360827283499</v>
      </c>
      <c r="R1078" s="14"/>
      <c r="S1078" s="14">
        <v>0.234008761820658</v>
      </c>
      <c r="T1078" s="14">
        <v>0.23010344387128601</v>
      </c>
      <c r="U1078" s="14">
        <v>0</v>
      </c>
      <c r="V1078" s="14">
        <v>0.26564098388486601</v>
      </c>
      <c r="W1078" s="14">
        <v>0</v>
      </c>
      <c r="X1078" s="14">
        <v>0.17905773864084901</v>
      </c>
      <c r="Y1078" s="14">
        <v>0.134960459480885</v>
      </c>
      <c r="Z1078" s="14">
        <v>0.110348061035821</v>
      </c>
      <c r="AA1078" s="14">
        <v>0.18716765426265999</v>
      </c>
      <c r="AB1078" s="14">
        <v>0.24955177667571901</v>
      </c>
      <c r="AC1078" s="14">
        <v>0.14958455891748099</v>
      </c>
      <c r="AD1078" s="14">
        <v>8.7477139353205197E-2</v>
      </c>
      <c r="AE1078" s="14"/>
      <c r="AF1078" s="14">
        <v>0.138620634221821</v>
      </c>
      <c r="AG1078" s="14">
        <v>0.20963152086482301</v>
      </c>
      <c r="AH1078" s="14">
        <v>0.122907217310795</v>
      </c>
      <c r="AI1078" s="14"/>
      <c r="AJ1078" s="14">
        <v>0.15609899891613899</v>
      </c>
      <c r="AK1078" s="14">
        <v>0.202319133735161</v>
      </c>
      <c r="AL1078" s="14">
        <v>0.27316512246748698</v>
      </c>
      <c r="AM1078" s="14">
        <v>0</v>
      </c>
      <c r="AN1078" s="14">
        <v>9.5261224046389703E-2</v>
      </c>
      <c r="AO1078" s="14"/>
      <c r="AP1078" s="14">
        <v>0.14663205176271199</v>
      </c>
      <c r="AQ1078" s="14">
        <v>0.196393360899382</v>
      </c>
      <c r="AR1078" s="14">
        <v>0.28173651386641102</v>
      </c>
      <c r="AS1078" s="14"/>
      <c r="AT1078" s="14">
        <v>7.7547619825984099E-2</v>
      </c>
      <c r="AU1078" s="14">
        <v>0.133294559997578</v>
      </c>
      <c r="AV1078" s="14">
        <v>0.19007999107007001</v>
      </c>
      <c r="AW1078" s="14">
        <v>0.401892726481478</v>
      </c>
      <c r="AX1078" s="14">
        <v>0.33431543866757601</v>
      </c>
      <c r="AY1078" s="14"/>
      <c r="AZ1078" s="14">
        <v>0.29215187812000898</v>
      </c>
      <c r="BA1078" s="14">
        <v>0.15858517233573999</v>
      </c>
      <c r="BB1078" s="14">
        <v>5.9572886730984001E-2</v>
      </c>
      <c r="BC1078" s="14">
        <v>0.137559688490102</v>
      </c>
      <c r="BD1078" s="14">
        <v>0.12280688295976699</v>
      </c>
      <c r="BE1078" s="14">
        <v>0.18945944004352999</v>
      </c>
    </row>
    <row r="1079" spans="2:57" x14ac:dyDescent="0.25">
      <c r="B1079" t="s">
        <v>192</v>
      </c>
      <c r="C1079" s="14">
        <v>0.16045602651295099</v>
      </c>
      <c r="D1079" s="14">
        <v>8.9376229258375295E-2</v>
      </c>
      <c r="E1079" s="14">
        <v>0.230880614578368</v>
      </c>
      <c r="F1079" s="14"/>
      <c r="G1079" s="14">
        <v>0</v>
      </c>
      <c r="H1079" s="14">
        <v>0.11360236822528599</v>
      </c>
      <c r="I1079" s="14">
        <v>0.18010064701598899</v>
      </c>
      <c r="J1079" s="14">
        <v>0.147685118598404</v>
      </c>
      <c r="K1079" s="14">
        <v>0.257445145984463</v>
      </c>
      <c r="L1079" s="14">
        <v>0</v>
      </c>
      <c r="M1079" s="14"/>
      <c r="N1079" s="14">
        <v>0.127810230918076</v>
      </c>
      <c r="O1079" s="14">
        <v>0.16365249535450299</v>
      </c>
      <c r="P1079" s="14">
        <v>0.13987744526715901</v>
      </c>
      <c r="Q1079" s="14">
        <v>0.21204596194773101</v>
      </c>
      <c r="R1079" s="14"/>
      <c r="S1079" s="14">
        <v>0.153769831537683</v>
      </c>
      <c r="T1079" s="14">
        <v>0.23689262956909199</v>
      </c>
      <c r="U1079" s="14">
        <v>0.14489980464787999</v>
      </c>
      <c r="V1079" s="14">
        <v>0.26448539869120702</v>
      </c>
      <c r="W1079" s="14">
        <v>7.6570494409828202E-2</v>
      </c>
      <c r="X1079" s="14">
        <v>0.15942500008692001</v>
      </c>
      <c r="Y1079" s="14">
        <v>0.263051485397166</v>
      </c>
      <c r="Z1079" s="14">
        <v>0.110348061035821</v>
      </c>
      <c r="AA1079" s="14">
        <v>0.121561572150463</v>
      </c>
      <c r="AB1079" s="14">
        <v>5.6129596632634199E-2</v>
      </c>
      <c r="AC1079" s="14">
        <v>0.19977929512303599</v>
      </c>
      <c r="AD1079" s="14">
        <v>0</v>
      </c>
      <c r="AE1079" s="14"/>
      <c r="AF1079" s="14">
        <v>0.20387249245258399</v>
      </c>
      <c r="AG1079" s="14">
        <v>0.14297600134283101</v>
      </c>
      <c r="AH1079" s="14">
        <v>0.14247241237861499</v>
      </c>
      <c r="AI1079" s="14"/>
      <c r="AJ1079" s="14">
        <v>0.20834000819769499</v>
      </c>
      <c r="AK1079" s="14">
        <v>0.19485211736361699</v>
      </c>
      <c r="AL1079" s="14">
        <v>9.2512897930488294E-2</v>
      </c>
      <c r="AM1079" s="14">
        <v>0</v>
      </c>
      <c r="AN1079" s="14">
        <v>0.127410723148211</v>
      </c>
      <c r="AO1079" s="14"/>
      <c r="AP1079" s="14">
        <v>0.24632453601509199</v>
      </c>
      <c r="AQ1079" s="14">
        <v>0.19925949838879101</v>
      </c>
      <c r="AR1079" s="14">
        <v>0.12638342818436599</v>
      </c>
      <c r="AS1079" s="14"/>
      <c r="AT1079" s="14">
        <v>0.24040913062649899</v>
      </c>
      <c r="AU1079" s="14">
        <v>0.103413956032285</v>
      </c>
      <c r="AV1079" s="14">
        <v>0.134594054699919</v>
      </c>
      <c r="AW1079" s="14">
        <v>9.8184280038704094E-2</v>
      </c>
      <c r="AX1079" s="14">
        <v>0.32065456057637398</v>
      </c>
      <c r="AY1079" s="14"/>
      <c r="AZ1079" s="14">
        <v>0.125348326807531</v>
      </c>
      <c r="BA1079" s="14">
        <v>0.19865783637524201</v>
      </c>
      <c r="BB1079" s="14">
        <v>0.15757878769552799</v>
      </c>
      <c r="BC1079" s="14">
        <v>0.148827628088575</v>
      </c>
      <c r="BD1079" s="14">
        <v>0.12841672115795799</v>
      </c>
      <c r="BE1079" s="14">
        <v>0.192000905019694</v>
      </c>
    </row>
    <row r="1080" spans="2:57" x14ac:dyDescent="0.25">
      <c r="B1080" t="s">
        <v>193</v>
      </c>
      <c r="C1080" s="14">
        <v>0.13026918627326001</v>
      </c>
      <c r="D1080" s="14">
        <v>0.16809431895868601</v>
      </c>
      <c r="E1080" s="14">
        <v>9.2792723329081006E-2</v>
      </c>
      <c r="F1080" s="14"/>
      <c r="G1080" s="14">
        <v>0</v>
      </c>
      <c r="H1080" s="14">
        <v>9.1804836454118799E-2</v>
      </c>
      <c r="I1080" s="14">
        <v>0.146103516299282</v>
      </c>
      <c r="J1080" s="14">
        <v>0.132558267698757</v>
      </c>
      <c r="K1080" s="14">
        <v>0.13366185305828299</v>
      </c>
      <c r="L1080" s="14">
        <v>0</v>
      </c>
      <c r="M1080" s="14"/>
      <c r="N1080" s="14">
        <v>0.132640326297817</v>
      </c>
      <c r="O1080" s="14">
        <v>0.132334648182311</v>
      </c>
      <c r="P1080" s="14">
        <v>0.16738109416497099</v>
      </c>
      <c r="Q1080" s="14">
        <v>9.3808781924604706E-2</v>
      </c>
      <c r="R1080" s="14"/>
      <c r="S1080" s="14">
        <v>0.15737209712682099</v>
      </c>
      <c r="T1080" s="14">
        <v>0.104152088571385</v>
      </c>
      <c r="U1080" s="14">
        <v>0.17685284949590399</v>
      </c>
      <c r="V1080" s="14">
        <v>8.1689230739419902E-2</v>
      </c>
      <c r="W1080" s="14">
        <v>0.22963762039703001</v>
      </c>
      <c r="X1080" s="14">
        <v>0.137904887710948</v>
      </c>
      <c r="Y1080" s="14">
        <v>0.130730982398926</v>
      </c>
      <c r="Z1080" s="14">
        <v>0.110348061035821</v>
      </c>
      <c r="AA1080" s="14">
        <v>0.122148099379137</v>
      </c>
      <c r="AB1080" s="14">
        <v>6.0480643833356003E-2</v>
      </c>
      <c r="AC1080" s="14">
        <v>0.15047385307994701</v>
      </c>
      <c r="AD1080" s="14">
        <v>8.7477139353205197E-2</v>
      </c>
      <c r="AE1080" s="14"/>
      <c r="AF1080" s="14">
        <v>0.17100732465308699</v>
      </c>
      <c r="AG1080" s="14">
        <v>0.10071388580835899</v>
      </c>
      <c r="AH1080" s="14">
        <v>0.14707813472558001</v>
      </c>
      <c r="AI1080" s="14"/>
      <c r="AJ1080" s="14">
        <v>0.15006254374594899</v>
      </c>
      <c r="AK1080" s="14">
        <v>8.7507177677356496E-2</v>
      </c>
      <c r="AL1080" s="14">
        <v>8.8311291630665298E-2</v>
      </c>
      <c r="AM1080" s="14">
        <v>0</v>
      </c>
      <c r="AN1080" s="14">
        <v>0.227212436480663</v>
      </c>
      <c r="AO1080" s="14"/>
      <c r="AP1080" s="14">
        <v>0.16275664177401999</v>
      </c>
      <c r="AQ1080" s="14">
        <v>0.11802506807082</v>
      </c>
      <c r="AR1080" s="14">
        <v>6.2335899883167102E-2</v>
      </c>
      <c r="AS1080" s="14"/>
      <c r="AT1080" s="14">
        <v>9.79225874996104E-2</v>
      </c>
      <c r="AU1080" s="14">
        <v>0.16238639166320901</v>
      </c>
      <c r="AV1080" s="14">
        <v>0.128313192682392</v>
      </c>
      <c r="AW1080" s="14">
        <v>0.14726245165391399</v>
      </c>
      <c r="AX1080" s="14">
        <v>0.31753754726655797</v>
      </c>
      <c r="AY1080" s="14"/>
      <c r="AZ1080" s="14">
        <v>0.174242153179234</v>
      </c>
      <c r="BA1080" s="14">
        <v>7.9206033971321199E-2</v>
      </c>
      <c r="BB1080" s="14">
        <v>0.102178864597246</v>
      </c>
      <c r="BC1080" s="14">
        <v>0.12510164498523399</v>
      </c>
      <c r="BD1080" s="14">
        <v>0.233557799342623</v>
      </c>
      <c r="BE1080" s="14">
        <v>0.103394194195723</v>
      </c>
    </row>
    <row r="1081" spans="2:57" x14ac:dyDescent="0.25">
      <c r="B1081" t="s">
        <v>196</v>
      </c>
      <c r="C1081" s="14">
        <v>0.11644813533345499</v>
      </c>
      <c r="D1081" s="14">
        <v>0.13752844910200801</v>
      </c>
      <c r="E1081" s="14">
        <v>9.5562138597658802E-2</v>
      </c>
      <c r="F1081" s="14"/>
      <c r="G1081" s="14">
        <v>0.239957740569749</v>
      </c>
      <c r="H1081" s="14">
        <v>0.177990376331157</v>
      </c>
      <c r="I1081" s="14">
        <v>8.6202644749994395E-2</v>
      </c>
      <c r="J1081" s="14">
        <v>0.12382883167528801</v>
      </c>
      <c r="K1081" s="14">
        <v>0.13575415099284599</v>
      </c>
      <c r="L1081" s="14">
        <v>0</v>
      </c>
      <c r="M1081" s="14"/>
      <c r="N1081" s="14">
        <v>9.7423096214850499E-2</v>
      </c>
      <c r="O1081" s="14">
        <v>0.13273774836735699</v>
      </c>
      <c r="P1081" s="14">
        <v>0.120279890640375</v>
      </c>
      <c r="Q1081" s="14">
        <v>0.121705880658496</v>
      </c>
      <c r="R1081" s="14"/>
      <c r="S1081" s="14">
        <v>0.189155218971407</v>
      </c>
      <c r="T1081" s="14">
        <v>0.10909068153172299</v>
      </c>
      <c r="U1081" s="14">
        <v>0</v>
      </c>
      <c r="V1081" s="14">
        <v>0.218544315018116</v>
      </c>
      <c r="W1081" s="14">
        <v>0</v>
      </c>
      <c r="X1081" s="14">
        <v>8.7594541487754807E-2</v>
      </c>
      <c r="Y1081" s="14">
        <v>0.214548588334946</v>
      </c>
      <c r="Z1081" s="14">
        <v>0.37024146793660501</v>
      </c>
      <c r="AA1081" s="14">
        <v>9.8176713213061401E-2</v>
      </c>
      <c r="AB1081" s="14">
        <v>0.12547758436881701</v>
      </c>
      <c r="AC1081" s="14">
        <v>0</v>
      </c>
      <c r="AD1081" s="14">
        <v>0</v>
      </c>
      <c r="AE1081" s="14"/>
      <c r="AF1081" s="14">
        <v>0.104712349873293</v>
      </c>
      <c r="AG1081" s="14">
        <v>0.100929180000786</v>
      </c>
      <c r="AH1081" s="14">
        <v>0.18611771161927301</v>
      </c>
      <c r="AI1081" s="14"/>
      <c r="AJ1081" s="14">
        <v>0.10920212277275999</v>
      </c>
      <c r="AK1081" s="14">
        <v>0.17684112838278501</v>
      </c>
      <c r="AL1081" s="14">
        <v>8.8129984686804899E-2</v>
      </c>
      <c r="AM1081" s="14">
        <v>0</v>
      </c>
      <c r="AN1081" s="14">
        <v>5.6929740201770003E-2</v>
      </c>
      <c r="AO1081" s="14"/>
      <c r="AP1081" s="14">
        <v>0.10544811510891</v>
      </c>
      <c r="AQ1081" s="14">
        <v>0.16314580308450299</v>
      </c>
      <c r="AR1081" s="14">
        <v>0.122828786554647</v>
      </c>
      <c r="AS1081" s="14"/>
      <c r="AT1081" s="14">
        <v>0.18099532499080601</v>
      </c>
      <c r="AU1081" s="14">
        <v>0.12504407150406799</v>
      </c>
      <c r="AV1081" s="14">
        <v>3.9403306461105597E-2</v>
      </c>
      <c r="AW1081" s="14">
        <v>0.104777381040003</v>
      </c>
      <c r="AX1081" s="14">
        <v>0.16265003632119901</v>
      </c>
      <c r="AY1081" s="14"/>
      <c r="AZ1081" s="14">
        <v>0.18213438247522201</v>
      </c>
      <c r="BA1081" s="14">
        <v>0.13874295094724501</v>
      </c>
      <c r="BB1081" s="14">
        <v>8.3351171614197597E-2</v>
      </c>
      <c r="BC1081" s="14">
        <v>6.6447336323271003E-2</v>
      </c>
      <c r="BD1081" s="14">
        <v>3.6785076972050502E-2</v>
      </c>
      <c r="BE1081" s="14">
        <v>9.59518135498863E-2</v>
      </c>
    </row>
    <row r="1082" spans="2:57" x14ac:dyDescent="0.25">
      <c r="B1082" t="s">
        <v>194</v>
      </c>
      <c r="C1082" s="14">
        <v>0.102515673551712</v>
      </c>
      <c r="D1082" s="14">
        <v>9.2136457972922595E-2</v>
      </c>
      <c r="E1082" s="14">
        <v>0.112799214161156</v>
      </c>
      <c r="F1082" s="14"/>
      <c r="G1082" s="14">
        <v>0.29381775856918302</v>
      </c>
      <c r="H1082" s="14">
        <v>0.14950055990694799</v>
      </c>
      <c r="I1082" s="14">
        <v>9.9479535110257894E-2</v>
      </c>
      <c r="J1082" s="14">
        <v>8.2839060586840194E-2</v>
      </c>
      <c r="K1082" s="14">
        <v>6.7635222292343006E-2</v>
      </c>
      <c r="L1082" s="14">
        <v>0</v>
      </c>
      <c r="M1082" s="14"/>
      <c r="N1082" s="14">
        <v>7.5947155833403904E-2</v>
      </c>
      <c r="O1082" s="14">
        <v>0.15613104126545899</v>
      </c>
      <c r="P1082" s="14">
        <v>0.109428682589314</v>
      </c>
      <c r="Q1082" s="14">
        <v>8.4846968392395694E-2</v>
      </c>
      <c r="R1082" s="14"/>
      <c r="S1082" s="14">
        <v>0.15953980077441501</v>
      </c>
      <c r="T1082" s="14">
        <v>5.3382921295602098E-2</v>
      </c>
      <c r="U1082" s="14">
        <v>5.8876039936427003E-2</v>
      </c>
      <c r="V1082" s="14">
        <v>0.160251030684299</v>
      </c>
      <c r="W1082" s="14">
        <v>0.15450512313543699</v>
      </c>
      <c r="X1082" s="14">
        <v>4.5164439922011197E-2</v>
      </c>
      <c r="Y1082" s="14">
        <v>7.9708943925929907E-2</v>
      </c>
      <c r="Z1082" s="14">
        <v>0.207042214290697</v>
      </c>
      <c r="AA1082" s="14">
        <v>0.122230334260739</v>
      </c>
      <c r="AB1082" s="14">
        <v>6.4334699014324204E-2</v>
      </c>
      <c r="AC1082" s="14">
        <v>8.1216718956097597E-2</v>
      </c>
      <c r="AD1082" s="14">
        <v>0.16540537566923599</v>
      </c>
      <c r="AE1082" s="14"/>
      <c r="AF1082" s="14">
        <v>0.104910489563922</v>
      </c>
      <c r="AG1082" s="14">
        <v>0.115874132012989</v>
      </c>
      <c r="AH1082" s="14">
        <v>6.97055388988852E-2</v>
      </c>
      <c r="AI1082" s="14"/>
      <c r="AJ1082" s="14">
        <v>6.1019866705473297E-2</v>
      </c>
      <c r="AK1082" s="14">
        <v>0.11133195628218</v>
      </c>
      <c r="AL1082" s="14">
        <v>0.187197561088391</v>
      </c>
      <c r="AM1082" s="14">
        <v>0</v>
      </c>
      <c r="AN1082" s="14">
        <v>8.5473817403657004E-2</v>
      </c>
      <c r="AO1082" s="14"/>
      <c r="AP1082" s="14">
        <v>4.4403807491694598E-2</v>
      </c>
      <c r="AQ1082" s="14">
        <v>0.101700683765067</v>
      </c>
      <c r="AR1082" s="14">
        <v>0.19742609826632301</v>
      </c>
      <c r="AS1082" s="14"/>
      <c r="AT1082" s="14">
        <v>0.103976688530161</v>
      </c>
      <c r="AU1082" s="14">
        <v>0.162063347107165</v>
      </c>
      <c r="AV1082" s="14">
        <v>8.5013017425252704E-2</v>
      </c>
      <c r="AW1082" s="14">
        <v>4.2141680894686603E-2</v>
      </c>
      <c r="AX1082" s="14">
        <v>0.35907492486943898</v>
      </c>
      <c r="AY1082" s="14"/>
      <c r="AZ1082" s="14">
        <v>0.133899271906914</v>
      </c>
      <c r="BA1082" s="14">
        <v>7.3009296118466696E-2</v>
      </c>
      <c r="BB1082" s="14">
        <v>0.10512701543457301</v>
      </c>
      <c r="BC1082" s="14">
        <v>0.15265731892738801</v>
      </c>
      <c r="BD1082" s="14">
        <v>6.8826190499721399E-2</v>
      </c>
      <c r="BE1082" s="14">
        <v>9.2946716885074596E-2</v>
      </c>
    </row>
    <row r="1083" spans="2:57" x14ac:dyDescent="0.25">
      <c r="B1083" t="s">
        <v>245</v>
      </c>
      <c r="C1083" s="14">
        <v>0.101945937548063</v>
      </c>
      <c r="D1083" s="14">
        <v>7.1525610117523494E-2</v>
      </c>
      <c r="E1083" s="14">
        <v>0.13208585227570299</v>
      </c>
      <c r="F1083" s="14"/>
      <c r="G1083" s="14">
        <v>0.24186590734795901</v>
      </c>
      <c r="H1083" s="14">
        <v>0.142549728558723</v>
      </c>
      <c r="I1083" s="14">
        <v>0.1268873054678</v>
      </c>
      <c r="J1083" s="14">
        <v>4.7988893519414197E-2</v>
      </c>
      <c r="K1083" s="14">
        <v>6.6346169272599398E-2</v>
      </c>
      <c r="L1083" s="14">
        <v>0</v>
      </c>
      <c r="M1083" s="14"/>
      <c r="N1083" s="14">
        <v>9.0328495591149E-2</v>
      </c>
      <c r="O1083" s="14">
        <v>9.0046557599189794E-2</v>
      </c>
      <c r="P1083" s="14">
        <v>9.3968130961355104E-2</v>
      </c>
      <c r="Q1083" s="14">
        <v>0.13086418098070901</v>
      </c>
      <c r="R1083" s="14"/>
      <c r="S1083" s="14">
        <v>8.8294664508517598E-2</v>
      </c>
      <c r="T1083" s="14">
        <v>0.15951029516003801</v>
      </c>
      <c r="U1083" s="14">
        <v>0.15904539399346901</v>
      </c>
      <c r="V1083" s="14">
        <v>0</v>
      </c>
      <c r="W1083" s="14">
        <v>0.232660264908883</v>
      </c>
      <c r="X1083" s="14">
        <v>9.1001200585390796E-2</v>
      </c>
      <c r="Y1083" s="14">
        <v>4.1059896470189997E-2</v>
      </c>
      <c r="Z1083" s="14">
        <v>0.21714763019733199</v>
      </c>
      <c r="AA1083" s="14">
        <v>9.4020787763887698E-2</v>
      </c>
      <c r="AB1083" s="14">
        <v>5.4757279569671198E-2</v>
      </c>
      <c r="AC1083" s="14">
        <v>0</v>
      </c>
      <c r="AD1083" s="14">
        <v>9.0891315699201697E-2</v>
      </c>
      <c r="AE1083" s="14"/>
      <c r="AF1083" s="14">
        <v>7.9453014057195098E-2</v>
      </c>
      <c r="AG1083" s="14">
        <v>8.7358219548747701E-2</v>
      </c>
      <c r="AH1083" s="14">
        <v>0.18684735047724901</v>
      </c>
      <c r="AI1083" s="14"/>
      <c r="AJ1083" s="14">
        <v>9.1592425839039801E-2</v>
      </c>
      <c r="AK1083" s="14">
        <v>9.3058172926209395E-2</v>
      </c>
      <c r="AL1083" s="14">
        <v>0</v>
      </c>
      <c r="AM1083" s="14">
        <v>0</v>
      </c>
      <c r="AN1083" s="14">
        <v>0.168304825771631</v>
      </c>
      <c r="AO1083" s="14"/>
      <c r="AP1083" s="14">
        <v>0.14441399786843301</v>
      </c>
      <c r="AQ1083" s="14">
        <v>8.4849783053684E-2</v>
      </c>
      <c r="AR1083" s="14">
        <v>7.6173612248899597E-2</v>
      </c>
      <c r="AS1083" s="14"/>
      <c r="AT1083" s="14">
        <v>0.104636389127146</v>
      </c>
      <c r="AU1083" s="14">
        <v>8.5372058344442101E-2</v>
      </c>
      <c r="AV1083" s="14">
        <v>9.4007173120639206E-2</v>
      </c>
      <c r="AW1083" s="14">
        <v>0.228947285929161</v>
      </c>
      <c r="AX1083" s="14">
        <v>0</v>
      </c>
      <c r="AY1083" s="14"/>
      <c r="AZ1083" s="14">
        <v>0.114453279792322</v>
      </c>
      <c r="BA1083" s="14">
        <v>5.9175067490175301E-2</v>
      </c>
      <c r="BB1083" s="14">
        <v>0.13554655093870899</v>
      </c>
      <c r="BC1083" s="14">
        <v>0.12204364933851</v>
      </c>
      <c r="BD1083" s="14">
        <v>0.10408676654273701</v>
      </c>
      <c r="BE1083" s="14">
        <v>0.17481796892945001</v>
      </c>
    </row>
    <row r="1084" spans="2:57" x14ac:dyDescent="0.25">
      <c r="B1084" t="s">
        <v>375</v>
      </c>
      <c r="C1084" s="14">
        <v>8.9596671506323805E-2</v>
      </c>
      <c r="D1084" s="14">
        <v>6.2284891245731E-2</v>
      </c>
      <c r="E1084" s="14">
        <v>0.116656693460194</v>
      </c>
      <c r="F1084" s="14"/>
      <c r="G1084" s="14">
        <v>0</v>
      </c>
      <c r="H1084" s="14">
        <v>0.186114205575313</v>
      </c>
      <c r="I1084" s="14">
        <v>7.1830046312793897E-2</v>
      </c>
      <c r="J1084" s="14">
        <v>8.1011317106239794E-2</v>
      </c>
      <c r="K1084" s="14">
        <v>6.6784606244162006E-2</v>
      </c>
      <c r="L1084" s="14">
        <v>0</v>
      </c>
      <c r="M1084" s="14"/>
      <c r="N1084" s="14">
        <v>5.5043718341133002E-2</v>
      </c>
      <c r="O1084" s="14">
        <v>0.12388674563613999</v>
      </c>
      <c r="P1084" s="14">
        <v>0.133525349931744</v>
      </c>
      <c r="Q1084" s="14">
        <v>6.3412296438282306E-2</v>
      </c>
      <c r="R1084" s="14"/>
      <c r="S1084" s="14">
        <v>9.6956626025292203E-2</v>
      </c>
      <c r="T1084" s="14">
        <v>6.4645988861614004E-2</v>
      </c>
      <c r="U1084" s="14">
        <v>0.14284002006955801</v>
      </c>
      <c r="V1084" s="14">
        <v>7.8561799944879093E-2</v>
      </c>
      <c r="W1084" s="14">
        <v>0.14352747447094</v>
      </c>
      <c r="X1084" s="14">
        <v>7.9016646591223094E-2</v>
      </c>
      <c r="Y1084" s="14">
        <v>8.1727273389821803E-2</v>
      </c>
      <c r="Z1084" s="14">
        <v>0.203495014980212</v>
      </c>
      <c r="AA1084" s="14">
        <v>0</v>
      </c>
      <c r="AB1084" s="14">
        <v>0.13663747208988999</v>
      </c>
      <c r="AC1084" s="14">
        <v>6.56480782585529E-2</v>
      </c>
      <c r="AD1084" s="14">
        <v>0.17767831656618199</v>
      </c>
      <c r="AE1084" s="14"/>
      <c r="AF1084" s="14">
        <v>0.12872535726708401</v>
      </c>
      <c r="AG1084" s="14">
        <v>5.5750071353803797E-2</v>
      </c>
      <c r="AH1084" s="14">
        <v>0.11788055057484501</v>
      </c>
      <c r="AI1084" s="14"/>
      <c r="AJ1084" s="14">
        <v>7.1535394725284696E-2</v>
      </c>
      <c r="AK1084" s="14">
        <v>6.4616734906244006E-2</v>
      </c>
      <c r="AL1084" s="14">
        <v>4.1471175582011202E-2</v>
      </c>
      <c r="AM1084" s="14">
        <v>0</v>
      </c>
      <c r="AN1084" s="14">
        <v>0.14468582645223499</v>
      </c>
      <c r="AO1084" s="14"/>
      <c r="AP1084" s="14">
        <v>8.9935446813872805E-2</v>
      </c>
      <c r="AQ1084" s="14">
        <v>6.1408466028590403E-2</v>
      </c>
      <c r="AR1084" s="14">
        <v>7.6173612248899597E-2</v>
      </c>
      <c r="AS1084" s="14"/>
      <c r="AT1084" s="14">
        <v>0.14249002636060901</v>
      </c>
      <c r="AU1084" s="14">
        <v>0.13107123566165799</v>
      </c>
      <c r="AV1084" s="14">
        <v>4.341438749432E-2</v>
      </c>
      <c r="AW1084" s="14">
        <v>0</v>
      </c>
      <c r="AX1084" s="14">
        <v>0</v>
      </c>
      <c r="AY1084" s="14"/>
      <c r="AZ1084" s="14">
        <v>6.2967918642040197E-2</v>
      </c>
      <c r="BA1084" s="14">
        <v>7.1083961575526794E-2</v>
      </c>
      <c r="BB1084" s="14">
        <v>0.140189109064595</v>
      </c>
      <c r="BC1084" s="14">
        <v>0.15238564770705601</v>
      </c>
      <c r="BD1084" s="14">
        <v>2.94745941303571E-2</v>
      </c>
      <c r="BE1084" s="14">
        <v>0.17233404535876701</v>
      </c>
    </row>
    <row r="1085" spans="2:57" x14ac:dyDescent="0.25">
      <c r="B1085" t="s">
        <v>376</v>
      </c>
      <c r="C1085" s="14">
        <v>7.3746100775030396E-2</v>
      </c>
      <c r="D1085" s="14">
        <v>0.10129010900164399</v>
      </c>
      <c r="E1085" s="14">
        <v>4.6455991518214002E-2</v>
      </c>
      <c r="F1085" s="14"/>
      <c r="G1085" s="14">
        <v>0</v>
      </c>
      <c r="H1085" s="14">
        <v>2.4414655004646402E-2</v>
      </c>
      <c r="I1085" s="14">
        <v>6.9690712036265604E-2</v>
      </c>
      <c r="J1085" s="14">
        <v>0.107088044987581</v>
      </c>
      <c r="K1085" s="14">
        <v>6.8733374175162607E-2</v>
      </c>
      <c r="L1085" s="14">
        <v>0</v>
      </c>
      <c r="M1085" s="14"/>
      <c r="N1085" s="14">
        <v>0.11956279308913401</v>
      </c>
      <c r="O1085" s="14">
        <v>9.1531087630629004E-2</v>
      </c>
      <c r="P1085" s="14">
        <v>4.0902108835505699E-2</v>
      </c>
      <c r="Q1085" s="14">
        <v>3.7916731722554303E-2</v>
      </c>
      <c r="R1085" s="14"/>
      <c r="S1085" s="14">
        <v>5.6122031286053899E-2</v>
      </c>
      <c r="T1085" s="14">
        <v>2.8258554671538101E-2</v>
      </c>
      <c r="U1085" s="14">
        <v>4.7780312838898303E-2</v>
      </c>
      <c r="V1085" s="14">
        <v>0</v>
      </c>
      <c r="W1085" s="14">
        <v>0.206097675704418</v>
      </c>
      <c r="X1085" s="14">
        <v>0.12841930004141999</v>
      </c>
      <c r="Y1085" s="14">
        <v>0</v>
      </c>
      <c r="Z1085" s="14">
        <v>0</v>
      </c>
      <c r="AA1085" s="14">
        <v>0.15474434567197001</v>
      </c>
      <c r="AB1085" s="14">
        <v>0.120464295646958</v>
      </c>
      <c r="AC1085" s="14">
        <v>0</v>
      </c>
      <c r="AD1085" s="14">
        <v>8.7477139353205197E-2</v>
      </c>
      <c r="AE1085" s="14"/>
      <c r="AF1085" s="14">
        <v>4.4259673999571501E-2</v>
      </c>
      <c r="AG1085" s="14">
        <v>9.5584470876837899E-2</v>
      </c>
      <c r="AH1085" s="14">
        <v>5.1373730065903699E-2</v>
      </c>
      <c r="AI1085" s="14"/>
      <c r="AJ1085" s="14">
        <v>0.10842013193844401</v>
      </c>
      <c r="AK1085" s="14">
        <v>3.1423754090443998E-2</v>
      </c>
      <c r="AL1085" s="14">
        <v>0.135608046699419</v>
      </c>
      <c r="AM1085" s="14">
        <v>0</v>
      </c>
      <c r="AN1085" s="14">
        <v>2.6343395574055701E-2</v>
      </c>
      <c r="AO1085" s="14"/>
      <c r="AP1085" s="14">
        <v>6.88815067283996E-2</v>
      </c>
      <c r="AQ1085" s="14">
        <v>6.4114043938988993E-2</v>
      </c>
      <c r="AR1085" s="14">
        <v>0.14022114055009799</v>
      </c>
      <c r="AS1085" s="14"/>
      <c r="AT1085" s="14">
        <v>2.36611838042062E-2</v>
      </c>
      <c r="AU1085" s="14">
        <v>6.7174544499151403E-2</v>
      </c>
      <c r="AV1085" s="14">
        <v>9.9443478330269605E-2</v>
      </c>
      <c r="AW1085" s="14">
        <v>0.13483720086350201</v>
      </c>
      <c r="AX1085" s="14">
        <v>0</v>
      </c>
      <c r="AY1085" s="14"/>
      <c r="AZ1085" s="14">
        <v>3.1301803101517499E-2</v>
      </c>
      <c r="BA1085" s="14">
        <v>0.111731114575739</v>
      </c>
      <c r="BB1085" s="14">
        <v>6.0854592545834203E-2</v>
      </c>
      <c r="BC1085" s="14">
        <v>0.104537484521021</v>
      </c>
      <c r="BD1085" s="14">
        <v>6.0129049627793897E-2</v>
      </c>
      <c r="BE1085" s="14">
        <v>0</v>
      </c>
    </row>
    <row r="1086" spans="2:57" x14ac:dyDescent="0.25">
      <c r="B1086" t="s">
        <v>377</v>
      </c>
      <c r="C1086" s="14">
        <v>4.9403622815663302E-2</v>
      </c>
      <c r="D1086" s="14">
        <v>7.0468843308921295E-2</v>
      </c>
      <c r="E1086" s="14">
        <v>2.85325802262817E-2</v>
      </c>
      <c r="F1086" s="14"/>
      <c r="G1086" s="14">
        <v>0</v>
      </c>
      <c r="H1086" s="14">
        <v>2.9747200919110602E-2</v>
      </c>
      <c r="I1086" s="14">
        <v>5.7541767325693202E-2</v>
      </c>
      <c r="J1086" s="14">
        <v>3.5891854316020398E-2</v>
      </c>
      <c r="K1086" s="14">
        <v>0.13404742550791099</v>
      </c>
      <c r="L1086" s="14">
        <v>0</v>
      </c>
      <c r="M1086" s="14"/>
      <c r="N1086" s="14">
        <v>9.3049193026818897E-2</v>
      </c>
      <c r="O1086" s="14">
        <v>5.6485269903514199E-2</v>
      </c>
      <c r="P1086" s="14">
        <v>2.1365250351282301E-2</v>
      </c>
      <c r="Q1086" s="14">
        <v>2.0004707974035502E-2</v>
      </c>
      <c r="R1086" s="14"/>
      <c r="S1086" s="14">
        <v>8.5865272034014201E-2</v>
      </c>
      <c r="T1086" s="14">
        <v>2.3912593839715099E-2</v>
      </c>
      <c r="U1086" s="14">
        <v>0</v>
      </c>
      <c r="V1086" s="14">
        <v>0.10106207935856699</v>
      </c>
      <c r="W1086" s="14">
        <v>6.3948148918319403E-2</v>
      </c>
      <c r="X1086" s="14">
        <v>0.123293820631135</v>
      </c>
      <c r="Y1086" s="14">
        <v>0</v>
      </c>
      <c r="Z1086" s="14">
        <v>0.120796058986963</v>
      </c>
      <c r="AA1086" s="14">
        <v>0</v>
      </c>
      <c r="AB1086" s="14">
        <v>6.4334699014324204E-2</v>
      </c>
      <c r="AC1086" s="14">
        <v>0</v>
      </c>
      <c r="AD1086" s="14">
        <v>7.7928236316030505E-2</v>
      </c>
      <c r="AE1086" s="14"/>
      <c r="AF1086" s="14">
        <v>1.20327680621935E-2</v>
      </c>
      <c r="AG1086" s="14">
        <v>7.2412717022298706E-2</v>
      </c>
      <c r="AH1086" s="14">
        <v>2.9244219101049899E-2</v>
      </c>
      <c r="AI1086" s="14"/>
      <c r="AJ1086" s="14">
        <v>1.6313865070521901E-2</v>
      </c>
      <c r="AK1086" s="14">
        <v>2.3395583907528598E-2</v>
      </c>
      <c r="AL1086" s="14">
        <v>0.18320008036892901</v>
      </c>
      <c r="AM1086" s="14">
        <v>0</v>
      </c>
      <c r="AN1086" s="14">
        <v>8.7259214732797005E-2</v>
      </c>
      <c r="AO1086" s="14"/>
      <c r="AP1086" s="14">
        <v>0</v>
      </c>
      <c r="AQ1086" s="14">
        <v>4.7493482854668298E-2</v>
      </c>
      <c r="AR1086" s="14">
        <v>0.13100630631608501</v>
      </c>
      <c r="AS1086" s="14"/>
      <c r="AT1086" s="14">
        <v>2.1292540404947199E-2</v>
      </c>
      <c r="AU1086" s="14">
        <v>6.5073792765688795E-2</v>
      </c>
      <c r="AV1086" s="14">
        <v>8.5435741065105805E-2</v>
      </c>
      <c r="AW1086" s="14">
        <v>0</v>
      </c>
      <c r="AX1086" s="14">
        <v>0.15991706903357</v>
      </c>
      <c r="AY1086" s="14"/>
      <c r="AZ1086" s="14">
        <v>3.9044699103924399E-2</v>
      </c>
      <c r="BA1086" s="14">
        <v>0.102017224182472</v>
      </c>
      <c r="BB1086" s="14">
        <v>4.9658825649868003E-2</v>
      </c>
      <c r="BC1086" s="14">
        <v>0</v>
      </c>
      <c r="BD1086" s="14">
        <v>0</v>
      </c>
      <c r="BE1086" s="14">
        <v>0</v>
      </c>
    </row>
    <row r="1087" spans="2:57" x14ac:dyDescent="0.25">
      <c r="B1087" t="s">
        <v>378</v>
      </c>
      <c r="C1087" s="14">
        <v>3.8558918468388298E-2</v>
      </c>
      <c r="D1087" s="14">
        <v>3.8678939828497502E-2</v>
      </c>
      <c r="E1087" s="14">
        <v>3.8440003457777497E-2</v>
      </c>
      <c r="F1087" s="14"/>
      <c r="G1087" s="14">
        <v>0</v>
      </c>
      <c r="H1087" s="14">
        <v>2.4414655004646402E-2</v>
      </c>
      <c r="I1087" s="14">
        <v>3.5461472040377098E-2</v>
      </c>
      <c r="J1087" s="14">
        <v>5.8031446079312599E-2</v>
      </c>
      <c r="K1087" s="14">
        <v>0</v>
      </c>
      <c r="L1087" s="14">
        <v>0</v>
      </c>
      <c r="M1087" s="14"/>
      <c r="N1087" s="14">
        <v>3.78578884991735E-2</v>
      </c>
      <c r="O1087" s="14">
        <v>7.1117552742954906E-2</v>
      </c>
      <c r="P1087" s="14">
        <v>3.65309353095426E-2</v>
      </c>
      <c r="Q1087" s="14">
        <v>1.6147523569075999E-2</v>
      </c>
      <c r="R1087" s="14"/>
      <c r="S1087" s="14">
        <v>2.66483477019352E-2</v>
      </c>
      <c r="T1087" s="14">
        <v>5.35726741029669E-2</v>
      </c>
      <c r="U1087" s="14">
        <v>0.103976680282252</v>
      </c>
      <c r="V1087" s="14">
        <v>0</v>
      </c>
      <c r="W1087" s="14">
        <v>6.2570201233478603E-2</v>
      </c>
      <c r="X1087" s="14">
        <v>0</v>
      </c>
      <c r="Y1087" s="14">
        <v>3.9791080751207401E-2</v>
      </c>
      <c r="Z1087" s="14">
        <v>0</v>
      </c>
      <c r="AA1087" s="14">
        <v>2.7734434572243501E-2</v>
      </c>
      <c r="AB1087" s="14">
        <v>6.0480643833356003E-2</v>
      </c>
      <c r="AC1087" s="14">
        <v>7.3886649809354193E-2</v>
      </c>
      <c r="AD1087" s="14">
        <v>0</v>
      </c>
      <c r="AE1087" s="14"/>
      <c r="AF1087" s="14">
        <v>2.2920626018228599E-2</v>
      </c>
      <c r="AG1087" s="14">
        <v>4.7834501511083802E-2</v>
      </c>
      <c r="AH1087" s="14">
        <v>4.3635785160537101E-2</v>
      </c>
      <c r="AI1087" s="14"/>
      <c r="AJ1087" s="14">
        <v>5.6204775852705398E-2</v>
      </c>
      <c r="AK1087" s="14">
        <v>4.04974032182146E-2</v>
      </c>
      <c r="AL1087" s="14">
        <v>0</v>
      </c>
      <c r="AM1087" s="14">
        <v>0</v>
      </c>
      <c r="AN1087" s="14">
        <v>5.4959126203226898E-2</v>
      </c>
      <c r="AO1087" s="14"/>
      <c r="AP1087" s="14">
        <v>0.109201048354896</v>
      </c>
      <c r="AQ1087" s="14">
        <v>2.55696202334466E-2</v>
      </c>
      <c r="AR1087" s="14">
        <v>0</v>
      </c>
      <c r="AS1087" s="14"/>
      <c r="AT1087" s="14">
        <v>1.5425942525037499E-2</v>
      </c>
      <c r="AU1087" s="14">
        <v>1.7610267909203298E-2</v>
      </c>
      <c r="AV1087" s="14">
        <v>6.2378336893765998E-2</v>
      </c>
      <c r="AW1087" s="14">
        <v>0</v>
      </c>
      <c r="AX1087" s="14">
        <v>0.14395960014178599</v>
      </c>
      <c r="AY1087" s="14"/>
      <c r="AZ1087" s="14">
        <v>5.2857613779018903E-2</v>
      </c>
      <c r="BA1087" s="14">
        <v>2.4558984760810601E-2</v>
      </c>
      <c r="BB1087" s="14">
        <v>4.9765560827047403E-2</v>
      </c>
      <c r="BC1087" s="14">
        <v>3.1236253065161899E-2</v>
      </c>
      <c r="BD1087" s="14">
        <v>5.79565182434802E-2</v>
      </c>
      <c r="BE1087" s="14">
        <v>0</v>
      </c>
    </row>
    <row r="1088" spans="2:57" x14ac:dyDescent="0.25">
      <c r="B1088" t="s">
        <v>185</v>
      </c>
      <c r="C1088" s="14">
        <v>4.0501242363902103E-2</v>
      </c>
      <c r="D1088" s="14">
        <v>5.6292189492442898E-2</v>
      </c>
      <c r="E1088" s="14">
        <v>2.4855855212510401E-2</v>
      </c>
      <c r="F1088" s="14"/>
      <c r="G1088" s="14">
        <v>0</v>
      </c>
      <c r="H1088" s="14">
        <v>2.79451673047654E-2</v>
      </c>
      <c r="I1088" s="14">
        <v>3.7502887062489498E-2</v>
      </c>
      <c r="J1088" s="14">
        <v>4.8618535674854302E-2</v>
      </c>
      <c r="K1088" s="14">
        <v>6.7006445647242799E-2</v>
      </c>
      <c r="L1088" s="14">
        <v>0</v>
      </c>
      <c r="M1088" s="14"/>
      <c r="N1088" s="14">
        <v>6.4968260841150205E-2</v>
      </c>
      <c r="O1088" s="14">
        <v>0</v>
      </c>
      <c r="P1088" s="14">
        <v>7.2313704288623201E-2</v>
      </c>
      <c r="Q1088" s="14">
        <v>1.6794086821520199E-2</v>
      </c>
      <c r="R1088" s="14"/>
      <c r="S1088" s="14">
        <v>0</v>
      </c>
      <c r="T1088" s="14">
        <v>2.43150999512197E-2</v>
      </c>
      <c r="U1088" s="14">
        <v>0.107717029175411</v>
      </c>
      <c r="V1088" s="14">
        <v>8.2338831272681795E-2</v>
      </c>
      <c r="W1088" s="14">
        <v>0</v>
      </c>
      <c r="X1088" s="14">
        <v>3.2780886914568798E-2</v>
      </c>
      <c r="Y1088" s="14">
        <v>9.0432016217064704E-2</v>
      </c>
      <c r="Z1088" s="14">
        <v>0</v>
      </c>
      <c r="AA1088" s="14">
        <v>6.6761465116251695E-2</v>
      </c>
      <c r="AB1088" s="14">
        <v>0</v>
      </c>
      <c r="AC1088" s="14">
        <v>0</v>
      </c>
      <c r="AD1088" s="14">
        <v>9.7000770845401998E-2</v>
      </c>
      <c r="AE1088" s="14"/>
      <c r="AF1088" s="14">
        <v>2.8581942858706501E-2</v>
      </c>
      <c r="AG1088" s="14">
        <v>4.88112847816169E-2</v>
      </c>
      <c r="AH1088" s="14">
        <v>4.1819075474913203E-2</v>
      </c>
      <c r="AI1088" s="14"/>
      <c r="AJ1088" s="14">
        <v>1.28200528876254E-2</v>
      </c>
      <c r="AK1088" s="14">
        <v>6.5334561714602599E-2</v>
      </c>
      <c r="AL1088" s="14">
        <v>5.2436077377121103E-2</v>
      </c>
      <c r="AM1088" s="14">
        <v>0</v>
      </c>
      <c r="AN1088" s="14">
        <v>5.5867645889474203E-2</v>
      </c>
      <c r="AO1088" s="14"/>
      <c r="AP1088" s="14">
        <v>2.0213408187706401E-2</v>
      </c>
      <c r="AQ1088" s="14">
        <v>3.6567003729690399E-2</v>
      </c>
      <c r="AR1088" s="14">
        <v>0.19788400202852499</v>
      </c>
      <c r="AS1088" s="14"/>
      <c r="AT1088" s="14">
        <v>5.4895417976061699E-2</v>
      </c>
      <c r="AU1088" s="14">
        <v>1.97429145448192E-2</v>
      </c>
      <c r="AV1088" s="14">
        <v>2.4442046431282401E-2</v>
      </c>
      <c r="AW1088" s="14">
        <v>7.2600392900596999E-2</v>
      </c>
      <c r="AX1088" s="14">
        <v>0</v>
      </c>
      <c r="AY1088" s="14"/>
      <c r="AZ1088" s="14">
        <v>0</v>
      </c>
      <c r="BA1088" s="14">
        <v>3.9087932876660798E-2</v>
      </c>
      <c r="BB1088" s="14">
        <v>5.1755556204896802E-2</v>
      </c>
      <c r="BC1088" s="14">
        <v>2.66871582522147E-2</v>
      </c>
      <c r="BD1088" s="14">
        <v>0.135567142722814</v>
      </c>
      <c r="BE1088" s="14">
        <v>0</v>
      </c>
    </row>
    <row r="1089" spans="2:57" x14ac:dyDescent="0.25">
      <c r="B1089" t="s">
        <v>379</v>
      </c>
      <c r="C1089" s="14">
        <v>9.8084465064028903E-2</v>
      </c>
      <c r="D1089" s="14">
        <v>9.7069544048914894E-2</v>
      </c>
      <c r="E1089" s="14">
        <v>9.9090030599793599E-2</v>
      </c>
      <c r="F1089" s="14"/>
      <c r="G1089" s="14">
        <v>0</v>
      </c>
      <c r="H1089" s="14">
        <v>0.12471414994850601</v>
      </c>
      <c r="I1089" s="14">
        <v>9.0110147392489806E-2</v>
      </c>
      <c r="J1089" s="14">
        <v>8.8225119733279303E-2</v>
      </c>
      <c r="K1089" s="14">
        <v>0.192692996360221</v>
      </c>
      <c r="L1089" s="14">
        <v>0</v>
      </c>
      <c r="M1089" s="14"/>
      <c r="N1089" s="14">
        <v>3.5150857068584201E-2</v>
      </c>
      <c r="O1089" s="14">
        <v>5.4773606416131E-2</v>
      </c>
      <c r="P1089" s="14">
        <v>9.9592602382192294E-2</v>
      </c>
      <c r="Q1089" s="14">
        <v>0.19966400348199501</v>
      </c>
      <c r="R1089" s="14"/>
      <c r="S1089" s="14">
        <v>6.2487836702301902E-2</v>
      </c>
      <c r="T1089" s="14">
        <v>4.9579202575798502E-2</v>
      </c>
      <c r="U1089" s="14">
        <v>0.10732333373497401</v>
      </c>
      <c r="V1089" s="14">
        <v>0.18836331975227599</v>
      </c>
      <c r="W1089" s="14">
        <v>7.2717918326990302E-2</v>
      </c>
      <c r="X1089" s="14">
        <v>0.179550838434275</v>
      </c>
      <c r="Y1089" s="14">
        <v>0</v>
      </c>
      <c r="Z1089" s="14">
        <v>0</v>
      </c>
      <c r="AA1089" s="14">
        <v>0.13328757331716601</v>
      </c>
      <c r="AB1089" s="14">
        <v>6.1142885354492499E-2</v>
      </c>
      <c r="AC1089" s="14">
        <v>0.21232720195198099</v>
      </c>
      <c r="AD1089" s="14">
        <v>0.169796320658955</v>
      </c>
      <c r="AE1089" s="14"/>
      <c r="AF1089" s="14">
        <v>0.114465252016555</v>
      </c>
      <c r="AG1089" s="14">
        <v>6.9669359780166307E-2</v>
      </c>
      <c r="AH1089" s="14">
        <v>0.15200834511717701</v>
      </c>
      <c r="AI1089" s="14"/>
      <c r="AJ1089" s="14">
        <v>7.2952217768091299E-2</v>
      </c>
      <c r="AK1089" s="14">
        <v>8.6085412499779704E-2</v>
      </c>
      <c r="AL1089" s="14">
        <v>9.8390389288202804E-2</v>
      </c>
      <c r="AM1089" s="14">
        <v>0</v>
      </c>
      <c r="AN1089" s="14">
        <v>0.14197169329284201</v>
      </c>
      <c r="AO1089" s="14"/>
      <c r="AP1089" s="14">
        <v>9.5768790045985194E-2</v>
      </c>
      <c r="AQ1089" s="14">
        <v>7.9496253913212703E-2</v>
      </c>
      <c r="AR1089" s="14">
        <v>0.126323250684234</v>
      </c>
      <c r="AS1089" s="14"/>
      <c r="AT1089" s="14">
        <v>0.134014366446052</v>
      </c>
      <c r="AU1089" s="14">
        <v>0.121606543257733</v>
      </c>
      <c r="AV1089" s="14">
        <v>9.7779271227178596E-2</v>
      </c>
      <c r="AW1089" s="14">
        <v>6.23043889240407E-2</v>
      </c>
      <c r="AX1089" s="14">
        <v>0</v>
      </c>
      <c r="AY1089" s="14"/>
      <c r="AZ1089" s="14">
        <v>8.3815952905250596E-2</v>
      </c>
      <c r="BA1089" s="14">
        <v>0.11608504401287401</v>
      </c>
      <c r="BB1089" s="14">
        <v>0.17222334485586899</v>
      </c>
      <c r="BC1089" s="14">
        <v>2.66871582522147E-2</v>
      </c>
      <c r="BD1089" s="14">
        <v>6.3219990086367001E-2</v>
      </c>
      <c r="BE1089" s="14">
        <v>0.10496127311041201</v>
      </c>
    </row>
    <row r="1090" spans="2:57" x14ac:dyDescent="0.25"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F1090" s="14"/>
      <c r="AG1090" s="14"/>
      <c r="AH1090" s="14"/>
      <c r="AI1090" s="14"/>
      <c r="AJ1090" s="14"/>
      <c r="AK1090" s="14"/>
      <c r="AL1090" s="14"/>
      <c r="AM1090" s="14"/>
      <c r="AN1090" s="14"/>
      <c r="AO1090" s="14"/>
      <c r="AP1090" s="14"/>
      <c r="AQ1090" s="14"/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  <c r="BD1090" s="14"/>
      <c r="BE1090" s="14"/>
    </row>
    <row r="1091" spans="2:57" x14ac:dyDescent="0.25">
      <c r="B1091" s="6" t="s">
        <v>389</v>
      </c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F1091" s="14"/>
      <c r="AG1091" s="14"/>
      <c r="AH1091" s="14"/>
      <c r="AI1091" s="14"/>
      <c r="AJ1091" s="14"/>
      <c r="AK1091" s="14"/>
      <c r="AL1091" s="14"/>
      <c r="AM1091" s="14"/>
      <c r="AN1091" s="14"/>
      <c r="AO1091" s="14"/>
      <c r="AP1091" s="14"/>
      <c r="AQ1091" s="14"/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  <c r="BE1091" s="14"/>
    </row>
    <row r="1092" spans="2:57" x14ac:dyDescent="0.25">
      <c r="B1092" s="24" t="s">
        <v>399</v>
      </c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4"/>
      <c r="AF1092" s="14"/>
      <c r="AG1092" s="14"/>
      <c r="AH1092" s="14"/>
      <c r="AI1092" s="14"/>
      <c r="AJ1092" s="14"/>
      <c r="AK1092" s="14"/>
      <c r="AL1092" s="14"/>
      <c r="AM1092" s="14"/>
      <c r="AN1092" s="14"/>
      <c r="AO1092" s="14"/>
      <c r="AP1092" s="14"/>
      <c r="AQ1092" s="14"/>
      <c r="AR1092" s="14"/>
      <c r="AS1092" s="14"/>
      <c r="AT1092" s="14"/>
      <c r="AU1092" s="14"/>
      <c r="AV1092" s="14"/>
      <c r="AW1092" s="14"/>
      <c r="AX1092" s="14"/>
      <c r="AY1092" s="14"/>
      <c r="AZ1092" s="14"/>
      <c r="BA1092" s="14"/>
      <c r="BB1092" s="14"/>
      <c r="BC1092" s="14"/>
      <c r="BD1092" s="14"/>
      <c r="BE1092" s="14"/>
    </row>
    <row r="1093" spans="2:57" x14ac:dyDescent="0.25">
      <c r="B1093" t="s">
        <v>382</v>
      </c>
      <c r="C1093" s="14">
        <v>0.33395229886448602</v>
      </c>
      <c r="D1093" s="14">
        <v>0.31509816285434999</v>
      </c>
      <c r="E1093" s="14">
        <v>0.353752877452435</v>
      </c>
      <c r="F1093" s="14"/>
      <c r="G1093" s="14" t="s">
        <v>247</v>
      </c>
      <c r="H1093" s="14">
        <v>0.29756942701405198</v>
      </c>
      <c r="I1093" s="14">
        <v>0.360740689026605</v>
      </c>
      <c r="J1093" s="14">
        <v>0.29785399167535498</v>
      </c>
      <c r="K1093" s="14">
        <v>0.42919338338081098</v>
      </c>
      <c r="L1093" s="14" t="s">
        <v>247</v>
      </c>
      <c r="M1093" s="14"/>
      <c r="N1093" s="14">
        <v>0.29611489076137398</v>
      </c>
      <c r="O1093" s="14">
        <v>0.46345912191545102</v>
      </c>
      <c r="P1093" s="14">
        <v>0.27416591106594801</v>
      </c>
      <c r="Q1093" s="14">
        <v>0.34079643476206301</v>
      </c>
      <c r="R1093" s="14"/>
      <c r="S1093" s="14">
        <v>0.37646788543339299</v>
      </c>
      <c r="T1093" s="14">
        <v>0.228600463047992</v>
      </c>
      <c r="U1093" s="14">
        <v>0.41198325712259298</v>
      </c>
      <c r="V1093" s="14">
        <v>0.33490477944431302</v>
      </c>
      <c r="W1093" s="14">
        <v>0.67254713990218495</v>
      </c>
      <c r="X1093" s="14">
        <v>0.14134717198494301</v>
      </c>
      <c r="Y1093" s="14">
        <v>0.63982936475467</v>
      </c>
      <c r="Z1093" s="14">
        <v>0</v>
      </c>
      <c r="AA1093" s="14">
        <v>0.37186362035092302</v>
      </c>
      <c r="AB1093" s="14">
        <v>0.475216624657263</v>
      </c>
      <c r="AC1093" s="14">
        <v>0</v>
      </c>
      <c r="AD1093" s="14">
        <v>0.25900111300206602</v>
      </c>
      <c r="AE1093" s="14"/>
      <c r="AF1093" s="14">
        <v>0.31303897648481199</v>
      </c>
      <c r="AG1093" s="14">
        <v>0.33576286200284799</v>
      </c>
      <c r="AH1093" s="14">
        <v>0.38751126366330502</v>
      </c>
      <c r="AI1093" s="14"/>
      <c r="AJ1093" s="14">
        <v>0.30568101003282599</v>
      </c>
      <c r="AK1093" s="14">
        <v>0.38625173079243902</v>
      </c>
      <c r="AL1093" s="14">
        <v>0.377081578451328</v>
      </c>
      <c r="AM1093" s="14" t="s">
        <v>247</v>
      </c>
      <c r="AN1093" s="14">
        <v>0.279671611831945</v>
      </c>
      <c r="AO1093" s="14"/>
      <c r="AP1093" s="14">
        <v>0.317214539525349</v>
      </c>
      <c r="AQ1093" s="14">
        <v>0.37789804221829298</v>
      </c>
      <c r="AR1093" s="14">
        <v>0.28328240254534098</v>
      </c>
      <c r="AS1093" s="14"/>
      <c r="AT1093" s="14">
        <v>0.25112903768946099</v>
      </c>
      <c r="AU1093" s="14">
        <v>0.37454884461592503</v>
      </c>
      <c r="AV1093" s="14">
        <v>0.325159726518293</v>
      </c>
      <c r="AW1093" s="14">
        <v>0.473286671028606</v>
      </c>
      <c r="AX1093" s="14">
        <v>0</v>
      </c>
      <c r="AY1093" s="14"/>
      <c r="AZ1093" s="14">
        <v>0.32973444397403101</v>
      </c>
      <c r="BA1093" s="14">
        <v>0.319805257763494</v>
      </c>
      <c r="BB1093" s="14">
        <v>0.26896407359182101</v>
      </c>
      <c r="BC1093" s="14">
        <v>0.52045450131869797</v>
      </c>
      <c r="BD1093" s="14">
        <v>0.35223053314507202</v>
      </c>
      <c r="BE1093" s="14">
        <v>0.19498722343386199</v>
      </c>
    </row>
    <row r="1094" spans="2:57" x14ac:dyDescent="0.25">
      <c r="B1094" t="s">
        <v>383</v>
      </c>
      <c r="C1094" s="14">
        <v>0.27079790257008801</v>
      </c>
      <c r="D1094" s="14">
        <v>0.20100441992550799</v>
      </c>
      <c r="E1094" s="14">
        <v>0.34409488829713297</v>
      </c>
      <c r="F1094" s="14"/>
      <c r="G1094" s="14" t="s">
        <v>247</v>
      </c>
      <c r="H1094" s="14">
        <v>0.23261795773695099</v>
      </c>
      <c r="I1094" s="14">
        <v>0.27441733394087098</v>
      </c>
      <c r="J1094" s="14">
        <v>0.30999698865695202</v>
      </c>
      <c r="K1094" s="14">
        <v>0.146592648016593</v>
      </c>
      <c r="L1094" s="14" t="s">
        <v>247</v>
      </c>
      <c r="M1094" s="14"/>
      <c r="N1094" s="14">
        <v>0.241447603808367</v>
      </c>
      <c r="O1094" s="14">
        <v>0.36176425841211202</v>
      </c>
      <c r="P1094" s="14">
        <v>0.29988355734896599</v>
      </c>
      <c r="Q1094" s="14">
        <v>0.22267069104289999</v>
      </c>
      <c r="R1094" s="14"/>
      <c r="S1094" s="14">
        <v>0.178666743153853</v>
      </c>
      <c r="T1094" s="14">
        <v>0.24189442328630101</v>
      </c>
      <c r="U1094" s="14">
        <v>0.199657243479266</v>
      </c>
      <c r="V1094" s="14">
        <v>0.16037700304653399</v>
      </c>
      <c r="W1094" s="14">
        <v>0.32745286009781499</v>
      </c>
      <c r="X1094" s="14">
        <v>0.26379333060744098</v>
      </c>
      <c r="Y1094" s="14">
        <v>0.117515866796138</v>
      </c>
      <c r="Z1094" s="14">
        <v>1</v>
      </c>
      <c r="AA1094" s="14">
        <v>0.35406133874613199</v>
      </c>
      <c r="AB1094" s="14">
        <v>0.475216624657263</v>
      </c>
      <c r="AC1094" s="14">
        <v>0.19210933248027801</v>
      </c>
      <c r="AD1094" s="14">
        <v>0.23575296050759201</v>
      </c>
      <c r="AE1094" s="14"/>
      <c r="AF1094" s="14">
        <v>0.150287433429588</v>
      </c>
      <c r="AG1094" s="14">
        <v>0.34501356841949898</v>
      </c>
      <c r="AH1094" s="14">
        <v>0.30278109683760801</v>
      </c>
      <c r="AI1094" s="14"/>
      <c r="AJ1094" s="14">
        <v>0.31497580386741802</v>
      </c>
      <c r="AK1094" s="14">
        <v>0.191358113010513</v>
      </c>
      <c r="AL1094" s="14">
        <v>0.31085453343567399</v>
      </c>
      <c r="AM1094" s="14" t="s">
        <v>247</v>
      </c>
      <c r="AN1094" s="14">
        <v>0.32863494508030799</v>
      </c>
      <c r="AO1094" s="14"/>
      <c r="AP1094" s="14">
        <v>0.28591797187889101</v>
      </c>
      <c r="AQ1094" s="14">
        <v>0.15782411537989799</v>
      </c>
      <c r="AR1094" s="14">
        <v>0.42002339085708601</v>
      </c>
      <c r="AS1094" s="14"/>
      <c r="AT1094" s="14">
        <v>0.20613310974445201</v>
      </c>
      <c r="AU1094" s="14">
        <v>0.34151425521177903</v>
      </c>
      <c r="AV1094" s="14">
        <v>0.28869336462429701</v>
      </c>
      <c r="AW1094" s="14">
        <v>0.25460263941169198</v>
      </c>
      <c r="AX1094" s="14">
        <v>0</v>
      </c>
      <c r="AY1094" s="14"/>
      <c r="AZ1094" s="14">
        <v>8.8927732776743595E-2</v>
      </c>
      <c r="BA1094" s="14">
        <v>0.27385498890520099</v>
      </c>
      <c r="BB1094" s="14">
        <v>0.221405699474815</v>
      </c>
      <c r="BC1094" s="14">
        <v>0.55372655138239502</v>
      </c>
      <c r="BD1094" s="14">
        <v>0.36576709380508499</v>
      </c>
      <c r="BE1094" s="14">
        <v>0.165448476027173</v>
      </c>
    </row>
    <row r="1095" spans="2:57" x14ac:dyDescent="0.25">
      <c r="B1095" t="s">
        <v>384</v>
      </c>
      <c r="C1095" s="14">
        <v>0.23630152628609899</v>
      </c>
      <c r="D1095" s="14">
        <v>0.19245173050514</v>
      </c>
      <c r="E1095" s="14">
        <v>0.28235250029836101</v>
      </c>
      <c r="F1095" s="14"/>
      <c r="G1095" s="14" t="s">
        <v>247</v>
      </c>
      <c r="H1095" s="14">
        <v>0.14559146433915399</v>
      </c>
      <c r="I1095" s="14">
        <v>0.33045886368022398</v>
      </c>
      <c r="J1095" s="14">
        <v>0.16243127006726299</v>
      </c>
      <c r="K1095" s="14">
        <v>0.13586496531400499</v>
      </c>
      <c r="L1095" s="14" t="s">
        <v>247</v>
      </c>
      <c r="M1095" s="14"/>
      <c r="N1095" s="14">
        <v>0.26984539985224298</v>
      </c>
      <c r="O1095" s="14">
        <v>0.277769923596355</v>
      </c>
      <c r="P1095" s="14">
        <v>0.15475998485154199</v>
      </c>
      <c r="Q1095" s="14">
        <v>0.23990748719890401</v>
      </c>
      <c r="R1095" s="14"/>
      <c r="S1095" s="14">
        <v>0.185630433124367</v>
      </c>
      <c r="T1095" s="14">
        <v>0.23584905687579999</v>
      </c>
      <c r="U1095" s="14">
        <v>0.17831972875737301</v>
      </c>
      <c r="V1095" s="14">
        <v>0.18842802821659799</v>
      </c>
      <c r="W1095" s="14">
        <v>0.14706331737908601</v>
      </c>
      <c r="X1095" s="14">
        <v>0.26277380936268502</v>
      </c>
      <c r="Y1095" s="14">
        <v>0.26120506747568101</v>
      </c>
      <c r="Z1095" s="14">
        <v>0</v>
      </c>
      <c r="AA1095" s="14">
        <v>0.37205930343577198</v>
      </c>
      <c r="AB1095" s="14">
        <v>0.14893227799825001</v>
      </c>
      <c r="AC1095" s="14">
        <v>0.19843181683556399</v>
      </c>
      <c r="AD1095" s="14">
        <v>0.36734258989893198</v>
      </c>
      <c r="AE1095" s="14"/>
      <c r="AF1095" s="14">
        <v>0.30773006197369901</v>
      </c>
      <c r="AG1095" s="14">
        <v>0.20680904452802801</v>
      </c>
      <c r="AH1095" s="14">
        <v>0.20104420020094199</v>
      </c>
      <c r="AI1095" s="14"/>
      <c r="AJ1095" s="14">
        <v>0.21698070552303</v>
      </c>
      <c r="AK1095" s="14">
        <v>0.27177762703103098</v>
      </c>
      <c r="AL1095" s="14">
        <v>9.7427426882070595E-2</v>
      </c>
      <c r="AM1095" s="14" t="s">
        <v>247</v>
      </c>
      <c r="AN1095" s="14">
        <v>0.235065493456248</v>
      </c>
      <c r="AO1095" s="14"/>
      <c r="AP1095" s="14">
        <v>0.206179057968853</v>
      </c>
      <c r="AQ1095" s="14">
        <v>0.28925255661877602</v>
      </c>
      <c r="AR1095" s="14">
        <v>0.19834188114989801</v>
      </c>
      <c r="AS1095" s="14"/>
      <c r="AT1095" s="14">
        <v>0.12183559680664</v>
      </c>
      <c r="AU1095" s="14">
        <v>0.34497056531612103</v>
      </c>
      <c r="AV1095" s="14">
        <v>0.247711116340146</v>
      </c>
      <c r="AW1095" s="14">
        <v>0.25391042253456703</v>
      </c>
      <c r="AX1095" s="14">
        <v>0.29955909019979199</v>
      </c>
      <c r="AY1095" s="14"/>
      <c r="AZ1095" s="14">
        <v>0.209213092398678</v>
      </c>
      <c r="BA1095" s="14">
        <v>0.35043270685544697</v>
      </c>
      <c r="BB1095" s="14">
        <v>0.183560483141019</v>
      </c>
      <c r="BC1095" s="14">
        <v>6.8312345606943201E-2</v>
      </c>
      <c r="BD1095" s="14">
        <v>0.22435416207602399</v>
      </c>
      <c r="BE1095" s="14">
        <v>0.22019182492683501</v>
      </c>
    </row>
    <row r="1096" spans="2:57" x14ac:dyDescent="0.25">
      <c r="B1096" t="s">
        <v>385</v>
      </c>
      <c r="C1096" s="14">
        <v>0.205252077097279</v>
      </c>
      <c r="D1096" s="14">
        <v>0.261730832962349</v>
      </c>
      <c r="E1096" s="14">
        <v>0.14593819268195701</v>
      </c>
      <c r="F1096" s="14"/>
      <c r="G1096" s="14" t="s">
        <v>247</v>
      </c>
      <c r="H1096" s="14">
        <v>0.15439334131452101</v>
      </c>
      <c r="I1096" s="14">
        <v>0.15454207232060699</v>
      </c>
      <c r="J1096" s="14">
        <v>0.30034678285810901</v>
      </c>
      <c r="K1096" s="14">
        <v>0.29039140123705198</v>
      </c>
      <c r="L1096" s="14" t="s">
        <v>247</v>
      </c>
      <c r="M1096" s="14"/>
      <c r="N1096" s="14">
        <v>0.32388049423992399</v>
      </c>
      <c r="O1096" s="14">
        <v>0.36218602471992101</v>
      </c>
      <c r="P1096" s="14">
        <v>9.5451933826701599E-2</v>
      </c>
      <c r="Q1096" s="14">
        <v>7.1441884267925596E-2</v>
      </c>
      <c r="R1096" s="14"/>
      <c r="S1096" s="14">
        <v>0.236805091629298</v>
      </c>
      <c r="T1096" s="14">
        <v>0.30912677338500699</v>
      </c>
      <c r="U1096" s="14">
        <v>8.9955820696407299E-2</v>
      </c>
      <c r="V1096" s="14">
        <v>0.15351894321631501</v>
      </c>
      <c r="W1096" s="14">
        <v>0.54321963525758099</v>
      </c>
      <c r="X1096" s="14">
        <v>0</v>
      </c>
      <c r="Y1096" s="14">
        <v>0.37588342972329503</v>
      </c>
      <c r="Z1096" s="14">
        <v>0</v>
      </c>
      <c r="AA1096" s="14">
        <v>0.125570969685044</v>
      </c>
      <c r="AB1096" s="14">
        <v>0.35100410102597401</v>
      </c>
      <c r="AC1096" s="14">
        <v>0.22292040410401601</v>
      </c>
      <c r="AD1096" s="14">
        <v>0.24335621364231499</v>
      </c>
      <c r="AE1096" s="14"/>
      <c r="AF1096" s="14">
        <v>0.26418436108878701</v>
      </c>
      <c r="AG1096" s="14">
        <v>0.21229035008737401</v>
      </c>
      <c r="AH1096" s="14">
        <v>8.9743715648156294E-2</v>
      </c>
      <c r="AI1096" s="14"/>
      <c r="AJ1096" s="14">
        <v>9.41064697424326E-2</v>
      </c>
      <c r="AK1096" s="14">
        <v>0.26886254250166097</v>
      </c>
      <c r="AL1096" s="14">
        <v>0.19225116932900099</v>
      </c>
      <c r="AM1096" s="14" t="s">
        <v>247</v>
      </c>
      <c r="AN1096" s="14">
        <v>9.2724057384012806E-2</v>
      </c>
      <c r="AO1096" s="14"/>
      <c r="AP1096" s="14">
        <v>7.1789992745471695E-2</v>
      </c>
      <c r="AQ1096" s="14">
        <v>0.22916437990747801</v>
      </c>
      <c r="AR1096" s="14">
        <v>0.39576646092838003</v>
      </c>
      <c r="AS1096" s="14"/>
      <c r="AT1096" s="14">
        <v>0.19711244251021101</v>
      </c>
      <c r="AU1096" s="14">
        <v>8.7215824052829294E-2</v>
      </c>
      <c r="AV1096" s="14">
        <v>0.17322044691259</v>
      </c>
      <c r="AW1096" s="14">
        <v>0.33286854194132698</v>
      </c>
      <c r="AX1096" s="14">
        <v>0.63232336337040496</v>
      </c>
      <c r="AY1096" s="14"/>
      <c r="AZ1096" s="14">
        <v>0.248758339524072</v>
      </c>
      <c r="BA1096" s="14">
        <v>0.15924656976647</v>
      </c>
      <c r="BB1096" s="14">
        <v>8.1807008862854594E-2</v>
      </c>
      <c r="BC1096" s="14">
        <v>0.22610788869409701</v>
      </c>
      <c r="BD1096" s="14">
        <v>0.39903630440035098</v>
      </c>
      <c r="BE1096" s="14">
        <v>0.21690434607102099</v>
      </c>
    </row>
    <row r="1097" spans="2:57" x14ac:dyDescent="0.25">
      <c r="B1097" t="s">
        <v>386</v>
      </c>
      <c r="C1097" s="14">
        <v>0.150639913441794</v>
      </c>
      <c r="D1097" s="14">
        <v>0.14721409512589201</v>
      </c>
      <c r="E1097" s="14">
        <v>0.15423770146854701</v>
      </c>
      <c r="F1097" s="14"/>
      <c r="G1097" s="14" t="s">
        <v>247</v>
      </c>
      <c r="H1097" s="14">
        <v>0.19632916680054599</v>
      </c>
      <c r="I1097" s="14">
        <v>0.17296074601851399</v>
      </c>
      <c r="J1097" s="14">
        <v>0.114263943727431</v>
      </c>
      <c r="K1097" s="14">
        <v>0</v>
      </c>
      <c r="L1097" s="14" t="s">
        <v>247</v>
      </c>
      <c r="M1097" s="14"/>
      <c r="N1097" s="14">
        <v>0.16760811249329599</v>
      </c>
      <c r="O1097" s="14">
        <v>0.189105444636467</v>
      </c>
      <c r="P1097" s="14">
        <v>8.0925325230676803E-2</v>
      </c>
      <c r="Q1097" s="14">
        <v>0.16407882279352801</v>
      </c>
      <c r="R1097" s="14"/>
      <c r="S1097" s="14">
        <v>0.13103311386612901</v>
      </c>
      <c r="T1097" s="14">
        <v>7.1939624178269795E-2</v>
      </c>
      <c r="U1097" s="14">
        <v>0.21074946433196101</v>
      </c>
      <c r="V1097" s="14">
        <v>0.146476751227715</v>
      </c>
      <c r="W1097" s="14">
        <v>0</v>
      </c>
      <c r="X1097" s="14">
        <v>5.6925937644849503E-2</v>
      </c>
      <c r="Y1097" s="14">
        <v>0.37975627671018303</v>
      </c>
      <c r="Z1097" s="14">
        <v>0.36846234510470199</v>
      </c>
      <c r="AA1097" s="14">
        <v>0.21227027563668099</v>
      </c>
      <c r="AB1097" s="14">
        <v>0.31473943256453601</v>
      </c>
      <c r="AC1097" s="14">
        <v>0</v>
      </c>
      <c r="AD1097" s="14">
        <v>0.108825146135809</v>
      </c>
      <c r="AE1097" s="14"/>
      <c r="AF1097" s="14">
        <v>0.169939863091217</v>
      </c>
      <c r="AG1097" s="14">
        <v>0.176113188764113</v>
      </c>
      <c r="AH1097" s="14">
        <v>5.3559659973504502E-2</v>
      </c>
      <c r="AI1097" s="14"/>
      <c r="AJ1097" s="14">
        <v>0.180396600006381</v>
      </c>
      <c r="AK1097" s="14">
        <v>0.179760343652693</v>
      </c>
      <c r="AL1097" s="14">
        <v>0.29671079765754599</v>
      </c>
      <c r="AM1097" s="14" t="s">
        <v>247</v>
      </c>
      <c r="AN1097" s="14">
        <v>5.0352984384748702E-2</v>
      </c>
      <c r="AO1097" s="14"/>
      <c r="AP1097" s="14">
        <v>0.206672065062704</v>
      </c>
      <c r="AQ1097" s="14">
        <v>0.15106527961892099</v>
      </c>
      <c r="AR1097" s="14">
        <v>0.19871514597012099</v>
      </c>
      <c r="AS1097" s="14"/>
      <c r="AT1097" s="14">
        <v>0.116226273674559</v>
      </c>
      <c r="AU1097" s="14">
        <v>0.11684577654036001</v>
      </c>
      <c r="AV1097" s="14">
        <v>0.26531455085575101</v>
      </c>
      <c r="AW1097" s="14">
        <v>0.13853420952135401</v>
      </c>
      <c r="AX1097" s="14">
        <v>0</v>
      </c>
      <c r="AY1097" s="14"/>
      <c r="AZ1097" s="14">
        <v>0.164900442059222</v>
      </c>
      <c r="BA1097" s="14">
        <v>0.17681545955934699</v>
      </c>
      <c r="BB1097" s="14">
        <v>0.10784989288866099</v>
      </c>
      <c r="BC1097" s="14">
        <v>8.2880168797173998E-2</v>
      </c>
      <c r="BD1097" s="14">
        <v>0.17139631630277299</v>
      </c>
      <c r="BE1097" s="14">
        <v>0.19498722343386199</v>
      </c>
    </row>
    <row r="1098" spans="2:57" x14ac:dyDescent="0.25">
      <c r="B1098" t="s">
        <v>387</v>
      </c>
      <c r="C1098" s="14">
        <v>0.12498955673999999</v>
      </c>
      <c r="D1098" s="14">
        <v>0.119705279606168</v>
      </c>
      <c r="E1098" s="14">
        <v>0.130539094762462</v>
      </c>
      <c r="F1098" s="14"/>
      <c r="G1098" s="14" t="s">
        <v>247</v>
      </c>
      <c r="H1098" s="14">
        <v>8.5949139435439303E-2</v>
      </c>
      <c r="I1098" s="14">
        <v>0.13192643724126599</v>
      </c>
      <c r="J1098" s="14">
        <v>0.13420638076053601</v>
      </c>
      <c r="K1098" s="14">
        <v>0.146592648016593</v>
      </c>
      <c r="L1098" s="14" t="s">
        <v>247</v>
      </c>
      <c r="M1098" s="14"/>
      <c r="N1098" s="14">
        <v>0.21831901756071101</v>
      </c>
      <c r="O1098" s="14">
        <v>0.17743186270862099</v>
      </c>
      <c r="P1098" s="14">
        <v>8.3715987461534996E-2</v>
      </c>
      <c r="Q1098" s="14">
        <v>2.7913403480913802E-2</v>
      </c>
      <c r="R1098" s="14"/>
      <c r="S1098" s="14">
        <v>0.187160690717315</v>
      </c>
      <c r="T1098" s="14">
        <v>7.0270968894801E-2</v>
      </c>
      <c r="U1098" s="14">
        <v>0.102292249784963</v>
      </c>
      <c r="V1098" s="14">
        <v>0</v>
      </c>
      <c r="W1098" s="14">
        <v>0</v>
      </c>
      <c r="X1098" s="14">
        <v>7.3365594679851903E-2</v>
      </c>
      <c r="Y1098" s="14">
        <v>0.50549491447209005</v>
      </c>
      <c r="Z1098" s="14">
        <v>0</v>
      </c>
      <c r="AA1098" s="14">
        <v>5.4650465271924298E-2</v>
      </c>
      <c r="AB1098" s="14">
        <v>0.14893227799825001</v>
      </c>
      <c r="AC1098" s="14">
        <v>0</v>
      </c>
      <c r="AD1098" s="14">
        <v>0.356949185374481</v>
      </c>
      <c r="AE1098" s="14"/>
      <c r="AF1098" s="14">
        <v>4.7647163016612697E-2</v>
      </c>
      <c r="AG1098" s="14">
        <v>0.18569767643274501</v>
      </c>
      <c r="AH1098" s="14">
        <v>4.6009928030128502E-2</v>
      </c>
      <c r="AI1098" s="14"/>
      <c r="AJ1098" s="14">
        <v>6.7161816987254305E-2</v>
      </c>
      <c r="AK1098" s="14">
        <v>0.165702634648626</v>
      </c>
      <c r="AL1098" s="14">
        <v>0.20762980793220501</v>
      </c>
      <c r="AM1098" s="14" t="s">
        <v>247</v>
      </c>
      <c r="AN1098" s="14">
        <v>4.3255263173637398E-2</v>
      </c>
      <c r="AO1098" s="14"/>
      <c r="AP1098" s="14">
        <v>0.114329493478174</v>
      </c>
      <c r="AQ1098" s="14">
        <v>9.5418860554432799E-2</v>
      </c>
      <c r="AR1098" s="14">
        <v>0.28930819394360802</v>
      </c>
      <c r="AS1098" s="14"/>
      <c r="AT1098" s="14">
        <v>0.122488220618916</v>
      </c>
      <c r="AU1098" s="14">
        <v>0</v>
      </c>
      <c r="AV1098" s="14">
        <v>0.20466443408079099</v>
      </c>
      <c r="AW1098" s="14">
        <v>0.12870977153374999</v>
      </c>
      <c r="AX1098" s="14">
        <v>0</v>
      </c>
      <c r="AY1098" s="14"/>
      <c r="AZ1098" s="14">
        <v>0.25039316433734499</v>
      </c>
      <c r="BA1098" s="14">
        <v>7.43877321740046E-2</v>
      </c>
      <c r="BB1098" s="14">
        <v>0</v>
      </c>
      <c r="BC1098" s="14">
        <v>0.202308427677796</v>
      </c>
      <c r="BD1098" s="14">
        <v>0.22553644215899399</v>
      </c>
      <c r="BE1098" s="14">
        <v>0</v>
      </c>
    </row>
    <row r="1099" spans="2:57" x14ac:dyDescent="0.25">
      <c r="B1099" t="s">
        <v>388</v>
      </c>
      <c r="C1099" s="14">
        <v>8.4545768262280205E-2</v>
      </c>
      <c r="D1099" s="14">
        <v>0.127069363332354</v>
      </c>
      <c r="E1099" s="14">
        <v>3.98875677711793E-2</v>
      </c>
      <c r="F1099" s="14"/>
      <c r="G1099" s="14" t="s">
        <v>247</v>
      </c>
      <c r="H1099" s="14">
        <v>0.110917175602051</v>
      </c>
      <c r="I1099" s="14">
        <v>6.3640983677894794E-2</v>
      </c>
      <c r="J1099" s="14">
        <v>0.11572268310677999</v>
      </c>
      <c r="K1099" s="14">
        <v>0</v>
      </c>
      <c r="L1099" s="14" t="s">
        <v>247</v>
      </c>
      <c r="M1099" s="14"/>
      <c r="N1099" s="14">
        <v>8.7910212293029699E-2</v>
      </c>
      <c r="O1099" s="14">
        <v>0.10440265340312201</v>
      </c>
      <c r="P1099" s="14">
        <v>8.0966036672886599E-2</v>
      </c>
      <c r="Q1099" s="14">
        <v>7.1653296838122299E-2</v>
      </c>
      <c r="R1099" s="14"/>
      <c r="S1099" s="14">
        <v>0.20544295733271001</v>
      </c>
      <c r="T1099" s="14">
        <v>0</v>
      </c>
      <c r="U1099" s="14">
        <v>0.12555275932079099</v>
      </c>
      <c r="V1099" s="14">
        <v>0.16277124607623999</v>
      </c>
      <c r="W1099" s="14">
        <v>0</v>
      </c>
      <c r="X1099" s="14">
        <v>0</v>
      </c>
      <c r="Y1099" s="14">
        <v>0.138873623200025</v>
      </c>
      <c r="Z1099" s="14">
        <v>0</v>
      </c>
      <c r="AA1099" s="14">
        <v>5.5248868413137898E-2</v>
      </c>
      <c r="AB1099" s="14">
        <v>0.165807154566286</v>
      </c>
      <c r="AC1099" s="14">
        <v>0.20060457459563599</v>
      </c>
      <c r="AD1099" s="14">
        <v>0</v>
      </c>
      <c r="AE1099" s="14"/>
      <c r="AF1099" s="14">
        <v>0.119358625557644</v>
      </c>
      <c r="AG1099" s="14">
        <v>9.3785250968525899E-2</v>
      </c>
      <c r="AH1099" s="14">
        <v>0</v>
      </c>
      <c r="AI1099" s="14"/>
      <c r="AJ1099" s="14">
        <v>0.119935892161862</v>
      </c>
      <c r="AK1099" s="14">
        <v>0.12787846904198699</v>
      </c>
      <c r="AL1099" s="14">
        <v>0.110202381050135</v>
      </c>
      <c r="AM1099" s="14" t="s">
        <v>247</v>
      </c>
      <c r="AN1099" s="14">
        <v>0</v>
      </c>
      <c r="AO1099" s="14"/>
      <c r="AP1099" s="14">
        <v>0.139124546536007</v>
      </c>
      <c r="AQ1099" s="14">
        <v>0.121236488155752</v>
      </c>
      <c r="AR1099" s="14">
        <v>0.10847095775302</v>
      </c>
      <c r="AS1099" s="14"/>
      <c r="AT1099" s="14">
        <v>5.0642535714951899E-2</v>
      </c>
      <c r="AU1099" s="14">
        <v>4.3098144027196097E-2</v>
      </c>
      <c r="AV1099" s="14">
        <v>0.14608126058054199</v>
      </c>
      <c r="AW1099" s="14">
        <v>0.144073417829196</v>
      </c>
      <c r="AX1099" s="14">
        <v>0</v>
      </c>
      <c r="AY1099" s="14"/>
      <c r="AZ1099" s="14">
        <v>0.165299883556836</v>
      </c>
      <c r="BA1099" s="14">
        <v>5.8256257835504401E-2</v>
      </c>
      <c r="BB1099" s="14">
        <v>4.3254559358445903E-2</v>
      </c>
      <c r="BC1099" s="14">
        <v>0.16006002899924601</v>
      </c>
      <c r="BD1099" s="14">
        <v>6.3045495709912094E-2</v>
      </c>
      <c r="BE1099" s="14">
        <v>0</v>
      </c>
    </row>
    <row r="1100" spans="2:57" x14ac:dyDescent="0.25">
      <c r="B1100" t="s">
        <v>87</v>
      </c>
      <c r="C1100" s="14">
        <v>7.9808407854578906E-2</v>
      </c>
      <c r="D1100" s="14">
        <v>5.6327736408716203E-2</v>
      </c>
      <c r="E1100" s="14">
        <v>0.10446776535638599</v>
      </c>
      <c r="F1100" s="14"/>
      <c r="G1100" s="14" t="s">
        <v>247</v>
      </c>
      <c r="H1100" s="14">
        <v>0.11279417870333699</v>
      </c>
      <c r="I1100" s="14">
        <v>5.3561096869890197E-2</v>
      </c>
      <c r="J1100" s="14">
        <v>6.5475243204013295E-2</v>
      </c>
      <c r="K1100" s="14">
        <v>0.281778026507646</v>
      </c>
      <c r="L1100" s="14" t="s">
        <v>247</v>
      </c>
      <c r="M1100" s="14"/>
      <c r="N1100" s="14">
        <v>4.8434109209790001E-2</v>
      </c>
      <c r="O1100" s="14">
        <v>4.1853679541500398E-2</v>
      </c>
      <c r="P1100" s="14">
        <v>0.13107961639283</v>
      </c>
      <c r="Q1100" s="14">
        <v>9.5556593308809307E-2</v>
      </c>
      <c r="R1100" s="14"/>
      <c r="S1100" s="14">
        <v>0.128484289162834</v>
      </c>
      <c r="T1100" s="14">
        <v>0.154277367125883</v>
      </c>
      <c r="U1100" s="14">
        <v>0</v>
      </c>
      <c r="V1100" s="14">
        <v>0</v>
      </c>
      <c r="W1100" s="14">
        <v>0</v>
      </c>
      <c r="X1100" s="14">
        <v>0.206522455405804</v>
      </c>
      <c r="Y1100" s="14">
        <v>0</v>
      </c>
      <c r="Z1100" s="14">
        <v>0</v>
      </c>
      <c r="AA1100" s="14">
        <v>5.0458022311401798E-2</v>
      </c>
      <c r="AB1100" s="14">
        <v>0</v>
      </c>
      <c r="AC1100" s="14">
        <v>0.18593387198450601</v>
      </c>
      <c r="AD1100" s="14">
        <v>0</v>
      </c>
      <c r="AE1100" s="14"/>
      <c r="AF1100" s="14">
        <v>0.108920350568322</v>
      </c>
      <c r="AG1100" s="14">
        <v>5.5363033538521102E-2</v>
      </c>
      <c r="AH1100" s="14">
        <v>9.8917890217871604E-2</v>
      </c>
      <c r="AI1100" s="14"/>
      <c r="AJ1100" s="14">
        <v>9.7953583008194497E-2</v>
      </c>
      <c r="AK1100" s="14">
        <v>2.60147743341906E-2</v>
      </c>
      <c r="AL1100" s="14">
        <v>0.116385968031433</v>
      </c>
      <c r="AM1100" s="14" t="s">
        <v>247</v>
      </c>
      <c r="AN1100" s="14">
        <v>9.2995567633863505E-2</v>
      </c>
      <c r="AO1100" s="14"/>
      <c r="AP1100" s="14">
        <v>7.95522986927754E-2</v>
      </c>
      <c r="AQ1100" s="14">
        <v>7.1281344670535707E-2</v>
      </c>
      <c r="AR1100" s="14">
        <v>0</v>
      </c>
      <c r="AS1100" s="14"/>
      <c r="AT1100" s="14">
        <v>8.5829357107850404E-2</v>
      </c>
      <c r="AU1100" s="14">
        <v>4.7675902970867601E-2</v>
      </c>
      <c r="AV1100" s="14">
        <v>0.110618536582508</v>
      </c>
      <c r="AW1100" s="14">
        <v>5.6944441714884102E-2</v>
      </c>
      <c r="AX1100" s="14">
        <v>0.36767663662959499</v>
      </c>
      <c r="AY1100" s="14"/>
      <c r="AZ1100" s="14">
        <v>5.6666678461520202E-2</v>
      </c>
      <c r="BA1100" s="14">
        <v>0.103807378985341</v>
      </c>
      <c r="BB1100" s="14">
        <v>0.139604753031393</v>
      </c>
      <c r="BC1100" s="14">
        <v>0</v>
      </c>
      <c r="BD1100" s="14">
        <v>0</v>
      </c>
      <c r="BE1100" s="14">
        <v>0.20246812954110899</v>
      </c>
    </row>
    <row r="1101" spans="2:57" x14ac:dyDescent="0.25">
      <c r="B1101" t="s">
        <v>321</v>
      </c>
      <c r="C1101" s="14">
        <v>5.2143679996854299E-2</v>
      </c>
      <c r="D1101" s="14">
        <v>7.1149159023683101E-2</v>
      </c>
      <c r="E1101" s="14">
        <v>3.2184161254120901E-2</v>
      </c>
      <c r="F1101" s="14"/>
      <c r="G1101" s="14" t="s">
        <v>247</v>
      </c>
      <c r="H1101" s="14">
        <v>0</v>
      </c>
      <c r="I1101" s="14">
        <v>2.45591229028044E-2</v>
      </c>
      <c r="J1101" s="14">
        <v>0.110645372111721</v>
      </c>
      <c r="K1101" s="14">
        <v>0.14522983689108501</v>
      </c>
      <c r="L1101" s="14" t="s">
        <v>247</v>
      </c>
      <c r="M1101" s="14"/>
      <c r="N1101" s="14">
        <v>5.1149007932869597E-2</v>
      </c>
      <c r="O1101" s="14">
        <v>4.3529543401078903E-2</v>
      </c>
      <c r="P1101" s="14">
        <v>4.1021372843362103E-2</v>
      </c>
      <c r="Q1101" s="14">
        <v>6.7206958752148604E-2</v>
      </c>
      <c r="R1101" s="14"/>
      <c r="S1101" s="14">
        <v>0</v>
      </c>
      <c r="T1101" s="14">
        <v>0</v>
      </c>
      <c r="U1101" s="14">
        <v>8.9246127005214601E-2</v>
      </c>
      <c r="V1101" s="14">
        <v>0.18842802821659799</v>
      </c>
      <c r="W1101" s="14">
        <v>0</v>
      </c>
      <c r="X1101" s="14">
        <v>5.2197637959275303E-2</v>
      </c>
      <c r="Y1101" s="14">
        <v>0.122125486283696</v>
      </c>
      <c r="Z1101" s="14">
        <v>0</v>
      </c>
      <c r="AA1101" s="14">
        <v>0</v>
      </c>
      <c r="AB1101" s="14">
        <v>0.16223436022228599</v>
      </c>
      <c r="AC1101" s="14">
        <v>0</v>
      </c>
      <c r="AD1101" s="14">
        <v>0.126430172615041</v>
      </c>
      <c r="AE1101" s="14"/>
      <c r="AF1101" s="14">
        <v>2.8882932628060801E-2</v>
      </c>
      <c r="AG1101" s="14">
        <v>4.8191065976728002E-2</v>
      </c>
      <c r="AH1101" s="14">
        <v>0.109020937139265</v>
      </c>
      <c r="AI1101" s="14"/>
      <c r="AJ1101" s="14">
        <v>3.0835293808262099E-2</v>
      </c>
      <c r="AK1101" s="14">
        <v>4.8676307148365197E-2</v>
      </c>
      <c r="AL1101" s="14">
        <v>8.8079223466570503E-2</v>
      </c>
      <c r="AM1101" s="14" t="s">
        <v>247</v>
      </c>
      <c r="AN1101" s="14">
        <v>6.1059802174156602E-2</v>
      </c>
      <c r="AO1101" s="14"/>
      <c r="AP1101" s="14">
        <v>3.5768660999239699E-2</v>
      </c>
      <c r="AQ1101" s="14">
        <v>4.6148069954770297E-2</v>
      </c>
      <c r="AR1101" s="14">
        <v>8.6695383861213907E-2</v>
      </c>
      <c r="AS1101" s="14"/>
      <c r="AT1101" s="14">
        <v>9.6424157092974194E-2</v>
      </c>
      <c r="AU1101" s="14">
        <v>0</v>
      </c>
      <c r="AV1101" s="14">
        <v>2.4594011876856801E-2</v>
      </c>
      <c r="AW1101" s="14">
        <v>6.3877878198030799E-2</v>
      </c>
      <c r="AX1101" s="14">
        <v>0</v>
      </c>
      <c r="AY1101" s="14"/>
      <c r="AZ1101" s="14">
        <v>5.1672845144214503E-2</v>
      </c>
      <c r="BA1101" s="14">
        <v>6.0003374286856502E-2</v>
      </c>
      <c r="BB1101" s="14">
        <v>7.9906773538567802E-2</v>
      </c>
      <c r="BC1101" s="14">
        <v>0</v>
      </c>
      <c r="BD1101" s="14">
        <v>5.6478206849429398E-2</v>
      </c>
      <c r="BE1101" s="14">
        <v>0</v>
      </c>
    </row>
    <row r="1102" spans="2:57" x14ac:dyDescent="0.25"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F1102" s="14"/>
      <c r="AG1102" s="14"/>
      <c r="AH1102" s="14"/>
      <c r="AI1102" s="14"/>
      <c r="AJ1102" s="14"/>
      <c r="AK1102" s="14"/>
      <c r="AL1102" s="14"/>
      <c r="AM1102" s="14"/>
      <c r="AN1102" s="14"/>
      <c r="AO1102" s="14"/>
      <c r="AP1102" s="14"/>
      <c r="AQ1102" s="14"/>
      <c r="AR1102" s="14"/>
      <c r="AS1102" s="14"/>
      <c r="AT1102" s="14"/>
      <c r="AU1102" s="14"/>
      <c r="AV1102" s="14"/>
      <c r="AW1102" s="14"/>
      <c r="AX1102" s="14"/>
      <c r="AY1102" s="14"/>
      <c r="AZ1102" s="14"/>
      <c r="BA1102" s="14"/>
      <c r="BB1102" s="14"/>
      <c r="BC1102" s="14"/>
      <c r="BD1102" s="14"/>
      <c r="BE1102" s="14"/>
    </row>
    <row r="1103" spans="2:57" x14ac:dyDescent="0.25">
      <c r="B1103" s="6" t="s">
        <v>398</v>
      </c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F1103" s="14"/>
      <c r="AG1103" s="14"/>
      <c r="AH1103" s="14"/>
      <c r="AI1103" s="14"/>
      <c r="AJ1103" s="14"/>
      <c r="AK1103" s="14"/>
      <c r="AL1103" s="14"/>
      <c r="AM1103" s="14"/>
      <c r="AN1103" s="14"/>
      <c r="AO1103" s="14"/>
      <c r="AP1103" s="14"/>
      <c r="AQ1103" s="14"/>
      <c r="AR1103" s="14"/>
      <c r="AS1103" s="14"/>
      <c r="AT1103" s="14"/>
      <c r="AU1103" s="14"/>
      <c r="AV1103" s="14"/>
      <c r="AW1103" s="14"/>
      <c r="AX1103" s="14"/>
      <c r="AY1103" s="14"/>
      <c r="AZ1103" s="14"/>
      <c r="BA1103" s="14"/>
      <c r="BB1103" s="14"/>
      <c r="BC1103" s="14"/>
      <c r="BD1103" s="14"/>
      <c r="BE1103" s="14"/>
    </row>
    <row r="1104" spans="2:57" x14ac:dyDescent="0.25">
      <c r="B1104" s="38" t="s">
        <v>402</v>
      </c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  <c r="AF1104" s="14"/>
      <c r="AG1104" s="14"/>
      <c r="AH1104" s="14"/>
      <c r="AI1104" s="14"/>
      <c r="AJ1104" s="14"/>
      <c r="AK1104" s="14"/>
      <c r="AL1104" s="14"/>
      <c r="AM1104" s="14"/>
      <c r="AN1104" s="14"/>
      <c r="AO1104" s="14"/>
      <c r="AP1104" s="14"/>
      <c r="AQ1104" s="14"/>
      <c r="AR1104" s="14"/>
      <c r="AS1104" s="14"/>
      <c r="AT1104" s="14"/>
      <c r="AU1104" s="14"/>
      <c r="AV1104" s="14"/>
      <c r="AW1104" s="14"/>
      <c r="AX1104" s="14"/>
      <c r="AY1104" s="14"/>
      <c r="AZ1104" s="14"/>
      <c r="BA1104" s="14"/>
      <c r="BB1104" s="14"/>
      <c r="BC1104" s="14"/>
      <c r="BD1104" s="14"/>
      <c r="BE1104" s="14"/>
    </row>
    <row r="1105" spans="2:57" x14ac:dyDescent="0.25">
      <c r="B1105" t="s">
        <v>391</v>
      </c>
      <c r="C1105" s="14">
        <v>0.46422763885337498</v>
      </c>
      <c r="D1105" s="14">
        <v>0.570291563539151</v>
      </c>
      <c r="E1105" s="14">
        <v>0.36409424742778002</v>
      </c>
      <c r="F1105" s="14"/>
      <c r="G1105" s="14">
        <v>0.22435859351310899</v>
      </c>
      <c r="H1105" s="14">
        <v>0.37310745529129702</v>
      </c>
      <c r="I1105" s="14">
        <v>0.44981838367341898</v>
      </c>
      <c r="J1105" s="14">
        <v>0.51894066958667195</v>
      </c>
      <c r="K1105" s="14">
        <v>0.51109616111446199</v>
      </c>
      <c r="L1105" s="14">
        <v>1</v>
      </c>
      <c r="M1105" s="14"/>
      <c r="N1105" s="14">
        <v>0.43455895329335698</v>
      </c>
      <c r="O1105" s="14">
        <v>0.61337636460869105</v>
      </c>
      <c r="P1105" s="14">
        <v>0.47948542757396501</v>
      </c>
      <c r="Q1105" s="14">
        <v>0.35124853822671998</v>
      </c>
      <c r="R1105" s="14"/>
      <c r="S1105" s="14">
        <v>0.28739045372092897</v>
      </c>
      <c r="T1105" s="14">
        <v>0.59630813611931399</v>
      </c>
      <c r="U1105" s="14">
        <v>0.35330060427274801</v>
      </c>
      <c r="V1105" s="14">
        <v>0.51007906503414402</v>
      </c>
      <c r="W1105" s="14">
        <v>0.42188181873971098</v>
      </c>
      <c r="X1105" s="14">
        <v>0.45097922697720999</v>
      </c>
      <c r="Y1105" s="14">
        <v>0.33187053016255302</v>
      </c>
      <c r="Z1105" s="14">
        <v>0.24242832920604701</v>
      </c>
      <c r="AA1105" s="14">
        <v>0.73256631207392897</v>
      </c>
      <c r="AB1105" s="14">
        <v>0.39828517590869</v>
      </c>
      <c r="AC1105" s="14">
        <v>0.42778080871225799</v>
      </c>
      <c r="AD1105" s="14">
        <v>0.66336923449737395</v>
      </c>
      <c r="AE1105" s="14"/>
      <c r="AF1105" s="14">
        <v>0.50271044777372897</v>
      </c>
      <c r="AG1105" s="14">
        <v>0.47874565487040799</v>
      </c>
      <c r="AH1105" s="14">
        <v>0.32640387249832098</v>
      </c>
      <c r="AI1105" s="14"/>
      <c r="AJ1105" s="14">
        <v>0.63377668309462298</v>
      </c>
      <c r="AK1105" s="14">
        <v>0.29702359495141401</v>
      </c>
      <c r="AL1105" s="14">
        <v>0.751406838610716</v>
      </c>
      <c r="AM1105" s="14" t="s">
        <v>247</v>
      </c>
      <c r="AN1105" s="14">
        <v>0.477093530697415</v>
      </c>
      <c r="AO1105" s="14"/>
      <c r="AP1105" s="14">
        <v>0.46445832468554199</v>
      </c>
      <c r="AQ1105" s="14">
        <v>0.43961893678863401</v>
      </c>
      <c r="AR1105" s="14">
        <v>0.231935189914556</v>
      </c>
      <c r="AS1105" s="14"/>
      <c r="AT1105" s="14">
        <v>0.50675592408342396</v>
      </c>
      <c r="AU1105" s="14">
        <v>0.36397235824033702</v>
      </c>
      <c r="AV1105" s="14">
        <v>0.485360218650841</v>
      </c>
      <c r="AW1105" s="14">
        <v>0.64567034921222999</v>
      </c>
      <c r="AX1105" s="14">
        <v>0</v>
      </c>
      <c r="AY1105" s="14"/>
      <c r="AZ1105" s="14">
        <v>0.47164615164074197</v>
      </c>
      <c r="BA1105" s="14">
        <v>0.385039211727977</v>
      </c>
      <c r="BB1105" s="14">
        <v>0.41398377122865898</v>
      </c>
      <c r="BC1105" s="14">
        <v>0.53984619437703096</v>
      </c>
      <c r="BD1105" s="14">
        <v>0.47892535952248799</v>
      </c>
      <c r="BE1105" s="14">
        <v>0.81664754184074295</v>
      </c>
    </row>
    <row r="1106" spans="2:57" x14ac:dyDescent="0.25">
      <c r="B1106" t="s">
        <v>392</v>
      </c>
      <c r="C1106" s="14">
        <v>0.46018613646955098</v>
      </c>
      <c r="D1106" s="14">
        <v>0.51087885607793504</v>
      </c>
      <c r="E1106" s="14">
        <v>0.41232788541941801</v>
      </c>
      <c r="F1106" s="14"/>
      <c r="G1106" s="14">
        <v>0.239957740569749</v>
      </c>
      <c r="H1106" s="14">
        <v>0.44185782566277798</v>
      </c>
      <c r="I1106" s="14">
        <v>0.44156121683095001</v>
      </c>
      <c r="J1106" s="14">
        <v>0.49698794626680098</v>
      </c>
      <c r="K1106" s="14">
        <v>0.48890383888553901</v>
      </c>
      <c r="L1106" s="14">
        <v>1</v>
      </c>
      <c r="M1106" s="14"/>
      <c r="N1106" s="14">
        <v>0.52701418496693497</v>
      </c>
      <c r="O1106" s="14">
        <v>0.53593030297220301</v>
      </c>
      <c r="P1106" s="14">
        <v>0.315356766882261</v>
      </c>
      <c r="Q1106" s="14">
        <v>0.447247822687104</v>
      </c>
      <c r="R1106" s="14"/>
      <c r="S1106" s="14">
        <v>0.53330046618657001</v>
      </c>
      <c r="T1106" s="14">
        <v>0.42124328311936099</v>
      </c>
      <c r="U1106" s="14">
        <v>0.67634645165421303</v>
      </c>
      <c r="V1106" s="14">
        <v>0.65686813359336904</v>
      </c>
      <c r="W1106" s="14">
        <v>0.56686966256766003</v>
      </c>
      <c r="X1106" s="14">
        <v>0.43778538707471198</v>
      </c>
      <c r="Y1106" s="14">
        <v>0.264853984145621</v>
      </c>
      <c r="Z1106" s="14">
        <v>0.209418745196917</v>
      </c>
      <c r="AA1106" s="14">
        <v>0.35756226275050801</v>
      </c>
      <c r="AB1106" s="14">
        <v>0.61263039460394897</v>
      </c>
      <c r="AC1106" s="14">
        <v>0.54762824467915705</v>
      </c>
      <c r="AD1106" s="14">
        <v>0.30811212283634698</v>
      </c>
      <c r="AE1106" s="14"/>
      <c r="AF1106" s="14">
        <v>0.42710536854511899</v>
      </c>
      <c r="AG1106" s="14">
        <v>0.47605791562227601</v>
      </c>
      <c r="AH1106" s="14">
        <v>0.46844472893091499</v>
      </c>
      <c r="AI1106" s="14"/>
      <c r="AJ1106" s="14">
        <v>0.52229759671933196</v>
      </c>
      <c r="AK1106" s="14">
        <v>0.44442234117789198</v>
      </c>
      <c r="AL1106" s="14">
        <v>0.274730742812694</v>
      </c>
      <c r="AM1106" s="14" t="s">
        <v>247</v>
      </c>
      <c r="AN1106" s="14">
        <v>0.515056134575405</v>
      </c>
      <c r="AO1106" s="14"/>
      <c r="AP1106" s="14">
        <v>0.64940538104680001</v>
      </c>
      <c r="AQ1106" s="14">
        <v>0.46053277683014399</v>
      </c>
      <c r="AR1106" s="14">
        <v>0.210540832861254</v>
      </c>
      <c r="AS1106" s="14"/>
      <c r="AT1106" s="14">
        <v>0.41672487363178201</v>
      </c>
      <c r="AU1106" s="14">
        <v>0.40372290272349498</v>
      </c>
      <c r="AV1106" s="14">
        <v>0.53171270796465497</v>
      </c>
      <c r="AW1106" s="14">
        <v>0.42881625889198999</v>
      </c>
      <c r="AX1106" s="14">
        <v>0.61658263739750196</v>
      </c>
      <c r="AY1106" s="14"/>
      <c r="AZ1106" s="14">
        <v>0.478473872885671</v>
      </c>
      <c r="BA1106" s="14">
        <v>0.416526810275687</v>
      </c>
      <c r="BB1106" s="14">
        <v>0.65041796513932404</v>
      </c>
      <c r="BC1106" s="14">
        <v>0.39769612628589601</v>
      </c>
      <c r="BD1106" s="14">
        <v>0.41337154498690698</v>
      </c>
      <c r="BE1106" s="14">
        <v>0.523874038212222</v>
      </c>
    </row>
    <row r="1107" spans="2:57" x14ac:dyDescent="0.25">
      <c r="B1107" t="s">
        <v>393</v>
      </c>
      <c r="C1107" s="14">
        <v>0.383251181587978</v>
      </c>
      <c r="D1107" s="14">
        <v>0.405454086329051</v>
      </c>
      <c r="E1107" s="14">
        <v>0.36228974575756101</v>
      </c>
      <c r="F1107" s="14"/>
      <c r="G1107" s="14">
        <v>0</v>
      </c>
      <c r="H1107" s="14">
        <v>0.435015192628119</v>
      </c>
      <c r="I1107" s="14">
        <v>0.401535793580792</v>
      </c>
      <c r="J1107" s="14">
        <v>0.40522131667133399</v>
      </c>
      <c r="K1107" s="14">
        <v>0.12634725557722201</v>
      </c>
      <c r="L1107" s="14">
        <v>1</v>
      </c>
      <c r="M1107" s="14"/>
      <c r="N1107" s="14">
        <v>0.252407228572465</v>
      </c>
      <c r="O1107" s="14">
        <v>0.423231526757888</v>
      </c>
      <c r="P1107" s="14">
        <v>0.378836812605156</v>
      </c>
      <c r="Q1107" s="14">
        <v>0.50517367520392198</v>
      </c>
      <c r="R1107" s="14"/>
      <c r="S1107" s="14">
        <v>0.475782940119723</v>
      </c>
      <c r="T1107" s="14">
        <v>0.31548572928868501</v>
      </c>
      <c r="U1107" s="14">
        <v>0.48019563984226199</v>
      </c>
      <c r="V1107" s="14">
        <v>0.33389439725502701</v>
      </c>
      <c r="W1107" s="14">
        <v>0.57604502433450799</v>
      </c>
      <c r="X1107" s="14">
        <v>0.195390179473894</v>
      </c>
      <c r="Y1107" s="14">
        <v>0.45322087925725102</v>
      </c>
      <c r="Z1107" s="14">
        <v>0.24242832920604701</v>
      </c>
      <c r="AA1107" s="14">
        <v>0.386900105739168</v>
      </c>
      <c r="AB1107" s="14">
        <v>0.22307695743574099</v>
      </c>
      <c r="AC1107" s="14">
        <v>0.44489453866837803</v>
      </c>
      <c r="AD1107" s="14">
        <v>0.69188787716365296</v>
      </c>
      <c r="AE1107" s="14"/>
      <c r="AF1107" s="14">
        <v>0.35929563228460998</v>
      </c>
      <c r="AG1107" s="14">
        <v>0.39938160686368401</v>
      </c>
      <c r="AH1107" s="14">
        <v>0.40789620009028899</v>
      </c>
      <c r="AI1107" s="14"/>
      <c r="AJ1107" s="14">
        <v>0.29669394043229202</v>
      </c>
      <c r="AK1107" s="14">
        <v>0.39127538953968499</v>
      </c>
      <c r="AL1107" s="14">
        <v>0.74537358983532898</v>
      </c>
      <c r="AM1107" s="14" t="s">
        <v>247</v>
      </c>
      <c r="AN1107" s="14">
        <v>0.40966231104157802</v>
      </c>
      <c r="AO1107" s="14"/>
      <c r="AP1107" s="14">
        <v>0.161311355194448</v>
      </c>
      <c r="AQ1107" s="14">
        <v>0.44727050566723697</v>
      </c>
      <c r="AR1107" s="14">
        <v>0.81230892620346296</v>
      </c>
      <c r="AS1107" s="14"/>
      <c r="AT1107" s="14">
        <v>0.44084650001054498</v>
      </c>
      <c r="AU1107" s="14">
        <v>0.330669407071916</v>
      </c>
      <c r="AV1107" s="14">
        <v>0.48528807338639501</v>
      </c>
      <c r="AW1107" s="14">
        <v>0.22779627423785301</v>
      </c>
      <c r="AX1107" s="14">
        <v>0</v>
      </c>
      <c r="AY1107" s="14"/>
      <c r="AZ1107" s="14">
        <v>0.51320298741501902</v>
      </c>
      <c r="BA1107" s="14">
        <v>0.43208844984516898</v>
      </c>
      <c r="BB1107" s="14">
        <v>0.29531684744608</v>
      </c>
      <c r="BC1107" s="14">
        <v>0.106638733515087</v>
      </c>
      <c r="BD1107" s="14">
        <v>0.20565553081450999</v>
      </c>
      <c r="BE1107" s="14">
        <v>0.81664754184074295</v>
      </c>
    </row>
    <row r="1108" spans="2:57" x14ac:dyDescent="0.25">
      <c r="B1108" t="s">
        <v>394</v>
      </c>
      <c r="C1108" s="14">
        <v>0.31361624462332299</v>
      </c>
      <c r="D1108" s="14">
        <v>0.347172418751029</v>
      </c>
      <c r="E1108" s="14">
        <v>0.28193635413624601</v>
      </c>
      <c r="F1108" s="14"/>
      <c r="G1108" s="14">
        <v>0.24186590734795901</v>
      </c>
      <c r="H1108" s="14">
        <v>0.31096228526095598</v>
      </c>
      <c r="I1108" s="14">
        <v>0.31488389479694201</v>
      </c>
      <c r="J1108" s="14">
        <v>0.274217164104053</v>
      </c>
      <c r="K1108" s="14">
        <v>0.50364484039405299</v>
      </c>
      <c r="L1108" s="14">
        <v>1</v>
      </c>
      <c r="M1108" s="14"/>
      <c r="N1108" s="14">
        <v>0.36358673938770097</v>
      </c>
      <c r="O1108" s="14">
        <v>0.29870033079034097</v>
      </c>
      <c r="P1108" s="14">
        <v>0.267755522186293</v>
      </c>
      <c r="Q1108" s="14">
        <v>0.31056438740412001</v>
      </c>
      <c r="R1108" s="14"/>
      <c r="S1108" s="14">
        <v>0.53607036895580895</v>
      </c>
      <c r="T1108" s="14">
        <v>0.209616946443442</v>
      </c>
      <c r="U1108" s="14">
        <v>0.20648103328049</v>
      </c>
      <c r="V1108" s="14">
        <v>0.166947198627513</v>
      </c>
      <c r="W1108" s="14">
        <v>0.42022333310684601</v>
      </c>
      <c r="X1108" s="14">
        <v>0.41876140592925998</v>
      </c>
      <c r="Y1108" s="14">
        <v>0.338485712779933</v>
      </c>
      <c r="Z1108" s="14">
        <v>0.43427793839644202</v>
      </c>
      <c r="AA1108" s="14">
        <v>0.18272066695016601</v>
      </c>
      <c r="AB1108" s="14">
        <v>0.21228542537859399</v>
      </c>
      <c r="AC1108" s="14">
        <v>0.32062759898007698</v>
      </c>
      <c r="AD1108" s="14">
        <v>0.69188787716365296</v>
      </c>
      <c r="AE1108" s="14"/>
      <c r="AF1108" s="14">
        <v>0.28818014804961101</v>
      </c>
      <c r="AG1108" s="14">
        <v>0.33683317274804397</v>
      </c>
      <c r="AH1108" s="14">
        <v>0.31718084008873698</v>
      </c>
      <c r="AI1108" s="14"/>
      <c r="AJ1108" s="14">
        <v>0.37548457291793202</v>
      </c>
      <c r="AK1108" s="14">
        <v>0.227724655812303</v>
      </c>
      <c r="AL1108" s="14">
        <v>0.469040295107719</v>
      </c>
      <c r="AM1108" s="14" t="s">
        <v>247</v>
      </c>
      <c r="AN1108" s="14">
        <v>0.34375610359370001</v>
      </c>
      <c r="AO1108" s="14"/>
      <c r="AP1108" s="14">
        <v>0.31583882784614498</v>
      </c>
      <c r="AQ1108" s="14">
        <v>0.288167618635296</v>
      </c>
      <c r="AR1108" s="14">
        <v>0.231935189914556</v>
      </c>
      <c r="AS1108" s="14"/>
      <c r="AT1108" s="14">
        <v>0.27033525532167801</v>
      </c>
      <c r="AU1108" s="14">
        <v>0.32494335548981101</v>
      </c>
      <c r="AV1108" s="14">
        <v>0.337354256523136</v>
      </c>
      <c r="AW1108" s="14">
        <v>0.29987901711881199</v>
      </c>
      <c r="AX1108" s="14">
        <v>0.30344988302164899</v>
      </c>
      <c r="AY1108" s="14"/>
      <c r="AZ1108" s="14">
        <v>0.41599645350555298</v>
      </c>
      <c r="BA1108" s="14">
        <v>0.28241466957429601</v>
      </c>
      <c r="BB1108" s="14">
        <v>7.7210303406519701E-2</v>
      </c>
      <c r="BC1108" s="14">
        <v>0.27593985244567898</v>
      </c>
      <c r="BD1108" s="14">
        <v>0.36470606657011401</v>
      </c>
      <c r="BE1108" s="14">
        <v>0.49222128518443897</v>
      </c>
    </row>
    <row r="1109" spans="2:57" x14ac:dyDescent="0.25">
      <c r="B1109" t="s">
        <v>395</v>
      </c>
      <c r="C1109" s="14">
        <v>0.267978238719697</v>
      </c>
      <c r="D1109" s="14">
        <v>0.22135838831808599</v>
      </c>
      <c r="E1109" s="14">
        <v>0.31199135385094601</v>
      </c>
      <c r="F1109" s="14"/>
      <c r="G1109" s="14">
        <v>0.29381775856918302</v>
      </c>
      <c r="H1109" s="14">
        <v>0.35233282076844302</v>
      </c>
      <c r="I1109" s="14">
        <v>0.25712726089927801</v>
      </c>
      <c r="J1109" s="14">
        <v>0.30101566389590501</v>
      </c>
      <c r="K1109" s="14">
        <v>0</v>
      </c>
      <c r="L1109" s="14">
        <v>0</v>
      </c>
      <c r="M1109" s="14"/>
      <c r="N1109" s="14">
        <v>0.22737374649401601</v>
      </c>
      <c r="O1109" s="14">
        <v>0.20501191749182801</v>
      </c>
      <c r="P1109" s="14">
        <v>0.40942221721960098</v>
      </c>
      <c r="Q1109" s="14">
        <v>0.241770474813606</v>
      </c>
      <c r="R1109" s="14"/>
      <c r="S1109" s="14">
        <v>0.34726340253167898</v>
      </c>
      <c r="T1109" s="14">
        <v>0.21916182682107699</v>
      </c>
      <c r="U1109" s="14">
        <v>0.10451788771430599</v>
      </c>
      <c r="V1109" s="14">
        <v>0.35246608351384201</v>
      </c>
      <c r="W1109" s="14">
        <v>0.127502332874322</v>
      </c>
      <c r="X1109" s="14">
        <v>0.21925285318954901</v>
      </c>
      <c r="Y1109" s="14">
        <v>0.41484126632625901</v>
      </c>
      <c r="Z1109" s="14">
        <v>0.54815292559703599</v>
      </c>
      <c r="AA1109" s="14">
        <v>0.303492762942841</v>
      </c>
      <c r="AB1109" s="14">
        <v>0.19911765295077299</v>
      </c>
      <c r="AC1109" s="14">
        <v>0</v>
      </c>
      <c r="AD1109" s="14">
        <v>0.69188787716365296</v>
      </c>
      <c r="AE1109" s="14"/>
      <c r="AF1109" s="14">
        <v>0.20804153436058201</v>
      </c>
      <c r="AG1109" s="14">
        <v>0.24307312603947001</v>
      </c>
      <c r="AH1109" s="14">
        <v>0.446564179115505</v>
      </c>
      <c r="AI1109" s="14"/>
      <c r="AJ1109" s="14">
        <v>0.125567650365628</v>
      </c>
      <c r="AK1109" s="14">
        <v>0.31119899289287101</v>
      </c>
      <c r="AL1109" s="14">
        <v>0.38475153578823301</v>
      </c>
      <c r="AM1109" s="14" t="s">
        <v>247</v>
      </c>
      <c r="AN1109" s="14">
        <v>0.41846706863605598</v>
      </c>
      <c r="AO1109" s="14"/>
      <c r="AP1109" s="14">
        <v>4.8671158146461301E-2</v>
      </c>
      <c r="AQ1109" s="14">
        <v>0.31341764741891398</v>
      </c>
      <c r="AR1109" s="14">
        <v>0.41962626371109202</v>
      </c>
      <c r="AS1109" s="14"/>
      <c r="AT1109" s="14">
        <v>9.7654291608226196E-2</v>
      </c>
      <c r="AU1109" s="14">
        <v>0.291936820926601</v>
      </c>
      <c r="AV1109" s="14">
        <v>0.31427723332357499</v>
      </c>
      <c r="AW1109" s="14">
        <v>0.44060075332885501</v>
      </c>
      <c r="AX1109" s="14">
        <v>0.38341736260249798</v>
      </c>
      <c r="AY1109" s="14"/>
      <c r="AZ1109" s="14">
        <v>0.35778884374356201</v>
      </c>
      <c r="BA1109" s="14">
        <v>0.31352539756786302</v>
      </c>
      <c r="BB1109" s="14">
        <v>0.14942105724121399</v>
      </c>
      <c r="BC1109" s="14">
        <v>0.156119524394387</v>
      </c>
      <c r="BD1109" s="14">
        <v>0.22391087301502699</v>
      </c>
      <c r="BE1109" s="14">
        <v>0.16645547933990301</v>
      </c>
    </row>
    <row r="1110" spans="2:57" x14ac:dyDescent="0.25">
      <c r="B1110" t="s">
        <v>396</v>
      </c>
      <c r="C1110" s="14">
        <v>0.24539639342894101</v>
      </c>
      <c r="D1110" s="14">
        <v>0.30601072849347699</v>
      </c>
      <c r="E1110" s="14">
        <v>0.188171291142741</v>
      </c>
      <c r="F1110" s="14"/>
      <c r="G1110" s="14">
        <v>0</v>
      </c>
      <c r="H1110" s="14">
        <v>0.30507573461356502</v>
      </c>
      <c r="I1110" s="14">
        <v>0.226610375879472</v>
      </c>
      <c r="J1110" s="14">
        <v>0.27895608587418702</v>
      </c>
      <c r="K1110" s="14">
        <v>0.24897109340826201</v>
      </c>
      <c r="L1110" s="14">
        <v>0</v>
      </c>
      <c r="M1110" s="14"/>
      <c r="N1110" s="14">
        <v>0.29140270554887998</v>
      </c>
      <c r="O1110" s="14">
        <v>0.26644577191367602</v>
      </c>
      <c r="P1110" s="14">
        <v>0.24209924981398301</v>
      </c>
      <c r="Q1110" s="14">
        <v>0.17551031583677701</v>
      </c>
      <c r="R1110" s="14"/>
      <c r="S1110" s="14">
        <v>0.218439310177968</v>
      </c>
      <c r="T1110" s="14">
        <v>0.263532679055696</v>
      </c>
      <c r="U1110" s="14">
        <v>0.34055777064507298</v>
      </c>
      <c r="V1110" s="14">
        <v>0.31975098557164899</v>
      </c>
      <c r="W1110" s="14">
        <v>0.44957592738725499</v>
      </c>
      <c r="X1110" s="14">
        <v>0.19356829618080801</v>
      </c>
      <c r="Y1110" s="14">
        <v>0.33396434398424302</v>
      </c>
      <c r="Z1110" s="14">
        <v>0.19184960919039501</v>
      </c>
      <c r="AA1110" s="14">
        <v>0.124326417866492</v>
      </c>
      <c r="AB1110" s="14">
        <v>0.30236373525723897</v>
      </c>
      <c r="AC1110" s="14">
        <v>0</v>
      </c>
      <c r="AD1110" s="14">
        <v>0.30811212283634698</v>
      </c>
      <c r="AE1110" s="14"/>
      <c r="AF1110" s="14">
        <v>0.253776350937301</v>
      </c>
      <c r="AG1110" s="14">
        <v>0.24627177287449301</v>
      </c>
      <c r="AH1110" s="14">
        <v>0.24810569590898399</v>
      </c>
      <c r="AI1110" s="14"/>
      <c r="AJ1110" s="14">
        <v>0.22316337973077099</v>
      </c>
      <c r="AK1110" s="14">
        <v>0.31248924195212902</v>
      </c>
      <c r="AL1110" s="14">
        <v>0.218079519492379</v>
      </c>
      <c r="AM1110" s="14" t="s">
        <v>247</v>
      </c>
      <c r="AN1110" s="14">
        <v>0.20459507943491401</v>
      </c>
      <c r="AO1110" s="14"/>
      <c r="AP1110" s="14">
        <v>0.198046249665359</v>
      </c>
      <c r="AQ1110" s="14">
        <v>0.31357043759429798</v>
      </c>
      <c r="AR1110" s="14">
        <v>0.442476022775809</v>
      </c>
      <c r="AS1110" s="14"/>
      <c r="AT1110" s="14">
        <v>9.7992675563069107E-2</v>
      </c>
      <c r="AU1110" s="14">
        <v>0.13634970076338301</v>
      </c>
      <c r="AV1110" s="14">
        <v>0.35232374917314901</v>
      </c>
      <c r="AW1110" s="14">
        <v>0.53931554201079801</v>
      </c>
      <c r="AX1110" s="14">
        <v>0</v>
      </c>
      <c r="AY1110" s="14"/>
      <c r="AZ1110" s="14">
        <v>0.33485907122766601</v>
      </c>
      <c r="BA1110" s="14">
        <v>0.242505586035419</v>
      </c>
      <c r="BB1110" s="14">
        <v>0.13776946378609201</v>
      </c>
      <c r="BC1110" s="14">
        <v>0.20119118724250901</v>
      </c>
      <c r="BD1110" s="14">
        <v>0.30061062092685698</v>
      </c>
      <c r="BE1110" s="14">
        <v>0</v>
      </c>
    </row>
    <row r="1111" spans="2:57" x14ac:dyDescent="0.25">
      <c r="B1111" t="s">
        <v>397</v>
      </c>
      <c r="C1111" s="14">
        <v>0.15983527767703101</v>
      </c>
      <c r="D1111" s="14">
        <v>0.15464288510216301</v>
      </c>
      <c r="E1111" s="14">
        <v>0.16473733914302899</v>
      </c>
      <c r="F1111" s="14"/>
      <c r="G1111" s="14">
        <v>0.239957740569749</v>
      </c>
      <c r="H1111" s="14">
        <v>7.5869895554225394E-2</v>
      </c>
      <c r="I1111" s="14">
        <v>0.17711886480344299</v>
      </c>
      <c r="J1111" s="14">
        <v>0.12666452039376799</v>
      </c>
      <c r="K1111" s="14">
        <v>0.36682752641973498</v>
      </c>
      <c r="L1111" s="14">
        <v>0</v>
      </c>
      <c r="M1111" s="14"/>
      <c r="N1111" s="14">
        <v>0.10364128348483501</v>
      </c>
      <c r="O1111" s="14">
        <v>0.121387453129946</v>
      </c>
      <c r="P1111" s="14">
        <v>0.102980436546076</v>
      </c>
      <c r="Q1111" s="14">
        <v>0.31274129768047498</v>
      </c>
      <c r="R1111" s="14"/>
      <c r="S1111" s="14">
        <v>0.136200839209381</v>
      </c>
      <c r="T1111" s="14">
        <v>8.1627650354782505E-2</v>
      </c>
      <c r="U1111" s="14">
        <v>0.19830675749816001</v>
      </c>
      <c r="V1111" s="14">
        <v>0.31975098557164899</v>
      </c>
      <c r="W1111" s="14">
        <v>0.304588083559307</v>
      </c>
      <c r="X1111" s="14">
        <v>0</v>
      </c>
      <c r="Y1111" s="14">
        <v>0.14535638917882801</v>
      </c>
      <c r="Z1111" s="14">
        <v>0</v>
      </c>
      <c r="AA1111" s="14">
        <v>0.33788026154531903</v>
      </c>
      <c r="AB1111" s="14">
        <v>0.20716311563161699</v>
      </c>
      <c r="AC1111" s="14">
        <v>0.108414266649226</v>
      </c>
      <c r="AD1111" s="14">
        <v>0</v>
      </c>
      <c r="AE1111" s="14"/>
      <c r="AF1111" s="14">
        <v>0.12634467296967899</v>
      </c>
      <c r="AG1111" s="14">
        <v>0.18176894688320699</v>
      </c>
      <c r="AH1111" s="14">
        <v>0.168017396998354</v>
      </c>
      <c r="AI1111" s="14"/>
      <c r="AJ1111" s="14">
        <v>9.2128369005738106E-2</v>
      </c>
      <c r="AK1111" s="14">
        <v>0.252214457703965</v>
      </c>
      <c r="AL1111" s="14">
        <v>0.227680162574183</v>
      </c>
      <c r="AM1111" s="14" t="s">
        <v>247</v>
      </c>
      <c r="AN1111" s="14">
        <v>7.4932462358876004E-2</v>
      </c>
      <c r="AO1111" s="14"/>
      <c r="AP1111" s="14">
        <v>9.7022067452399399E-2</v>
      </c>
      <c r="AQ1111" s="14">
        <v>0.241579770640731</v>
      </c>
      <c r="AR1111" s="14">
        <v>0</v>
      </c>
      <c r="AS1111" s="14"/>
      <c r="AT1111" s="14">
        <v>6.9058975092121902E-2</v>
      </c>
      <c r="AU1111" s="14">
        <v>0.22246906164737601</v>
      </c>
      <c r="AV1111" s="14">
        <v>0.15037231134540699</v>
      </c>
      <c r="AW1111" s="14">
        <v>0.14425173849466399</v>
      </c>
      <c r="AX1111" s="14">
        <v>0.31313275437585297</v>
      </c>
      <c r="AY1111" s="14"/>
      <c r="AZ1111" s="14">
        <v>0.185020550026256</v>
      </c>
      <c r="BA1111" s="14">
        <v>0.18046319249354401</v>
      </c>
      <c r="BB1111" s="14">
        <v>0.19929483110294</v>
      </c>
      <c r="BC1111" s="14">
        <v>8.8729297067277793E-2</v>
      </c>
      <c r="BD1111" s="14">
        <v>0.16149858909094</v>
      </c>
      <c r="BE1111" s="14">
        <v>0</v>
      </c>
    </row>
    <row r="1112" spans="2:57" x14ac:dyDescent="0.25"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4"/>
      <c r="AF1112" s="14"/>
      <c r="AG1112" s="14"/>
      <c r="AH1112" s="14"/>
      <c r="AI1112" s="14"/>
      <c r="AJ1112" s="14"/>
      <c r="AK1112" s="14"/>
      <c r="AL1112" s="14"/>
      <c r="AM1112" s="14"/>
      <c r="AN1112" s="14"/>
      <c r="AO1112" s="14"/>
      <c r="AP1112" s="14"/>
      <c r="AQ1112" s="14"/>
      <c r="AR1112" s="14"/>
      <c r="AS1112" s="14"/>
      <c r="AT1112" s="14"/>
      <c r="AU1112" s="14"/>
      <c r="AV1112" s="14"/>
      <c r="AW1112" s="14"/>
      <c r="AX1112" s="14"/>
      <c r="AY1112" s="14"/>
      <c r="AZ1112" s="14"/>
      <c r="BA1112" s="14"/>
      <c r="BB1112" s="14"/>
      <c r="BC1112" s="14"/>
      <c r="BD1112" s="14"/>
      <c r="BE1112" s="14"/>
    </row>
    <row r="1113" spans="2:57" x14ac:dyDescent="0.25">
      <c r="B1113" s="6" t="s">
        <v>400</v>
      </c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F1113" s="14"/>
      <c r="AG1113" s="14"/>
      <c r="AH1113" s="14"/>
      <c r="AI1113" s="14"/>
      <c r="AJ1113" s="14"/>
      <c r="AK1113" s="14"/>
      <c r="AL1113" s="14"/>
      <c r="AM1113" s="14"/>
      <c r="AN1113" s="14"/>
      <c r="AO1113" s="14"/>
      <c r="AP1113" s="14"/>
      <c r="AQ1113" s="14"/>
      <c r="AR1113" s="14"/>
      <c r="AS1113" s="14"/>
      <c r="AT1113" s="14"/>
      <c r="AU1113" s="14"/>
      <c r="AV1113" s="14"/>
      <c r="AW1113" s="14"/>
      <c r="AX1113" s="14"/>
      <c r="AY1113" s="14"/>
      <c r="AZ1113" s="14"/>
      <c r="BA1113" s="14"/>
      <c r="BB1113" s="14"/>
      <c r="BC1113" s="14"/>
      <c r="BD1113" s="14"/>
      <c r="BE1113" s="14"/>
    </row>
    <row r="1114" spans="2:57" x14ac:dyDescent="0.25">
      <c r="B1114" s="24" t="s">
        <v>390</v>
      </c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F1114" s="14"/>
      <c r="AG1114" s="14"/>
      <c r="AH1114" s="14"/>
      <c r="AI1114" s="14"/>
      <c r="AJ1114" s="14"/>
      <c r="AK1114" s="14"/>
      <c r="AL1114" s="14"/>
      <c r="AM1114" s="14"/>
      <c r="AN1114" s="14"/>
      <c r="AO1114" s="14"/>
      <c r="AP1114" s="14"/>
      <c r="AQ1114" s="14"/>
      <c r="AR1114" s="14"/>
      <c r="AS1114" s="14"/>
      <c r="AT1114" s="14"/>
      <c r="AU1114" s="14"/>
      <c r="AV1114" s="14"/>
      <c r="AW1114" s="14"/>
      <c r="AX1114" s="14"/>
      <c r="AY1114" s="14"/>
      <c r="AZ1114" s="14"/>
      <c r="BA1114" s="14"/>
      <c r="BB1114" s="14"/>
      <c r="BC1114" s="14"/>
      <c r="BD1114" s="14"/>
      <c r="BE1114" s="14"/>
    </row>
    <row r="1115" spans="2:57" x14ac:dyDescent="0.25">
      <c r="B1115" t="s">
        <v>191</v>
      </c>
      <c r="C1115" s="14">
        <v>0.52270381752977102</v>
      </c>
      <c r="D1115" s="14">
        <v>0.52459667223097795</v>
      </c>
      <c r="E1115" s="14">
        <v>0.52082841104650801</v>
      </c>
      <c r="F1115" s="14"/>
      <c r="G1115" s="14">
        <v>0</v>
      </c>
      <c r="H1115" s="14">
        <v>0.32947079654455702</v>
      </c>
      <c r="I1115" s="14">
        <v>0.54708433100326603</v>
      </c>
      <c r="J1115" s="14">
        <v>0.626256316550447</v>
      </c>
      <c r="K1115" s="14">
        <v>0.40703523241655898</v>
      </c>
      <c r="L1115" s="14">
        <v>0</v>
      </c>
      <c r="M1115" s="14"/>
      <c r="N1115" s="14">
        <v>0.48459856196893403</v>
      </c>
      <c r="O1115" s="14">
        <v>0.616250567865395</v>
      </c>
      <c r="P1115" s="14">
        <v>0.58622874762973698</v>
      </c>
      <c r="Q1115" s="14">
        <v>0.43801457031287699</v>
      </c>
      <c r="R1115" s="14"/>
      <c r="S1115" s="14">
        <v>0.50220238861601296</v>
      </c>
      <c r="T1115" s="14">
        <v>0.64218448380862003</v>
      </c>
      <c r="U1115" s="14">
        <v>0.39835835333913999</v>
      </c>
      <c r="V1115" s="14">
        <v>0.56587452964240204</v>
      </c>
      <c r="W1115" s="14">
        <v>0.65482546636226402</v>
      </c>
      <c r="X1115" s="14">
        <v>0.44346234351607799</v>
      </c>
      <c r="Y1115" s="14">
        <v>0.61927136023512896</v>
      </c>
      <c r="Z1115" s="14">
        <v>0.448293042783942</v>
      </c>
      <c r="AA1115" s="14">
        <v>0.52678978049408198</v>
      </c>
      <c r="AB1115" s="14">
        <v>0.38494559418150698</v>
      </c>
      <c r="AC1115" s="14">
        <v>0.56599702864044499</v>
      </c>
      <c r="AD1115" s="14">
        <v>0.37444829284167802</v>
      </c>
      <c r="AE1115" s="14"/>
      <c r="AF1115" s="14">
        <v>0.50234394298811702</v>
      </c>
      <c r="AG1115" s="14">
        <v>0.52753126838383502</v>
      </c>
      <c r="AH1115" s="14">
        <v>0.53314312645292505</v>
      </c>
      <c r="AI1115" s="14"/>
      <c r="AJ1115" s="14">
        <v>0.51985741552487597</v>
      </c>
      <c r="AK1115" s="14">
        <v>0.53987489943160105</v>
      </c>
      <c r="AL1115" s="14">
        <v>0.57373479257142601</v>
      </c>
      <c r="AM1115" s="14">
        <v>0</v>
      </c>
      <c r="AN1115" s="14">
        <v>0.477064412031656</v>
      </c>
      <c r="AO1115" s="14"/>
      <c r="AP1115" s="14">
        <v>0.44227685327194199</v>
      </c>
      <c r="AQ1115" s="14">
        <v>0.560101136305306</v>
      </c>
      <c r="AR1115" s="14">
        <v>0.47437295523210199</v>
      </c>
      <c r="AS1115" s="14"/>
      <c r="AT1115" s="14">
        <v>0.51946438717386101</v>
      </c>
      <c r="AU1115" s="14">
        <v>0.55684295326191302</v>
      </c>
      <c r="AV1115" s="14">
        <v>0.53821658731226796</v>
      </c>
      <c r="AW1115" s="14">
        <v>0.51749589386075501</v>
      </c>
      <c r="AX1115" s="14">
        <v>0.49423250770114602</v>
      </c>
      <c r="AY1115" s="14"/>
      <c r="AZ1115" s="14">
        <v>0.52263959176288499</v>
      </c>
      <c r="BA1115" s="14">
        <v>0.56114795504944504</v>
      </c>
      <c r="BB1115" s="14">
        <v>0.59833291791975396</v>
      </c>
      <c r="BC1115" s="14">
        <v>0.37633091735074098</v>
      </c>
      <c r="BD1115" s="14">
        <v>0.48514315796725599</v>
      </c>
      <c r="BE1115" s="14">
        <v>0.53411335423457296</v>
      </c>
    </row>
    <row r="1116" spans="2:57" x14ac:dyDescent="0.25">
      <c r="B1116" t="s">
        <v>190</v>
      </c>
      <c r="C1116" s="14">
        <v>0.420324720702696</v>
      </c>
      <c r="D1116" s="14">
        <v>0.39958760585976399</v>
      </c>
      <c r="E1116" s="14">
        <v>0.44087068209940999</v>
      </c>
      <c r="F1116" s="14"/>
      <c r="G1116" s="14">
        <v>0.24186590734795901</v>
      </c>
      <c r="H1116" s="14">
        <v>0.30793514165067498</v>
      </c>
      <c r="I1116" s="14">
        <v>0.38081469689312702</v>
      </c>
      <c r="J1116" s="14">
        <v>0.47949557351803701</v>
      </c>
      <c r="K1116" s="14">
        <v>0.79703625358609598</v>
      </c>
      <c r="L1116" s="14">
        <v>0</v>
      </c>
      <c r="M1116" s="14"/>
      <c r="N1116" s="14">
        <v>0.45611780286646703</v>
      </c>
      <c r="O1116" s="14">
        <v>0.47374868685869498</v>
      </c>
      <c r="P1116" s="14">
        <v>0.470505438665896</v>
      </c>
      <c r="Q1116" s="14">
        <v>0.29613470477667903</v>
      </c>
      <c r="R1116" s="14"/>
      <c r="S1116" s="14">
        <v>0.40653739982637599</v>
      </c>
      <c r="T1116" s="14">
        <v>0.48091709462047</v>
      </c>
      <c r="U1116" s="14">
        <v>0.60058419771260496</v>
      </c>
      <c r="V1116" s="14">
        <v>0.14769579018969101</v>
      </c>
      <c r="W1116" s="14">
        <v>0.360865549166063</v>
      </c>
      <c r="X1116" s="14">
        <v>0.35218450640091897</v>
      </c>
      <c r="Y1116" s="14">
        <v>0.69941128326339497</v>
      </c>
      <c r="Z1116" s="14">
        <v>0.54498719603881796</v>
      </c>
      <c r="AA1116" s="14">
        <v>0.30319937644304301</v>
      </c>
      <c r="AB1116" s="14">
        <v>0.44542623801486297</v>
      </c>
      <c r="AC1116" s="14">
        <v>0.27302067117541901</v>
      </c>
      <c r="AD1116" s="14">
        <v>0.34858678718166702</v>
      </c>
      <c r="AE1116" s="14"/>
      <c r="AF1116" s="14">
        <v>0.42375460660892</v>
      </c>
      <c r="AG1116" s="14">
        <v>0.41867991241988201</v>
      </c>
      <c r="AH1116" s="14">
        <v>0.420137116886105</v>
      </c>
      <c r="AI1116" s="14"/>
      <c r="AJ1116" s="14">
        <v>0.44155797672426</v>
      </c>
      <c r="AK1116" s="14">
        <v>0.376893396749788</v>
      </c>
      <c r="AL1116" s="14">
        <v>0.50289993260934296</v>
      </c>
      <c r="AM1116" s="14">
        <v>0</v>
      </c>
      <c r="AN1116" s="14">
        <v>0.38341968863883003</v>
      </c>
      <c r="AO1116" s="14"/>
      <c r="AP1116" s="14">
        <v>0.44961891348625399</v>
      </c>
      <c r="AQ1116" s="14">
        <v>0.43086226041348402</v>
      </c>
      <c r="AR1116" s="14">
        <v>0.45195837389869797</v>
      </c>
      <c r="AS1116" s="14"/>
      <c r="AT1116" s="14">
        <v>0.38455051626657599</v>
      </c>
      <c r="AU1116" s="14">
        <v>0.403732480189882</v>
      </c>
      <c r="AV1116" s="14">
        <v>0.42948596154673502</v>
      </c>
      <c r="AW1116" s="14">
        <v>0.51610341964235495</v>
      </c>
      <c r="AX1116" s="14">
        <v>0.32065456057637398</v>
      </c>
      <c r="AY1116" s="14"/>
      <c r="AZ1116" s="14">
        <v>0.42962621131482498</v>
      </c>
      <c r="BA1116" s="14">
        <v>0.43467834555901902</v>
      </c>
      <c r="BB1116" s="14">
        <v>0.49002236993520798</v>
      </c>
      <c r="BC1116" s="14">
        <v>0.38228971007072798</v>
      </c>
      <c r="BD1116" s="14">
        <v>0.31852190700592498</v>
      </c>
      <c r="BE1116" s="14">
        <v>0.43292348817800702</v>
      </c>
    </row>
    <row r="1117" spans="2:57" x14ac:dyDescent="0.25">
      <c r="B1117" t="s">
        <v>374</v>
      </c>
      <c r="C1117" s="14">
        <v>0.262471675538551</v>
      </c>
      <c r="D1117" s="14">
        <v>0.26547065119493302</v>
      </c>
      <c r="E1117" s="14">
        <v>0.25950034425488899</v>
      </c>
      <c r="F1117" s="14"/>
      <c r="G1117" s="14">
        <v>0</v>
      </c>
      <c r="H1117" s="14">
        <v>0.21797083096139999</v>
      </c>
      <c r="I1117" s="14">
        <v>0.25627106523017601</v>
      </c>
      <c r="J1117" s="14">
        <v>0.28623744495258802</v>
      </c>
      <c r="K1117" s="14">
        <v>0.32392685132536297</v>
      </c>
      <c r="L1117" s="14">
        <v>1</v>
      </c>
      <c r="M1117" s="14"/>
      <c r="N1117" s="14">
        <v>0.29622008172939002</v>
      </c>
      <c r="O1117" s="14">
        <v>0.312616548419689</v>
      </c>
      <c r="P1117" s="14">
        <v>0.189574891742088</v>
      </c>
      <c r="Q1117" s="14">
        <v>0.25001756580696499</v>
      </c>
      <c r="R1117" s="14"/>
      <c r="S1117" s="14">
        <v>0.27221037952611099</v>
      </c>
      <c r="T1117" s="14">
        <v>0.25551779590042001</v>
      </c>
      <c r="U1117" s="14">
        <v>0.37030095999128598</v>
      </c>
      <c r="V1117" s="14">
        <v>0.24416686980355501</v>
      </c>
      <c r="W1117" s="14">
        <v>0.44546337352510601</v>
      </c>
      <c r="X1117" s="14">
        <v>0.31338883855779698</v>
      </c>
      <c r="Y1117" s="14">
        <v>0.1706280264444</v>
      </c>
      <c r="Z1117" s="14">
        <v>0.21777777100148099</v>
      </c>
      <c r="AA1117" s="14">
        <v>0.20170227987757</v>
      </c>
      <c r="AB1117" s="14">
        <v>0.123632285434171</v>
      </c>
      <c r="AC1117" s="14">
        <v>0.19981432334413801</v>
      </c>
      <c r="AD1117" s="14">
        <v>0.44718325210591497</v>
      </c>
      <c r="AE1117" s="14"/>
      <c r="AF1117" s="14">
        <v>0.20018553304314199</v>
      </c>
      <c r="AG1117" s="14">
        <v>0.29647650285957799</v>
      </c>
      <c r="AH1117" s="14">
        <v>0.25035236697742602</v>
      </c>
      <c r="AI1117" s="14"/>
      <c r="AJ1117" s="14">
        <v>0.306564372979372</v>
      </c>
      <c r="AK1117" s="14">
        <v>0.22445095455922401</v>
      </c>
      <c r="AL1117" s="14">
        <v>0.225439072725581</v>
      </c>
      <c r="AM1117" s="14">
        <v>1</v>
      </c>
      <c r="AN1117" s="14">
        <v>0.279200974268145</v>
      </c>
      <c r="AO1117" s="14"/>
      <c r="AP1117" s="14">
        <v>0.28131828079632898</v>
      </c>
      <c r="AQ1117" s="14">
        <v>0.219222874999499</v>
      </c>
      <c r="AR1117" s="14">
        <v>0.13100630631608501</v>
      </c>
      <c r="AS1117" s="14"/>
      <c r="AT1117" s="14">
        <v>0.180101558720243</v>
      </c>
      <c r="AU1117" s="14">
        <v>0.26325517605277898</v>
      </c>
      <c r="AV1117" s="14">
        <v>0.30229304104566701</v>
      </c>
      <c r="AW1117" s="14">
        <v>0.33910594893402402</v>
      </c>
      <c r="AX1117" s="14">
        <v>0</v>
      </c>
      <c r="AY1117" s="14"/>
      <c r="AZ1117" s="14">
        <v>0.30307061466496499</v>
      </c>
      <c r="BA1117" s="14">
        <v>0.302094433578804</v>
      </c>
      <c r="BB1117" s="14">
        <v>0.16043030486815099</v>
      </c>
      <c r="BC1117" s="14">
        <v>0.27858662246403998</v>
      </c>
      <c r="BD1117" s="14">
        <v>0.132107137053769</v>
      </c>
      <c r="BE1117" s="14">
        <v>0.41074509723921099</v>
      </c>
    </row>
    <row r="1118" spans="2:57" x14ac:dyDescent="0.25">
      <c r="B1118" t="s">
        <v>195</v>
      </c>
      <c r="C1118" s="14">
        <v>0.185813590901765</v>
      </c>
      <c r="D1118" s="14">
        <v>0.23059330793803801</v>
      </c>
      <c r="E1118" s="14">
        <v>0.14144665053654701</v>
      </c>
      <c r="F1118" s="14"/>
      <c r="G1118" s="14">
        <v>0.24186590734795901</v>
      </c>
      <c r="H1118" s="14">
        <v>0.23460636304277599</v>
      </c>
      <c r="I1118" s="14">
        <v>0.178920152054828</v>
      </c>
      <c r="J1118" s="14">
        <v>0.17050591066675699</v>
      </c>
      <c r="K1118" s="14">
        <v>0.20123681788598399</v>
      </c>
      <c r="L1118" s="14">
        <v>0</v>
      </c>
      <c r="M1118" s="14"/>
      <c r="N1118" s="14">
        <v>0.25205329462856901</v>
      </c>
      <c r="O1118" s="14">
        <v>7.7748633171504003E-2</v>
      </c>
      <c r="P1118" s="14">
        <v>0.18171541867812899</v>
      </c>
      <c r="Q1118" s="14">
        <v>0.19882494995767799</v>
      </c>
      <c r="R1118" s="14"/>
      <c r="S1118" s="14">
        <v>0.29127177186856401</v>
      </c>
      <c r="T1118" s="14">
        <v>0.20231670133556501</v>
      </c>
      <c r="U1118" s="14">
        <v>0</v>
      </c>
      <c r="V1118" s="14">
        <v>0.26448539869120702</v>
      </c>
      <c r="W1118" s="14">
        <v>0.12702687191485601</v>
      </c>
      <c r="X1118" s="14">
        <v>0.113403900609247</v>
      </c>
      <c r="Y1118" s="14">
        <v>8.1098270979586606E-2</v>
      </c>
      <c r="Z1118" s="14">
        <v>0</v>
      </c>
      <c r="AA1118" s="14">
        <v>0.328682040110016</v>
      </c>
      <c r="AB1118" s="14">
        <v>0.19342218004308501</v>
      </c>
      <c r="AC1118" s="14">
        <v>0.15047385307994701</v>
      </c>
      <c r="AD1118" s="14">
        <v>0.26584559440561201</v>
      </c>
      <c r="AE1118" s="14"/>
      <c r="AF1118" s="14">
        <v>0.15313971162499601</v>
      </c>
      <c r="AG1118" s="14">
        <v>0.21072247690602999</v>
      </c>
      <c r="AH1118" s="14">
        <v>0.188828489097429</v>
      </c>
      <c r="AI1118" s="14"/>
      <c r="AJ1118" s="14">
        <v>0.171952575523519</v>
      </c>
      <c r="AK1118" s="14">
        <v>0.170176232771409</v>
      </c>
      <c r="AL1118" s="14">
        <v>0.27063027981947302</v>
      </c>
      <c r="AM1118" s="14">
        <v>0</v>
      </c>
      <c r="AN1118" s="14">
        <v>0.18184320487448999</v>
      </c>
      <c r="AO1118" s="14"/>
      <c r="AP1118" s="14">
        <v>0.183346063645172</v>
      </c>
      <c r="AQ1118" s="14">
        <v>0.20190504168662199</v>
      </c>
      <c r="AR1118" s="14">
        <v>0.14947585936872801</v>
      </c>
      <c r="AS1118" s="14"/>
      <c r="AT1118" s="14">
        <v>0.125171127884355</v>
      </c>
      <c r="AU1118" s="14">
        <v>0.168190228589639</v>
      </c>
      <c r="AV1118" s="14">
        <v>0.23248885744004799</v>
      </c>
      <c r="AW1118" s="14">
        <v>0.28422366317189701</v>
      </c>
      <c r="AX1118" s="14">
        <v>0.157620478232988</v>
      </c>
      <c r="AY1118" s="14"/>
      <c r="AZ1118" s="14">
        <v>0.25160428530211698</v>
      </c>
      <c r="BA1118" s="14">
        <v>0.20564368006058001</v>
      </c>
      <c r="BB1118" s="14">
        <v>0.116799871452031</v>
      </c>
      <c r="BC1118" s="14">
        <v>0.101993541108335</v>
      </c>
      <c r="BD1118" s="14">
        <v>0.21462088128920301</v>
      </c>
      <c r="BE1118" s="14">
        <v>0.103394194195723</v>
      </c>
    </row>
    <row r="1119" spans="2:57" x14ac:dyDescent="0.25">
      <c r="B1119" t="s">
        <v>193</v>
      </c>
      <c r="C1119" s="14">
        <v>0.17724604887694401</v>
      </c>
      <c r="D1119" s="14">
        <v>0.16494463376885499</v>
      </c>
      <c r="E1119" s="14">
        <v>0.18943407029892601</v>
      </c>
      <c r="F1119" s="14"/>
      <c r="G1119" s="14">
        <v>0.51817635208229196</v>
      </c>
      <c r="H1119" s="14">
        <v>0.175473267349541</v>
      </c>
      <c r="I1119" s="14">
        <v>0.18740391358646799</v>
      </c>
      <c r="J1119" s="14">
        <v>0.14399218721950299</v>
      </c>
      <c r="K1119" s="14">
        <v>0.202395227233446</v>
      </c>
      <c r="L1119" s="14">
        <v>0</v>
      </c>
      <c r="M1119" s="14"/>
      <c r="N1119" s="14">
        <v>0.170539930275349</v>
      </c>
      <c r="O1119" s="14">
        <v>0.19985336951086899</v>
      </c>
      <c r="P1119" s="14">
        <v>0.188110155523255</v>
      </c>
      <c r="Q1119" s="14">
        <v>0.15790760293332901</v>
      </c>
      <c r="R1119" s="14"/>
      <c r="S1119" s="14">
        <v>0.168191723226812</v>
      </c>
      <c r="T1119" s="14">
        <v>0.216775028037277</v>
      </c>
      <c r="U1119" s="14">
        <v>4.7363033370221103E-2</v>
      </c>
      <c r="V1119" s="14">
        <v>0.15909544549064</v>
      </c>
      <c r="W1119" s="14">
        <v>8.09572732374612E-2</v>
      </c>
      <c r="X1119" s="14">
        <v>0.18111130065014</v>
      </c>
      <c r="Y1119" s="14">
        <v>0.15988760297827001</v>
      </c>
      <c r="Z1119" s="14">
        <v>0.19483183830075601</v>
      </c>
      <c r="AA1119" s="14">
        <v>0.25773846038540799</v>
      </c>
      <c r="AB1119" s="14">
        <v>0.17909964054566799</v>
      </c>
      <c r="AC1119" s="14">
        <v>6.8367839961383597E-2</v>
      </c>
      <c r="AD1119" s="14">
        <v>0.36215622676478898</v>
      </c>
      <c r="AE1119" s="14"/>
      <c r="AF1119" s="14">
        <v>0.18287336692945499</v>
      </c>
      <c r="AG1119" s="14">
        <v>0.170479375193964</v>
      </c>
      <c r="AH1119" s="14">
        <v>0.15679248466878301</v>
      </c>
      <c r="AI1119" s="14"/>
      <c r="AJ1119" s="14">
        <v>0.230250129932419</v>
      </c>
      <c r="AK1119" s="14">
        <v>0.16871248029688601</v>
      </c>
      <c r="AL1119" s="14">
        <v>8.3519333172769994E-2</v>
      </c>
      <c r="AM1119" s="14">
        <v>0</v>
      </c>
      <c r="AN1119" s="14">
        <v>0.13892447061282001</v>
      </c>
      <c r="AO1119" s="14"/>
      <c r="AP1119" s="14">
        <v>0.19175884066318599</v>
      </c>
      <c r="AQ1119" s="14">
        <v>0.185228827073045</v>
      </c>
      <c r="AR1119" s="14">
        <v>0</v>
      </c>
      <c r="AS1119" s="14"/>
      <c r="AT1119" s="14">
        <v>9.5454782989515902E-2</v>
      </c>
      <c r="AU1119" s="14">
        <v>0.23504202045915601</v>
      </c>
      <c r="AV1119" s="14">
        <v>0.23366037448752999</v>
      </c>
      <c r="AW1119" s="14">
        <v>6.4405763770553306E-2</v>
      </c>
      <c r="AX1119" s="14">
        <v>0.35677833406885701</v>
      </c>
      <c r="AY1119" s="14"/>
      <c r="AZ1119" s="14">
        <v>0.16437018898445099</v>
      </c>
      <c r="BA1119" s="14">
        <v>0.155098043108266</v>
      </c>
      <c r="BB1119" s="14">
        <v>0.19064656263560001</v>
      </c>
      <c r="BC1119" s="14">
        <v>0.28261080118619297</v>
      </c>
      <c r="BD1119" s="14">
        <v>0.19421268945817399</v>
      </c>
      <c r="BE1119" s="14">
        <v>0</v>
      </c>
    </row>
    <row r="1120" spans="2:57" x14ac:dyDescent="0.25">
      <c r="B1120" t="s">
        <v>192</v>
      </c>
      <c r="C1120" s="14">
        <v>0.176622444608553</v>
      </c>
      <c r="D1120" s="14">
        <v>0.107895660760225</v>
      </c>
      <c r="E1120" s="14">
        <v>0.24471570920024199</v>
      </c>
      <c r="F1120" s="14"/>
      <c r="G1120" s="14">
        <v>0.29381775856918302</v>
      </c>
      <c r="H1120" s="14">
        <v>0.19573397109194199</v>
      </c>
      <c r="I1120" s="14">
        <v>0.16500524871688901</v>
      </c>
      <c r="J1120" s="14">
        <v>0.188592102797424</v>
      </c>
      <c r="K1120" s="14">
        <v>0.127861433506574</v>
      </c>
      <c r="L1120" s="14">
        <v>0</v>
      </c>
      <c r="M1120" s="14"/>
      <c r="N1120" s="14">
        <v>0.11757744859842301</v>
      </c>
      <c r="O1120" s="14">
        <v>0.16530294285264599</v>
      </c>
      <c r="P1120" s="14">
        <v>0.19363454454296899</v>
      </c>
      <c r="Q1120" s="14">
        <v>0.23590630967832099</v>
      </c>
      <c r="R1120" s="14"/>
      <c r="S1120" s="14">
        <v>0.125507691859644</v>
      </c>
      <c r="T1120" s="14">
        <v>0.15769869886910201</v>
      </c>
      <c r="U1120" s="14">
        <v>0.15961884838959001</v>
      </c>
      <c r="V1120" s="14">
        <v>0.25792770876841198</v>
      </c>
      <c r="W1120" s="14">
        <v>0.21210278141967401</v>
      </c>
      <c r="X1120" s="14">
        <v>0.21632871639272699</v>
      </c>
      <c r="Y1120" s="14">
        <v>0.17324826476698599</v>
      </c>
      <c r="Z1120" s="14">
        <v>0.32749698379698</v>
      </c>
      <c r="AA1120" s="14">
        <v>0.20983207359564901</v>
      </c>
      <c r="AB1120" s="14">
        <v>0.182953695726637</v>
      </c>
      <c r="AC1120" s="14">
        <v>0.13413121686448301</v>
      </c>
      <c r="AD1120" s="14">
        <v>0</v>
      </c>
      <c r="AE1120" s="14"/>
      <c r="AF1120" s="14">
        <v>0.21535659510893199</v>
      </c>
      <c r="AG1120" s="14">
        <v>0.13299798773785099</v>
      </c>
      <c r="AH1120" s="14">
        <v>0.23756216685654299</v>
      </c>
      <c r="AI1120" s="14"/>
      <c r="AJ1120" s="14">
        <v>0.23390297623654299</v>
      </c>
      <c r="AK1120" s="14">
        <v>0.16359840516345101</v>
      </c>
      <c r="AL1120" s="14">
        <v>9.9913229633924794E-2</v>
      </c>
      <c r="AM1120" s="14">
        <v>0</v>
      </c>
      <c r="AN1120" s="14">
        <v>0.235927417140155</v>
      </c>
      <c r="AO1120" s="14"/>
      <c r="AP1120" s="14">
        <v>0.32734027296491702</v>
      </c>
      <c r="AQ1120" s="14">
        <v>0.16506992581816299</v>
      </c>
      <c r="AR1120" s="14">
        <v>0.13649314597835899</v>
      </c>
      <c r="AS1120" s="14"/>
      <c r="AT1120" s="14">
        <v>0.210253897152055</v>
      </c>
      <c r="AU1120" s="14">
        <v>0.22640056688291099</v>
      </c>
      <c r="AV1120" s="14">
        <v>0.12539771457112101</v>
      </c>
      <c r="AW1120" s="14">
        <v>7.0149940053642598E-2</v>
      </c>
      <c r="AX1120" s="14">
        <v>0.19915785583586901</v>
      </c>
      <c r="AY1120" s="14"/>
      <c r="AZ1120" s="14">
        <v>0.20108209778605399</v>
      </c>
      <c r="BA1120" s="14">
        <v>0.15485885525946699</v>
      </c>
      <c r="BB1120" s="14">
        <v>0.27500214476310297</v>
      </c>
      <c r="BC1120" s="14">
        <v>0.15461758950080401</v>
      </c>
      <c r="BD1120" s="14">
        <v>9.3612132895507294E-2</v>
      </c>
      <c r="BE1120" s="14">
        <v>0.18259748641229401</v>
      </c>
    </row>
    <row r="1121" spans="2:57" x14ac:dyDescent="0.25">
      <c r="B1121" t="s">
        <v>196</v>
      </c>
      <c r="C1121" s="14">
        <v>0.14739629187984901</v>
      </c>
      <c r="D1121" s="14">
        <v>0.11333520486479</v>
      </c>
      <c r="E1121" s="14">
        <v>0.18114340589460401</v>
      </c>
      <c r="F1121" s="14"/>
      <c r="G1121" s="14">
        <v>0.24186590734795901</v>
      </c>
      <c r="H1121" s="14">
        <v>0.19817013258409399</v>
      </c>
      <c r="I1121" s="14">
        <v>0.12545715084411599</v>
      </c>
      <c r="J1121" s="14">
        <v>0.132531450606446</v>
      </c>
      <c r="K1121" s="14">
        <v>0.27127213141216999</v>
      </c>
      <c r="L1121" s="14">
        <v>0</v>
      </c>
      <c r="M1121" s="14"/>
      <c r="N1121" s="14">
        <v>0.130736445974415</v>
      </c>
      <c r="O1121" s="14">
        <v>0.203395039449386</v>
      </c>
      <c r="P1121" s="14">
        <v>0.14225083020676399</v>
      </c>
      <c r="Q1121" s="14">
        <v>0.12740631408720601</v>
      </c>
      <c r="R1121" s="14"/>
      <c r="S1121" s="14">
        <v>0.14631755389803999</v>
      </c>
      <c r="T1121" s="14">
        <v>0.159520229433913</v>
      </c>
      <c r="U1121" s="14">
        <v>9.5436663233311694E-2</v>
      </c>
      <c r="V1121" s="14">
        <v>0.31227469471599101</v>
      </c>
      <c r="W1121" s="14">
        <v>6.4456670681377295E-2</v>
      </c>
      <c r="X1121" s="14">
        <v>0.15788027088333501</v>
      </c>
      <c r="Y1121" s="14">
        <v>0.26033012475086698</v>
      </c>
      <c r="Z1121" s="14">
        <v>0.12045347694245701</v>
      </c>
      <c r="AA1121" s="14">
        <v>0.12566893484372399</v>
      </c>
      <c r="AB1121" s="14">
        <v>5.7939543889953801E-2</v>
      </c>
      <c r="AC1121" s="14">
        <v>0.13413121686448301</v>
      </c>
      <c r="AD1121" s="14">
        <v>0.100862230206681</v>
      </c>
      <c r="AE1121" s="14"/>
      <c r="AF1121" s="14">
        <v>0.175783706154132</v>
      </c>
      <c r="AG1121" s="14">
        <v>0.103341834079808</v>
      </c>
      <c r="AH1121" s="14">
        <v>0.22548329619244301</v>
      </c>
      <c r="AI1121" s="14"/>
      <c r="AJ1121" s="14">
        <v>0.16630879937359999</v>
      </c>
      <c r="AK1121" s="14">
        <v>0.143737569794367</v>
      </c>
      <c r="AL1121" s="14">
        <v>0.13051445620289201</v>
      </c>
      <c r="AM1121" s="14">
        <v>0</v>
      </c>
      <c r="AN1121" s="14">
        <v>0.19618545894358499</v>
      </c>
      <c r="AO1121" s="14"/>
      <c r="AP1121" s="14">
        <v>0.14824536582554301</v>
      </c>
      <c r="AQ1121" s="14">
        <v>0.14488525982578501</v>
      </c>
      <c r="AR1121" s="14">
        <v>0.18588685178397099</v>
      </c>
      <c r="AS1121" s="14"/>
      <c r="AT1121" s="14">
        <v>0.23638277521471099</v>
      </c>
      <c r="AU1121" s="14">
        <v>0.14427721022831799</v>
      </c>
      <c r="AV1121" s="14">
        <v>0.12337548860199</v>
      </c>
      <c r="AW1121" s="14">
        <v>6.5369403279802299E-2</v>
      </c>
      <c r="AX1121" s="14">
        <v>0.17669496043458799</v>
      </c>
      <c r="AY1121" s="14"/>
      <c r="AZ1121" s="14">
        <v>0.17674448815541599</v>
      </c>
      <c r="BA1121" s="14">
        <v>0.134369886375523</v>
      </c>
      <c r="BB1121" s="14">
        <v>0.19136625151036499</v>
      </c>
      <c r="BC1121" s="14">
        <v>8.3329448674832496E-2</v>
      </c>
      <c r="BD1121" s="14">
        <v>9.4525865483827395E-2</v>
      </c>
      <c r="BE1121" s="14">
        <v>0.28541125359341601</v>
      </c>
    </row>
    <row r="1122" spans="2:57" x14ac:dyDescent="0.25">
      <c r="B1122" t="s">
        <v>194</v>
      </c>
      <c r="C1122" s="14">
        <v>0.128260493204087</v>
      </c>
      <c r="D1122" s="14">
        <v>0.14091497329247299</v>
      </c>
      <c r="E1122" s="14">
        <v>0.115722661333031</v>
      </c>
      <c r="F1122" s="14"/>
      <c r="G1122" s="14">
        <v>0.29381775856918302</v>
      </c>
      <c r="H1122" s="14">
        <v>0.20930480402368601</v>
      </c>
      <c r="I1122" s="14">
        <v>0.145729842106257</v>
      </c>
      <c r="J1122" s="14">
        <v>7.0898251236823404E-2</v>
      </c>
      <c r="K1122" s="14">
        <v>6.1530817720355201E-2</v>
      </c>
      <c r="L1122" s="14">
        <v>0</v>
      </c>
      <c r="M1122" s="14"/>
      <c r="N1122" s="14">
        <v>8.1288118746967605E-2</v>
      </c>
      <c r="O1122" s="14">
        <v>0.13014485144242499</v>
      </c>
      <c r="P1122" s="14">
        <v>0.15025260583081501</v>
      </c>
      <c r="Q1122" s="14">
        <v>0.15972753541844301</v>
      </c>
      <c r="R1122" s="14"/>
      <c r="S1122" s="14">
        <v>0.23316569210702701</v>
      </c>
      <c r="T1122" s="14">
        <v>0.14609313158903101</v>
      </c>
      <c r="U1122" s="14">
        <v>0.102168865754917</v>
      </c>
      <c r="V1122" s="14">
        <v>0.1645789045263</v>
      </c>
      <c r="W1122" s="14">
        <v>0</v>
      </c>
      <c r="X1122" s="14">
        <v>0.13616564050740201</v>
      </c>
      <c r="Y1122" s="14">
        <v>7.9467604859209007E-2</v>
      </c>
      <c r="Z1122" s="14">
        <v>9.6694153254875403E-2</v>
      </c>
      <c r="AA1122" s="14">
        <v>0.17424882493296801</v>
      </c>
      <c r="AB1122" s="14">
        <v>5.6129596632634199E-2</v>
      </c>
      <c r="AC1122" s="14">
        <v>0</v>
      </c>
      <c r="AD1122" s="14">
        <v>0.178368455052407</v>
      </c>
      <c r="AE1122" s="14"/>
      <c r="AF1122" s="14">
        <v>0.13072510307162899</v>
      </c>
      <c r="AG1122" s="14">
        <v>0.125955431332856</v>
      </c>
      <c r="AH1122" s="14">
        <v>0.13882715925395001</v>
      </c>
      <c r="AI1122" s="14"/>
      <c r="AJ1122" s="14">
        <v>0.109724066240458</v>
      </c>
      <c r="AK1122" s="14">
        <v>0.147749504145854</v>
      </c>
      <c r="AL1122" s="14">
        <v>0.16043458455917201</v>
      </c>
      <c r="AM1122" s="14">
        <v>0</v>
      </c>
      <c r="AN1122" s="14">
        <v>0.114019358446905</v>
      </c>
      <c r="AO1122" s="14"/>
      <c r="AP1122" s="14">
        <v>0.10202837759941399</v>
      </c>
      <c r="AQ1122" s="14">
        <v>0.15173932170070301</v>
      </c>
      <c r="AR1122" s="14">
        <v>0.146954996306083</v>
      </c>
      <c r="AS1122" s="14"/>
      <c r="AT1122" s="14">
        <v>8.0884124433220003E-2</v>
      </c>
      <c r="AU1122" s="14">
        <v>0.213480101466651</v>
      </c>
      <c r="AV1122" s="14">
        <v>0.14687817625133701</v>
      </c>
      <c r="AW1122" s="14">
        <v>4.2141680894686603E-2</v>
      </c>
      <c r="AX1122" s="14">
        <v>0.19915785583586901</v>
      </c>
      <c r="AY1122" s="14"/>
      <c r="AZ1122" s="14">
        <v>0.167137882624527</v>
      </c>
      <c r="BA1122" s="14">
        <v>0.10221006523138</v>
      </c>
      <c r="BB1122" s="14">
        <v>0.15658196483308101</v>
      </c>
      <c r="BC1122" s="14">
        <v>0.19747042355249</v>
      </c>
      <c r="BD1122" s="14">
        <v>2.9533080559526598E-2</v>
      </c>
      <c r="BE1122" s="14">
        <v>9.2946716885074596E-2</v>
      </c>
    </row>
    <row r="1123" spans="2:57" x14ac:dyDescent="0.25">
      <c r="B1123" t="s">
        <v>87</v>
      </c>
      <c r="C1123" s="14">
        <v>8.2980618809890203E-2</v>
      </c>
      <c r="D1123" s="14">
        <v>7.3324304146819397E-2</v>
      </c>
      <c r="E1123" s="14">
        <v>9.2547922159690196E-2</v>
      </c>
      <c r="F1123" s="14"/>
      <c r="G1123" s="14">
        <v>0</v>
      </c>
      <c r="H1123" s="14">
        <v>0.123987867742145</v>
      </c>
      <c r="I1123" s="14">
        <v>9.7088907123222906E-2</v>
      </c>
      <c r="J1123" s="14">
        <v>6.32426624951275E-2</v>
      </c>
      <c r="K1123" s="14">
        <v>0</v>
      </c>
      <c r="L1123" s="14">
        <v>0</v>
      </c>
      <c r="M1123" s="14"/>
      <c r="N1123" s="14">
        <v>3.0787891911611302E-2</v>
      </c>
      <c r="O1123" s="14">
        <v>5.6368959654285997E-2</v>
      </c>
      <c r="P1123" s="14">
        <v>9.6241180614755104E-2</v>
      </c>
      <c r="Q1123" s="14">
        <v>0.14965427597742101</v>
      </c>
      <c r="R1123" s="14"/>
      <c r="S1123" s="14">
        <v>3.6175783689508703E-2</v>
      </c>
      <c r="T1123" s="14">
        <v>4.9918624980881697E-2</v>
      </c>
      <c r="U1123" s="14">
        <v>5.8876039936427003E-2</v>
      </c>
      <c r="V1123" s="14">
        <v>0</v>
      </c>
      <c r="W1123" s="14">
        <v>0.149288412736818</v>
      </c>
      <c r="X1123" s="14">
        <v>0.13217368636744301</v>
      </c>
      <c r="Y1123" s="14">
        <v>4.9956102268956602E-2</v>
      </c>
      <c r="Z1123" s="14">
        <v>0.13943992995832699</v>
      </c>
      <c r="AA1123" s="14">
        <v>9.5614649930651205E-2</v>
      </c>
      <c r="AB1123" s="14">
        <v>0.185958228202173</v>
      </c>
      <c r="AC1123" s="14">
        <v>0.14384406334605099</v>
      </c>
      <c r="AD1123" s="14">
        <v>0</v>
      </c>
      <c r="AE1123" s="14"/>
      <c r="AF1123" s="14">
        <v>0.101739295234165</v>
      </c>
      <c r="AG1123" s="14">
        <v>7.8492209955394299E-2</v>
      </c>
      <c r="AH1123" s="14">
        <v>6.7970217736502206E-2</v>
      </c>
      <c r="AI1123" s="14"/>
      <c r="AJ1123" s="14">
        <v>4.5074168412991902E-2</v>
      </c>
      <c r="AK1123" s="14">
        <v>9.3625372530767206E-2</v>
      </c>
      <c r="AL1123" s="14">
        <v>5.6005917772115499E-2</v>
      </c>
      <c r="AM1123" s="14">
        <v>0</v>
      </c>
      <c r="AN1123" s="14">
        <v>0.114705134514011</v>
      </c>
      <c r="AO1123" s="14"/>
      <c r="AP1123" s="14">
        <v>5.0433347701002502E-2</v>
      </c>
      <c r="AQ1123" s="14">
        <v>7.0169325546669298E-2</v>
      </c>
      <c r="AR1123" s="14">
        <v>6.8421110206367097E-2</v>
      </c>
      <c r="AS1123" s="14"/>
      <c r="AT1123" s="14">
        <v>0.13520873679609</v>
      </c>
      <c r="AU1123" s="14">
        <v>9.4465928461478998E-2</v>
      </c>
      <c r="AV1123" s="14">
        <v>7.3011291175471393E-2</v>
      </c>
      <c r="AW1123" s="14">
        <v>3.9407977760200497E-2</v>
      </c>
      <c r="AX1123" s="14">
        <v>0</v>
      </c>
      <c r="AY1123" s="14"/>
      <c r="AZ1123" s="14">
        <v>4.0354023616152E-2</v>
      </c>
      <c r="BA1123" s="14">
        <v>8.0723042392694302E-2</v>
      </c>
      <c r="BB1123" s="14">
        <v>9.1246802042942804E-2</v>
      </c>
      <c r="BC1123" s="14">
        <v>9.6428984198362905E-2</v>
      </c>
      <c r="BD1123" s="14">
        <v>0.13542377158022501</v>
      </c>
      <c r="BE1123" s="14">
        <v>0.10496127311041201</v>
      </c>
    </row>
    <row r="1124" spans="2:57" x14ac:dyDescent="0.25">
      <c r="B1124" t="s">
        <v>378</v>
      </c>
      <c r="C1124" s="14">
        <v>8.11041630972094E-2</v>
      </c>
      <c r="D1124" s="14">
        <v>0.100848768205254</v>
      </c>
      <c r="E1124" s="14">
        <v>6.1541562541833801E-2</v>
      </c>
      <c r="F1124" s="14"/>
      <c r="G1124" s="14">
        <v>0</v>
      </c>
      <c r="H1124" s="14">
        <v>0.10277807988552</v>
      </c>
      <c r="I1124" s="14">
        <v>7.0714211639957295E-2</v>
      </c>
      <c r="J1124" s="14">
        <v>0.10453560819883401</v>
      </c>
      <c r="K1124" s="14">
        <v>0</v>
      </c>
      <c r="L1124" s="14">
        <v>0</v>
      </c>
      <c r="M1124" s="14"/>
      <c r="N1124" s="14">
        <v>6.5762709024360405E-2</v>
      </c>
      <c r="O1124" s="14">
        <v>0.153041961237215</v>
      </c>
      <c r="P1124" s="14">
        <v>8.0326728223699698E-2</v>
      </c>
      <c r="Q1124" s="14">
        <v>4.36437296578761E-2</v>
      </c>
      <c r="R1124" s="14"/>
      <c r="S1124" s="14">
        <v>6.6544233421624896E-2</v>
      </c>
      <c r="T1124" s="14">
        <v>0.10258843013201201</v>
      </c>
      <c r="U1124" s="14">
        <v>0.104361937770929</v>
      </c>
      <c r="V1124" s="14">
        <v>0</v>
      </c>
      <c r="W1124" s="14">
        <v>0.26702318011088499</v>
      </c>
      <c r="X1124" s="14">
        <v>0</v>
      </c>
      <c r="Y1124" s="14">
        <v>8.0850977221397405E-2</v>
      </c>
      <c r="Z1124" s="14">
        <v>0</v>
      </c>
      <c r="AA1124" s="14">
        <v>6.3618995489241895E-2</v>
      </c>
      <c r="AB1124" s="14">
        <v>0.194577015979844</v>
      </c>
      <c r="AC1124" s="14">
        <v>7.3886649809354193E-2</v>
      </c>
      <c r="AD1124" s="14">
        <v>0</v>
      </c>
      <c r="AE1124" s="14"/>
      <c r="AF1124" s="14">
        <v>7.9638127174713899E-2</v>
      </c>
      <c r="AG1124" s="14">
        <v>0.107056368203278</v>
      </c>
      <c r="AH1124" s="14">
        <v>1.99835044909575E-2</v>
      </c>
      <c r="AI1124" s="14"/>
      <c r="AJ1124" s="14">
        <v>0.10128182003964099</v>
      </c>
      <c r="AK1124" s="14">
        <v>0.11016359482091299</v>
      </c>
      <c r="AL1124" s="14">
        <v>0</v>
      </c>
      <c r="AM1124" s="14">
        <v>0</v>
      </c>
      <c r="AN1124" s="14">
        <v>2.5169157407405399E-2</v>
      </c>
      <c r="AO1124" s="14"/>
      <c r="AP1124" s="14">
        <v>0.13629969919780799</v>
      </c>
      <c r="AQ1124" s="14">
        <v>9.2879728830247907E-2</v>
      </c>
      <c r="AR1124" s="14">
        <v>0</v>
      </c>
      <c r="AS1124" s="14"/>
      <c r="AT1124" s="14">
        <v>5.4707398205383902E-2</v>
      </c>
      <c r="AU1124" s="14">
        <v>4.2321108496027403E-2</v>
      </c>
      <c r="AV1124" s="14">
        <v>0.102081551555018</v>
      </c>
      <c r="AW1124" s="14">
        <v>0.104861698967972</v>
      </c>
      <c r="AX1124" s="14">
        <v>0.14395960014178599</v>
      </c>
      <c r="AY1124" s="14"/>
      <c r="AZ1124" s="14">
        <v>0.102762472938106</v>
      </c>
      <c r="BA1124" s="14">
        <v>5.7271251737351099E-2</v>
      </c>
      <c r="BB1124" s="14">
        <v>7.9048624934423495E-2</v>
      </c>
      <c r="BC1124" s="14">
        <v>6.6725972925982105E-2</v>
      </c>
      <c r="BD1124" s="14">
        <v>0.12326340216321</v>
      </c>
      <c r="BE1124" s="14">
        <v>7.8866155379563901E-2</v>
      </c>
    </row>
    <row r="1125" spans="2:57" x14ac:dyDescent="0.25">
      <c r="B1125" t="s">
        <v>376</v>
      </c>
      <c r="C1125" s="14">
        <v>5.7851590685570102E-2</v>
      </c>
      <c r="D1125" s="14">
        <v>7.0662150096046705E-2</v>
      </c>
      <c r="E1125" s="14">
        <v>4.5159118221992797E-2</v>
      </c>
      <c r="F1125" s="14"/>
      <c r="G1125" s="14">
        <v>0.239957740569749</v>
      </c>
      <c r="H1125" s="14">
        <v>4.9565535664522903E-2</v>
      </c>
      <c r="I1125" s="14">
        <v>2.8669954790546098E-2</v>
      </c>
      <c r="J1125" s="14">
        <v>9.3514368125878294E-2</v>
      </c>
      <c r="K1125" s="14">
        <v>6.3829857250784605E-2</v>
      </c>
      <c r="L1125" s="14">
        <v>0</v>
      </c>
      <c r="M1125" s="14"/>
      <c r="N1125" s="14">
        <v>0.11290746616722599</v>
      </c>
      <c r="O1125" s="14">
        <v>7.3650732730218604E-2</v>
      </c>
      <c r="P1125" s="14">
        <v>4.0325066419110697E-2</v>
      </c>
      <c r="Q1125" s="14">
        <v>0</v>
      </c>
      <c r="R1125" s="14"/>
      <c r="S1125" s="14">
        <v>0.14569586649164101</v>
      </c>
      <c r="T1125" s="14">
        <v>0</v>
      </c>
      <c r="U1125" s="14">
        <v>0.10911376608199801</v>
      </c>
      <c r="V1125" s="14">
        <v>0</v>
      </c>
      <c r="W1125" s="14">
        <v>0.206097675704418</v>
      </c>
      <c r="X1125" s="14">
        <v>3.5504576672691003E-2</v>
      </c>
      <c r="Y1125" s="14">
        <v>4.02653703392305E-2</v>
      </c>
      <c r="Z1125" s="14">
        <v>0</v>
      </c>
      <c r="AA1125" s="14">
        <v>8.1831090901768197E-2</v>
      </c>
      <c r="AB1125" s="14">
        <v>0</v>
      </c>
      <c r="AC1125" s="14">
        <v>0</v>
      </c>
      <c r="AD1125" s="14">
        <v>0</v>
      </c>
      <c r="AE1125" s="14"/>
      <c r="AF1125" s="14">
        <v>2.2615777855981099E-2</v>
      </c>
      <c r="AG1125" s="14">
        <v>8.4787836447100196E-2</v>
      </c>
      <c r="AH1125" s="14">
        <v>5.1229460968081501E-2</v>
      </c>
      <c r="AI1125" s="14"/>
      <c r="AJ1125" s="14">
        <v>3.89790530890562E-2</v>
      </c>
      <c r="AK1125" s="14">
        <v>2.9690841181245001E-2</v>
      </c>
      <c r="AL1125" s="14">
        <v>0.17685512487267999</v>
      </c>
      <c r="AM1125" s="14">
        <v>0</v>
      </c>
      <c r="AN1125" s="14">
        <v>8.3708968339405901E-2</v>
      </c>
      <c r="AO1125" s="14"/>
      <c r="AP1125" s="14">
        <v>2.1083368565291801E-2</v>
      </c>
      <c r="AQ1125" s="14">
        <v>7.5885507526366094E-2</v>
      </c>
      <c r="AR1125" s="14">
        <v>0.13423356894048799</v>
      </c>
      <c r="AS1125" s="14"/>
      <c r="AT1125" s="14">
        <v>3.1631448587022902E-2</v>
      </c>
      <c r="AU1125" s="14">
        <v>0</v>
      </c>
      <c r="AV1125" s="14">
        <v>6.5395824677872194E-2</v>
      </c>
      <c r="AW1125" s="14">
        <v>9.1439128452823801E-2</v>
      </c>
      <c r="AX1125" s="14">
        <v>0.16265003632119901</v>
      </c>
      <c r="AY1125" s="14"/>
      <c r="AZ1125" s="14">
        <v>0.118752715337358</v>
      </c>
      <c r="BA1125" s="14">
        <v>4.6173880794483597E-2</v>
      </c>
      <c r="BB1125" s="14">
        <v>3.2620511071162303E-2</v>
      </c>
      <c r="BC1125" s="14">
        <v>2.7647390255262302E-2</v>
      </c>
      <c r="BD1125" s="14">
        <v>6.0129049627793897E-2</v>
      </c>
      <c r="BE1125" s="14">
        <v>0</v>
      </c>
    </row>
    <row r="1126" spans="2:57" x14ac:dyDescent="0.25">
      <c r="B1126" t="s">
        <v>377</v>
      </c>
      <c r="C1126" s="14">
        <v>3.8535792691820898E-2</v>
      </c>
      <c r="D1126" s="14">
        <v>5.6068430331242501E-2</v>
      </c>
      <c r="E1126" s="14">
        <v>2.1164769825305799E-2</v>
      </c>
      <c r="F1126" s="14"/>
      <c r="G1126" s="14">
        <v>0</v>
      </c>
      <c r="H1126" s="14">
        <v>0</v>
      </c>
      <c r="I1126" s="14">
        <v>6.0262693775831502E-2</v>
      </c>
      <c r="J1126" s="14">
        <v>2.2500462008545701E-2</v>
      </c>
      <c r="K1126" s="14">
        <v>6.7635222292343006E-2</v>
      </c>
      <c r="L1126" s="14">
        <v>0</v>
      </c>
      <c r="M1126" s="14"/>
      <c r="N1126" s="14">
        <v>6.3753843043721406E-2</v>
      </c>
      <c r="O1126" s="14">
        <v>1.7400109186174999E-2</v>
      </c>
      <c r="P1126" s="14">
        <v>0</v>
      </c>
      <c r="Q1126" s="14">
        <v>6.0291764631592602E-2</v>
      </c>
      <c r="R1126" s="14"/>
      <c r="S1126" s="14">
        <v>3.4253764146737802E-2</v>
      </c>
      <c r="T1126" s="14">
        <v>0</v>
      </c>
      <c r="U1126" s="14">
        <v>4.7780312838898303E-2</v>
      </c>
      <c r="V1126" s="14">
        <v>0.10106207935856699</v>
      </c>
      <c r="W1126" s="14">
        <v>0</v>
      </c>
      <c r="X1126" s="14">
        <v>8.6704732191819706E-2</v>
      </c>
      <c r="Y1126" s="14">
        <v>3.9443573586699303E-2</v>
      </c>
      <c r="Z1126" s="14">
        <v>0</v>
      </c>
      <c r="AA1126" s="14">
        <v>6.7831444056345905E-2</v>
      </c>
      <c r="AB1126" s="14">
        <v>0</v>
      </c>
      <c r="AC1126" s="14">
        <v>0</v>
      </c>
      <c r="AD1126" s="14">
        <v>7.7928236316030505E-2</v>
      </c>
      <c r="AE1126" s="14"/>
      <c r="AF1126" s="14">
        <v>2.93848858409636E-2</v>
      </c>
      <c r="AG1126" s="14">
        <v>4.8970744773467099E-2</v>
      </c>
      <c r="AH1126" s="14">
        <v>2.9244219101049899E-2</v>
      </c>
      <c r="AI1126" s="14"/>
      <c r="AJ1126" s="14">
        <v>2.0023518683936498E-2</v>
      </c>
      <c r="AK1126" s="14">
        <v>4.3073408862756402E-2</v>
      </c>
      <c r="AL1126" s="14">
        <v>5.3030323120380501E-2</v>
      </c>
      <c r="AM1126" s="14">
        <v>0</v>
      </c>
      <c r="AN1126" s="14">
        <v>6.3176392216063096E-2</v>
      </c>
      <c r="AO1126" s="14"/>
      <c r="AP1126" s="14">
        <v>0</v>
      </c>
      <c r="AQ1126" s="14">
        <v>6.8275100242657594E-2</v>
      </c>
      <c r="AR1126" s="14">
        <v>7.2445617677160498E-2</v>
      </c>
      <c r="AS1126" s="14"/>
      <c r="AT1126" s="14">
        <v>2.36611838042062E-2</v>
      </c>
      <c r="AU1126" s="14">
        <v>5.1448960819097403E-2</v>
      </c>
      <c r="AV1126" s="14">
        <v>4.7758300659713003E-2</v>
      </c>
      <c r="AW1126" s="14">
        <v>6.3393572887688196E-2</v>
      </c>
      <c r="AX1126" s="14">
        <v>0</v>
      </c>
      <c r="AY1126" s="14"/>
      <c r="AZ1126" s="14">
        <v>3.5739245519853302E-2</v>
      </c>
      <c r="BA1126" s="14">
        <v>4.9345192653303199E-2</v>
      </c>
      <c r="BB1126" s="14">
        <v>3.5901203446909898E-2</v>
      </c>
      <c r="BC1126" s="14">
        <v>6.81556869414221E-2</v>
      </c>
      <c r="BD1126" s="14">
        <v>0</v>
      </c>
      <c r="BE1126" s="14">
        <v>0</v>
      </c>
    </row>
    <row r="1127" spans="2:57" x14ac:dyDescent="0.25">
      <c r="B1127" t="s">
        <v>185</v>
      </c>
      <c r="C1127" s="14">
        <v>4.6282019333409502E-2</v>
      </c>
      <c r="D1127" s="14">
        <v>6.8162871656407401E-2</v>
      </c>
      <c r="E1127" s="14">
        <v>2.4602863358212299E-2</v>
      </c>
      <c r="F1127" s="14"/>
      <c r="G1127" s="14">
        <v>0</v>
      </c>
      <c r="H1127" s="14">
        <v>2.9979700785929601E-2</v>
      </c>
      <c r="I1127" s="14">
        <v>5.7106873423401303E-2</v>
      </c>
      <c r="J1127" s="14">
        <v>4.8618535674854302E-2</v>
      </c>
      <c r="K1127" s="14">
        <v>0</v>
      </c>
      <c r="L1127" s="14">
        <v>0</v>
      </c>
      <c r="M1127" s="14"/>
      <c r="N1127" s="14">
        <v>8.0916985225393895E-2</v>
      </c>
      <c r="O1127" s="14">
        <v>0</v>
      </c>
      <c r="P1127" s="14">
        <v>5.4910400735604201E-2</v>
      </c>
      <c r="Q1127" s="14">
        <v>3.5891293769973999E-2</v>
      </c>
      <c r="R1127" s="14"/>
      <c r="S1127" s="14">
        <v>0</v>
      </c>
      <c r="T1127" s="14">
        <v>2.43150999512197E-2</v>
      </c>
      <c r="U1127" s="14">
        <v>0.17587339205799499</v>
      </c>
      <c r="V1127" s="14">
        <v>8.2338831272681795E-2</v>
      </c>
      <c r="W1127" s="14">
        <v>0</v>
      </c>
      <c r="X1127" s="14">
        <v>4.0263041633965199E-2</v>
      </c>
      <c r="Y1127" s="14">
        <v>9.0432016217064704E-2</v>
      </c>
      <c r="Z1127" s="14">
        <v>0</v>
      </c>
      <c r="AA1127" s="14">
        <v>6.6761465116251695E-2</v>
      </c>
      <c r="AB1127" s="14">
        <v>5.4757279569671198E-2</v>
      </c>
      <c r="AC1127" s="14">
        <v>0</v>
      </c>
      <c r="AD1127" s="14">
        <v>0</v>
      </c>
      <c r="AE1127" s="14"/>
      <c r="AF1127" s="14">
        <v>4.4642791305776801E-2</v>
      </c>
      <c r="AG1127" s="14">
        <v>5.02040702090992E-2</v>
      </c>
      <c r="AH1127" s="14">
        <v>4.1819075474913203E-2</v>
      </c>
      <c r="AI1127" s="14"/>
      <c r="AJ1127" s="14">
        <v>1.8533455285397401E-2</v>
      </c>
      <c r="AK1127" s="14">
        <v>7.6952456776797504E-2</v>
      </c>
      <c r="AL1127" s="14">
        <v>5.2436077377121103E-2</v>
      </c>
      <c r="AM1127" s="14">
        <v>0</v>
      </c>
      <c r="AN1127" s="14">
        <v>2.8020966499967801E-2</v>
      </c>
      <c r="AO1127" s="14"/>
      <c r="AP1127" s="14">
        <v>2.9221743474548902E-2</v>
      </c>
      <c r="AQ1127" s="14">
        <v>3.6567003729690399E-2</v>
      </c>
      <c r="AR1127" s="14">
        <v>0.19788400202852499</v>
      </c>
      <c r="AS1127" s="14"/>
      <c r="AT1127" s="14">
        <v>7.6795839123650594E-2</v>
      </c>
      <c r="AU1127" s="14">
        <v>1.97429145448192E-2</v>
      </c>
      <c r="AV1127" s="14">
        <v>2.4442046431282401E-2</v>
      </c>
      <c r="AW1127" s="14">
        <v>0.110462205255267</v>
      </c>
      <c r="AX1127" s="14">
        <v>0</v>
      </c>
      <c r="AY1127" s="14"/>
      <c r="AZ1127" s="14">
        <v>0</v>
      </c>
      <c r="BA1127" s="14">
        <v>5.4730969539441697E-2</v>
      </c>
      <c r="BB1127" s="14">
        <v>2.96371893690313E-2</v>
      </c>
      <c r="BC1127" s="14">
        <v>2.66871582522147E-2</v>
      </c>
      <c r="BD1127" s="14">
        <v>0.167474470223658</v>
      </c>
      <c r="BE1127" s="14">
        <v>0</v>
      </c>
    </row>
    <row r="1128" spans="2:57" x14ac:dyDescent="0.25"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F1128" s="14"/>
      <c r="AG1128" s="14"/>
      <c r="AH1128" s="14"/>
      <c r="AI1128" s="14"/>
      <c r="AJ1128" s="14"/>
      <c r="AK1128" s="14"/>
      <c r="AL1128" s="14"/>
      <c r="AM1128" s="14"/>
      <c r="AN1128" s="14"/>
      <c r="AO1128" s="14"/>
      <c r="AP1128" s="14"/>
      <c r="AQ1128" s="14"/>
      <c r="AR1128" s="14"/>
      <c r="AS1128" s="14"/>
      <c r="AT1128" s="14"/>
      <c r="AU1128" s="14"/>
      <c r="AV1128" s="14"/>
      <c r="AW1128" s="14"/>
      <c r="AX1128" s="14"/>
      <c r="AY1128" s="14"/>
      <c r="AZ1128" s="14"/>
      <c r="BA1128" s="14"/>
      <c r="BB1128" s="14"/>
      <c r="BC1128" s="14"/>
      <c r="BD1128" s="14"/>
      <c r="BE1128" s="14"/>
    </row>
    <row r="1129" spans="2:57" x14ac:dyDescent="0.25">
      <c r="B1129" s="6" t="s">
        <v>401</v>
      </c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4"/>
      <c r="AF1129" s="14"/>
      <c r="AG1129" s="14"/>
      <c r="AH1129" s="14"/>
      <c r="AI1129" s="14"/>
      <c r="AJ1129" s="14"/>
      <c r="AK1129" s="14"/>
      <c r="AL1129" s="14"/>
      <c r="AM1129" s="14"/>
      <c r="AN1129" s="14"/>
      <c r="AO1129" s="14"/>
      <c r="AP1129" s="14"/>
      <c r="AQ1129" s="14"/>
      <c r="AR1129" s="14"/>
      <c r="AS1129" s="14"/>
      <c r="AT1129" s="14"/>
      <c r="AU1129" s="14"/>
      <c r="AV1129" s="14"/>
      <c r="AW1129" s="14"/>
      <c r="AX1129" s="14"/>
      <c r="AY1129" s="14"/>
      <c r="AZ1129" s="14"/>
      <c r="BA1129" s="14"/>
      <c r="BB1129" s="14"/>
      <c r="BC1129" s="14"/>
      <c r="BD1129" s="14"/>
      <c r="BE1129" s="14"/>
    </row>
    <row r="1130" spans="2:57" x14ac:dyDescent="0.25">
      <c r="B1130" s="24" t="s">
        <v>453</v>
      </c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4"/>
      <c r="AF1130" s="14"/>
      <c r="AG1130" s="14"/>
      <c r="AH1130" s="14"/>
      <c r="AI1130" s="14"/>
      <c r="AJ1130" s="14"/>
      <c r="AK1130" s="14"/>
      <c r="AL1130" s="14"/>
      <c r="AM1130" s="14"/>
      <c r="AN1130" s="14"/>
      <c r="AO1130" s="14"/>
      <c r="AP1130" s="14"/>
      <c r="AQ1130" s="14"/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  <c r="BD1130" s="14"/>
      <c r="BE1130" s="14"/>
    </row>
    <row r="1131" spans="2:57" x14ac:dyDescent="0.25">
      <c r="B1131" t="s">
        <v>232</v>
      </c>
      <c r="C1131" s="14">
        <v>0.183851581193376</v>
      </c>
      <c r="D1131" s="14">
        <v>0.20190873890521599</v>
      </c>
      <c r="E1131" s="14">
        <v>0.165618342634304</v>
      </c>
      <c r="F1131" s="14"/>
      <c r="G1131" s="14">
        <v>0.196196166262608</v>
      </c>
      <c r="H1131" s="14">
        <v>0.193083303728975</v>
      </c>
      <c r="I1131" s="14">
        <v>0.18439507569533101</v>
      </c>
      <c r="J1131" s="14">
        <v>0.17336488894994601</v>
      </c>
      <c r="K1131" s="14">
        <v>0.17097349817903501</v>
      </c>
      <c r="L1131" s="14">
        <v>0.185464854225458</v>
      </c>
      <c r="M1131" s="14"/>
      <c r="N1131" s="14">
        <v>0.25479302948452198</v>
      </c>
      <c r="O1131" s="14">
        <v>0.16197589237919399</v>
      </c>
      <c r="P1131" s="14">
        <v>0.183473406397028</v>
      </c>
      <c r="Q1131" s="14">
        <v>0.113493323392305</v>
      </c>
      <c r="R1131" s="14"/>
      <c r="S1131" s="14">
        <v>0.231452583168336</v>
      </c>
      <c r="T1131" s="14">
        <v>0.148062404883401</v>
      </c>
      <c r="U1131" s="14">
        <v>0.12152485474180801</v>
      </c>
      <c r="V1131" s="14">
        <v>0.19462749707240001</v>
      </c>
      <c r="W1131" s="14">
        <v>0.15439642467725601</v>
      </c>
      <c r="X1131" s="14">
        <v>0.19029283384017801</v>
      </c>
      <c r="Y1131" s="14">
        <v>0.24343122190260599</v>
      </c>
      <c r="Z1131" s="14">
        <v>0.225434264454793</v>
      </c>
      <c r="AA1131" s="14">
        <v>0.198450756876037</v>
      </c>
      <c r="AB1131" s="14">
        <v>0.13697869633555601</v>
      </c>
      <c r="AC1131" s="14">
        <v>0.134575915072282</v>
      </c>
      <c r="AD1131" s="14">
        <v>0.20722408612178</v>
      </c>
      <c r="AE1131" s="14"/>
      <c r="AF1131" s="14">
        <v>0.174556396055423</v>
      </c>
      <c r="AG1131" s="14">
        <v>0.19497744292597599</v>
      </c>
      <c r="AH1131" s="14">
        <v>0.19489652932718199</v>
      </c>
      <c r="AI1131" s="14"/>
      <c r="AJ1131" s="14">
        <v>0.19821263038054701</v>
      </c>
      <c r="AK1131" s="14">
        <v>0.20691667369660599</v>
      </c>
      <c r="AL1131" s="14">
        <v>0.20989559837903701</v>
      </c>
      <c r="AM1131" s="14">
        <v>0.124193412694139</v>
      </c>
      <c r="AN1131" s="14">
        <v>0.13279945592487299</v>
      </c>
      <c r="AO1131" s="14"/>
      <c r="AP1131" s="14">
        <v>0.25447643292684802</v>
      </c>
      <c r="AQ1131" s="14">
        <v>0.19006665579652901</v>
      </c>
      <c r="AR1131" s="14">
        <v>0.21480596757943099</v>
      </c>
      <c r="AS1131" s="14"/>
      <c r="AT1131" s="14">
        <v>0.115381909259428</v>
      </c>
      <c r="AU1131" s="14">
        <v>0.133276308159336</v>
      </c>
      <c r="AV1131" s="14">
        <v>0.19815167685413901</v>
      </c>
      <c r="AW1131" s="14">
        <v>0.28539295721227398</v>
      </c>
      <c r="AX1131" s="14">
        <v>0.314179832983628</v>
      </c>
      <c r="AY1131" s="14"/>
      <c r="AZ1131" s="14">
        <v>0.24572602598184401</v>
      </c>
      <c r="BA1131" s="14">
        <v>0.16576727699792301</v>
      </c>
      <c r="BB1131" s="14">
        <v>0.15475878667510301</v>
      </c>
      <c r="BC1131" s="14">
        <v>0.15894203412212701</v>
      </c>
      <c r="BD1131" s="14">
        <v>0.147205649775768</v>
      </c>
      <c r="BE1131" s="14">
        <v>0.148608008716239</v>
      </c>
    </row>
    <row r="1132" spans="2:57" x14ac:dyDescent="0.25">
      <c r="B1132" t="s">
        <v>233</v>
      </c>
      <c r="C1132" s="14">
        <v>0.447875914072068</v>
      </c>
      <c r="D1132" s="14">
        <v>0.47313492402815099</v>
      </c>
      <c r="E1132" s="14">
        <v>0.42148374212198803</v>
      </c>
      <c r="F1132" s="14"/>
      <c r="G1132" s="14">
        <v>0.43545831032619398</v>
      </c>
      <c r="H1132" s="14">
        <v>0.44701101757203299</v>
      </c>
      <c r="I1132" s="14">
        <v>0.46351575927566901</v>
      </c>
      <c r="J1132" s="14">
        <v>0.44924808416266399</v>
      </c>
      <c r="K1132" s="14">
        <v>0.45075754089255499</v>
      </c>
      <c r="L1132" s="14">
        <v>0.38710070812931102</v>
      </c>
      <c r="M1132" s="14"/>
      <c r="N1132" s="14">
        <v>0.45793714706866701</v>
      </c>
      <c r="O1132" s="14">
        <v>0.48224454927509802</v>
      </c>
      <c r="P1132" s="14">
        <v>0.43115101691868102</v>
      </c>
      <c r="Q1132" s="14">
        <v>0.41423514741782902</v>
      </c>
      <c r="R1132" s="14"/>
      <c r="S1132" s="14">
        <v>0.44737222157416101</v>
      </c>
      <c r="T1132" s="14">
        <v>0.444558173486229</v>
      </c>
      <c r="U1132" s="14">
        <v>0.56178171583456804</v>
      </c>
      <c r="V1132" s="14">
        <v>0.34420803816652401</v>
      </c>
      <c r="W1132" s="14">
        <v>0.48711502827992598</v>
      </c>
      <c r="X1132" s="14">
        <v>0.42615644027195798</v>
      </c>
      <c r="Y1132" s="14">
        <v>0.37874018572325202</v>
      </c>
      <c r="Z1132" s="14">
        <v>0.44894585452712998</v>
      </c>
      <c r="AA1132" s="14">
        <v>0.51258985220897502</v>
      </c>
      <c r="AB1132" s="14">
        <v>0.49855346817999802</v>
      </c>
      <c r="AC1132" s="14">
        <v>0.412165713698116</v>
      </c>
      <c r="AD1132" s="14">
        <v>0.35098062620231801</v>
      </c>
      <c r="AE1132" s="14"/>
      <c r="AF1132" s="14">
        <v>0.46706086167353</v>
      </c>
      <c r="AG1132" s="14">
        <v>0.46195968954118299</v>
      </c>
      <c r="AH1132" s="14">
        <v>0.38153598702080199</v>
      </c>
      <c r="AI1132" s="14"/>
      <c r="AJ1132" s="14">
        <v>0.47178006342837803</v>
      </c>
      <c r="AK1132" s="14">
        <v>0.45136899331836999</v>
      </c>
      <c r="AL1132" s="14">
        <v>0.48396151699449202</v>
      </c>
      <c r="AM1132" s="14">
        <v>0.42548199563648098</v>
      </c>
      <c r="AN1132" s="14">
        <v>0.40618990231801599</v>
      </c>
      <c r="AO1132" s="14"/>
      <c r="AP1132" s="14">
        <v>0.434247457552973</v>
      </c>
      <c r="AQ1132" s="14">
        <v>0.44090808805621701</v>
      </c>
      <c r="AR1132" s="14">
        <v>0.45393829760837301</v>
      </c>
      <c r="AS1132" s="14"/>
      <c r="AT1132" s="14">
        <v>0.46739538547770498</v>
      </c>
      <c r="AU1132" s="14">
        <v>0.50661796331129005</v>
      </c>
      <c r="AV1132" s="14">
        <v>0.42672056017616</v>
      </c>
      <c r="AW1132" s="14">
        <v>0.44355471218793202</v>
      </c>
      <c r="AX1132" s="14">
        <v>0.47179759474233002</v>
      </c>
      <c r="AY1132" s="14"/>
      <c r="AZ1132" s="14">
        <v>0.45203116826779099</v>
      </c>
      <c r="BA1132" s="14">
        <v>0.43617479318891</v>
      </c>
      <c r="BB1132" s="14">
        <v>0.44182149998375098</v>
      </c>
      <c r="BC1132" s="14">
        <v>0.48670578486230498</v>
      </c>
      <c r="BD1132" s="14">
        <v>0.377993870909621</v>
      </c>
      <c r="BE1132" s="14">
        <v>0.50194694067001699</v>
      </c>
    </row>
    <row r="1133" spans="2:57" x14ac:dyDescent="0.25">
      <c r="B1133" t="s">
        <v>234</v>
      </c>
      <c r="C1133" s="14">
        <v>0.257415465914478</v>
      </c>
      <c r="D1133" s="14">
        <v>0.222999123648323</v>
      </c>
      <c r="E1133" s="14">
        <v>0.295206037528424</v>
      </c>
      <c r="F1133" s="14"/>
      <c r="G1133" s="14">
        <v>0.230320825258259</v>
      </c>
      <c r="H1133" s="14">
        <v>0.244090333521091</v>
      </c>
      <c r="I1133" s="14">
        <v>0.25879496810724401</v>
      </c>
      <c r="J1133" s="14">
        <v>0.27686555477226799</v>
      </c>
      <c r="K1133" s="14">
        <v>0.25391351421480601</v>
      </c>
      <c r="L1133" s="14">
        <v>0.32033490109000201</v>
      </c>
      <c r="M1133" s="14"/>
      <c r="N1133" s="14">
        <v>0.21716419867196199</v>
      </c>
      <c r="O1133" s="14">
        <v>0.26093981134323002</v>
      </c>
      <c r="P1133" s="14">
        <v>0.27187898156838802</v>
      </c>
      <c r="Q1133" s="14">
        <v>0.28897166982349398</v>
      </c>
      <c r="R1133" s="14"/>
      <c r="S1133" s="14">
        <v>0.20450744033902199</v>
      </c>
      <c r="T1133" s="14">
        <v>0.27488672728548202</v>
      </c>
      <c r="U1133" s="14">
        <v>0.23431011703423299</v>
      </c>
      <c r="V1133" s="14">
        <v>0.29889337531396398</v>
      </c>
      <c r="W1133" s="14">
        <v>0.27235205952531699</v>
      </c>
      <c r="X1133" s="14">
        <v>0.28625404817988398</v>
      </c>
      <c r="Y1133" s="14">
        <v>0.26122588522080797</v>
      </c>
      <c r="Z1133" s="14">
        <v>0.162943574098634</v>
      </c>
      <c r="AA1133" s="14">
        <v>0.215219059180289</v>
      </c>
      <c r="AB1133" s="14">
        <v>0.28459793874264899</v>
      </c>
      <c r="AC1133" s="14">
        <v>0.31999092353862102</v>
      </c>
      <c r="AD1133" s="14">
        <v>0.33841808352519098</v>
      </c>
      <c r="AE1133" s="14"/>
      <c r="AF1133" s="14">
        <v>0.23301921512019799</v>
      </c>
      <c r="AG1133" s="14">
        <v>0.251179675899107</v>
      </c>
      <c r="AH1133" s="14">
        <v>0.31544001930765603</v>
      </c>
      <c r="AI1133" s="14"/>
      <c r="AJ1133" s="14">
        <v>0.23160100923576901</v>
      </c>
      <c r="AK1133" s="14">
        <v>0.25418375753948502</v>
      </c>
      <c r="AL1133" s="14">
        <v>0.169275485947777</v>
      </c>
      <c r="AM1133" s="14">
        <v>0.25782089051510099</v>
      </c>
      <c r="AN1133" s="14">
        <v>0.31534242382330202</v>
      </c>
      <c r="AO1133" s="14"/>
      <c r="AP1133" s="14">
        <v>0.23550822124708701</v>
      </c>
      <c r="AQ1133" s="14">
        <v>0.26239994983304699</v>
      </c>
      <c r="AR1133" s="14">
        <v>0.241364837786884</v>
      </c>
      <c r="AS1133" s="14"/>
      <c r="AT1133" s="14">
        <v>0.26707335861227099</v>
      </c>
      <c r="AU1133" s="14">
        <v>0.274847338803896</v>
      </c>
      <c r="AV1133" s="14">
        <v>0.26571858192251901</v>
      </c>
      <c r="AW1133" s="14">
        <v>0.16517949537259399</v>
      </c>
      <c r="AX1133" s="14">
        <v>0.154668722527566</v>
      </c>
      <c r="AY1133" s="14"/>
      <c r="AZ1133" s="14">
        <v>0.19420178578292899</v>
      </c>
      <c r="BA1133" s="14">
        <v>0.28979725876512202</v>
      </c>
      <c r="BB1133" s="14">
        <v>0.282702212469019</v>
      </c>
      <c r="BC1133" s="14">
        <v>0.26749927696812797</v>
      </c>
      <c r="BD1133" s="14">
        <v>0.31218464997380702</v>
      </c>
      <c r="BE1133" s="14">
        <v>0.24617744745065001</v>
      </c>
    </row>
    <row r="1134" spans="2:57" x14ac:dyDescent="0.25">
      <c r="B1134" t="s">
        <v>235</v>
      </c>
      <c r="C1134" s="14">
        <v>0.100729019825128</v>
      </c>
      <c r="D1134" s="14">
        <v>9.0497322487832502E-2</v>
      </c>
      <c r="E1134" s="14">
        <v>0.10892587831299699</v>
      </c>
      <c r="F1134" s="14"/>
      <c r="G1134" s="14">
        <v>0.103773188488162</v>
      </c>
      <c r="H1134" s="14">
        <v>0.10043153782776899</v>
      </c>
      <c r="I1134" s="14">
        <v>8.9063978264470794E-2</v>
      </c>
      <c r="J1134" s="14">
        <v>9.6360341458467905E-2</v>
      </c>
      <c r="K1134" s="14">
        <v>0.124355446713604</v>
      </c>
      <c r="L1134" s="14">
        <v>0.107099536555229</v>
      </c>
      <c r="M1134" s="14"/>
      <c r="N1134" s="14">
        <v>6.6783361242738606E-2</v>
      </c>
      <c r="O1134" s="14">
        <v>8.2598589421274196E-2</v>
      </c>
      <c r="P1134" s="14">
        <v>0.105309166497116</v>
      </c>
      <c r="Q1134" s="14">
        <v>0.16394907058842501</v>
      </c>
      <c r="R1134" s="14"/>
      <c r="S1134" s="14">
        <v>0.10060447749132299</v>
      </c>
      <c r="T1134" s="14">
        <v>0.132492694344887</v>
      </c>
      <c r="U1134" s="14">
        <v>6.7699933052345798E-2</v>
      </c>
      <c r="V1134" s="14">
        <v>0.13212192333338299</v>
      </c>
      <c r="W1134" s="14">
        <v>7.2676095917138694E-2</v>
      </c>
      <c r="X1134" s="14">
        <v>8.5614895347763995E-2</v>
      </c>
      <c r="Y1134" s="14">
        <v>0.10467619775759</v>
      </c>
      <c r="Z1134" s="14">
        <v>0.16267630691944401</v>
      </c>
      <c r="AA1134" s="14">
        <v>7.3740331734698905E-2</v>
      </c>
      <c r="AB1134" s="14">
        <v>7.9869896741796703E-2</v>
      </c>
      <c r="AC1134" s="14">
        <v>0.11357084368138499</v>
      </c>
      <c r="AD1134" s="14">
        <v>0.103377204150711</v>
      </c>
      <c r="AE1134" s="14"/>
      <c r="AF1134" s="14">
        <v>0.115618489599449</v>
      </c>
      <c r="AG1134" s="14">
        <v>8.7780999976125401E-2</v>
      </c>
      <c r="AH1134" s="14">
        <v>0.102844307655339</v>
      </c>
      <c r="AI1134" s="14"/>
      <c r="AJ1134" s="14">
        <v>8.8596288039666807E-2</v>
      </c>
      <c r="AK1134" s="14">
        <v>7.6792474437505198E-2</v>
      </c>
      <c r="AL1134" s="14">
        <v>0.13686739867869399</v>
      </c>
      <c r="AM1134" s="14">
        <v>0.19250370115427801</v>
      </c>
      <c r="AN1134" s="14">
        <v>0.14566821793380899</v>
      </c>
      <c r="AO1134" s="14"/>
      <c r="AP1134" s="14">
        <v>7.0115049578171398E-2</v>
      </c>
      <c r="AQ1134" s="14">
        <v>9.8017437779360006E-2</v>
      </c>
      <c r="AR1134" s="14">
        <v>8.9890897025312402E-2</v>
      </c>
      <c r="AS1134" s="14"/>
      <c r="AT1134" s="14">
        <v>0.13613229171451499</v>
      </c>
      <c r="AU1134" s="14">
        <v>7.2253047839483997E-2</v>
      </c>
      <c r="AV1134" s="14">
        <v>0.10607520753005099</v>
      </c>
      <c r="AW1134" s="14">
        <v>9.2914741158981601E-2</v>
      </c>
      <c r="AX1134" s="14">
        <v>0</v>
      </c>
      <c r="AY1134" s="14"/>
      <c r="AZ1134" s="14">
        <v>0.10124605238350699</v>
      </c>
      <c r="BA1134" s="14">
        <v>9.9311233041909794E-2</v>
      </c>
      <c r="BB1134" s="14">
        <v>9.9298148504417996E-2</v>
      </c>
      <c r="BC1134" s="14">
        <v>8.0702817159971102E-2</v>
      </c>
      <c r="BD1134" s="14">
        <v>0.15114619326807699</v>
      </c>
      <c r="BE1134" s="14">
        <v>8.6622951077668806E-2</v>
      </c>
    </row>
    <row r="1135" spans="2:57" x14ac:dyDescent="0.25">
      <c r="B1135" t="s">
        <v>87</v>
      </c>
      <c r="C1135" s="14">
        <v>1.01280189949505E-2</v>
      </c>
      <c r="D1135" s="14">
        <v>1.14598909304779E-2</v>
      </c>
      <c r="E1135" s="14">
        <v>8.7659994022873007E-3</v>
      </c>
      <c r="F1135" s="14"/>
      <c r="G1135" s="14">
        <v>3.4251509664777198E-2</v>
      </c>
      <c r="H1135" s="14">
        <v>1.53838073501313E-2</v>
      </c>
      <c r="I1135" s="14">
        <v>4.2302186572856296E-3</v>
      </c>
      <c r="J1135" s="14">
        <v>4.16113065665389E-3</v>
      </c>
      <c r="K1135" s="14">
        <v>0</v>
      </c>
      <c r="L1135" s="14">
        <v>0</v>
      </c>
      <c r="M1135" s="14"/>
      <c r="N1135" s="14">
        <v>3.3222635321101001E-3</v>
      </c>
      <c r="O1135" s="14">
        <v>1.2241157581203701E-2</v>
      </c>
      <c r="P1135" s="14">
        <v>8.1874286187873097E-3</v>
      </c>
      <c r="Q1135" s="14">
        <v>1.9350788777946298E-2</v>
      </c>
      <c r="R1135" s="14"/>
      <c r="S1135" s="14">
        <v>1.6063277427158299E-2</v>
      </c>
      <c r="T1135" s="14">
        <v>0</v>
      </c>
      <c r="U1135" s="14">
        <v>1.46833793370445E-2</v>
      </c>
      <c r="V1135" s="14">
        <v>3.01491661137284E-2</v>
      </c>
      <c r="W1135" s="14">
        <v>1.34603916003622E-2</v>
      </c>
      <c r="X1135" s="14">
        <v>1.1681782360216299E-2</v>
      </c>
      <c r="Y1135" s="14">
        <v>1.19265093957434E-2</v>
      </c>
      <c r="Z1135" s="14">
        <v>0</v>
      </c>
      <c r="AA1135" s="14">
        <v>0</v>
      </c>
      <c r="AB1135" s="14">
        <v>0</v>
      </c>
      <c r="AC1135" s="14">
        <v>1.9696604009595799E-2</v>
      </c>
      <c r="AD1135" s="14">
        <v>0</v>
      </c>
      <c r="AE1135" s="14"/>
      <c r="AF1135" s="14">
        <v>9.7450375513996497E-3</v>
      </c>
      <c r="AG1135" s="14">
        <v>4.1021916576092204E-3</v>
      </c>
      <c r="AH1135" s="14">
        <v>5.2831566890213597E-3</v>
      </c>
      <c r="AI1135" s="14"/>
      <c r="AJ1135" s="14">
        <v>9.8100089156397102E-3</v>
      </c>
      <c r="AK1135" s="14">
        <v>1.07381010080337E-2</v>
      </c>
      <c r="AL1135" s="14">
        <v>0</v>
      </c>
      <c r="AM1135" s="14">
        <v>0</v>
      </c>
      <c r="AN1135" s="14">
        <v>0</v>
      </c>
      <c r="AO1135" s="14"/>
      <c r="AP1135" s="14">
        <v>5.6528386949217099E-3</v>
      </c>
      <c r="AQ1135" s="14">
        <v>8.6078685348475598E-3</v>
      </c>
      <c r="AR1135" s="14">
        <v>0</v>
      </c>
      <c r="AS1135" s="14"/>
      <c r="AT1135" s="14">
        <v>1.40170549360804E-2</v>
      </c>
      <c r="AU1135" s="14">
        <v>1.30053418859942E-2</v>
      </c>
      <c r="AV1135" s="14">
        <v>3.3339735171314302E-3</v>
      </c>
      <c r="AW1135" s="14">
        <v>1.2958094068218899E-2</v>
      </c>
      <c r="AX1135" s="14">
        <v>5.9353849746476103E-2</v>
      </c>
      <c r="AY1135" s="14"/>
      <c r="AZ1135" s="14">
        <v>6.7949675839292199E-3</v>
      </c>
      <c r="BA1135" s="14">
        <v>8.9494380061346905E-3</v>
      </c>
      <c r="BB1135" s="14">
        <v>2.1419352367709098E-2</v>
      </c>
      <c r="BC1135" s="14">
        <v>6.1500868874687399E-3</v>
      </c>
      <c r="BD1135" s="14">
        <v>1.1469636072726899E-2</v>
      </c>
      <c r="BE1135" s="14">
        <v>1.6644652085424899E-2</v>
      </c>
    </row>
    <row r="1136" spans="2:57" x14ac:dyDescent="0.25"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/>
      <c r="BE1136" s="14"/>
    </row>
    <row r="1137" spans="2:57" x14ac:dyDescent="0.25"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/>
      <c r="AO1137" s="14"/>
      <c r="AP1137" s="14"/>
      <c r="AQ1137" s="14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/>
      <c r="BE1137" s="14"/>
    </row>
    <row r="1138" spans="2:57" x14ac:dyDescent="0.25"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4"/>
      <c r="AD1138" s="14"/>
      <c r="AE1138" s="14"/>
      <c r="AF1138" s="14"/>
      <c r="AG1138" s="14"/>
      <c r="AH1138" s="14"/>
      <c r="AI1138" s="14"/>
      <c r="AJ1138" s="14"/>
      <c r="AK1138" s="14"/>
      <c r="AL1138" s="14"/>
      <c r="AM1138" s="14"/>
      <c r="AN1138" s="14"/>
      <c r="AO1138" s="14"/>
      <c r="AP1138" s="14"/>
      <c r="AQ1138" s="14"/>
      <c r="AR1138" s="14"/>
      <c r="AS1138" s="14"/>
      <c r="AT1138" s="14"/>
      <c r="AU1138" s="14"/>
      <c r="AV1138" s="14"/>
      <c r="AW1138" s="14"/>
      <c r="AX1138" s="14"/>
      <c r="AY1138" s="14"/>
      <c r="AZ1138" s="14"/>
      <c r="BA1138" s="14"/>
      <c r="BB1138" s="14"/>
      <c r="BC1138" s="14"/>
      <c r="BD1138" s="14"/>
      <c r="BE1138" s="14"/>
    </row>
    <row r="1139" spans="2:57" x14ac:dyDescent="0.25">
      <c r="B1139" s="6" t="s">
        <v>410</v>
      </c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4"/>
      <c r="AF1139" s="14"/>
      <c r="AG1139" s="14"/>
      <c r="AH1139" s="14"/>
      <c r="AI1139" s="14"/>
      <c r="AJ1139" s="14"/>
      <c r="AK1139" s="14"/>
      <c r="AL1139" s="14"/>
      <c r="AM1139" s="14"/>
      <c r="AN1139" s="14"/>
      <c r="AO1139" s="14"/>
      <c r="AP1139" s="14"/>
      <c r="AQ1139" s="14"/>
      <c r="AR1139" s="14"/>
      <c r="AS1139" s="14"/>
      <c r="AT1139" s="14"/>
      <c r="AU1139" s="14"/>
      <c r="AV1139" s="14"/>
      <c r="AW1139" s="14"/>
      <c r="AX1139" s="14"/>
      <c r="AY1139" s="14"/>
      <c r="AZ1139" s="14"/>
      <c r="BA1139" s="14"/>
      <c r="BB1139" s="14"/>
      <c r="BC1139" s="14"/>
      <c r="BD1139" s="14"/>
      <c r="BE1139" s="14"/>
    </row>
    <row r="1140" spans="2:57" x14ac:dyDescent="0.25">
      <c r="B1140" s="24" t="s">
        <v>453</v>
      </c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4"/>
      <c r="X1140" s="14"/>
      <c r="Y1140" s="14"/>
      <c r="Z1140" s="14"/>
      <c r="AA1140" s="14"/>
      <c r="AB1140" s="14"/>
      <c r="AC1140" s="14"/>
      <c r="AD1140" s="14"/>
      <c r="AE1140" s="14"/>
      <c r="AF1140" s="14"/>
      <c r="AG1140" s="14"/>
      <c r="AH1140" s="14"/>
      <c r="AI1140" s="14"/>
      <c r="AJ1140" s="14"/>
      <c r="AK1140" s="14"/>
      <c r="AL1140" s="14"/>
      <c r="AM1140" s="14"/>
      <c r="AN1140" s="14"/>
      <c r="AO1140" s="14"/>
      <c r="AP1140" s="14"/>
      <c r="AQ1140" s="14"/>
      <c r="AR1140" s="14"/>
      <c r="AS1140" s="14"/>
      <c r="AT1140" s="14"/>
      <c r="AU1140" s="14"/>
      <c r="AV1140" s="14"/>
      <c r="AW1140" s="14"/>
      <c r="AX1140" s="14"/>
      <c r="AY1140" s="14"/>
      <c r="AZ1140" s="14"/>
      <c r="BA1140" s="14"/>
      <c r="BB1140" s="14"/>
      <c r="BC1140" s="14"/>
      <c r="BD1140" s="14"/>
      <c r="BE1140" s="14"/>
    </row>
    <row r="1141" spans="2:57" x14ac:dyDescent="0.25">
      <c r="B1141" t="s">
        <v>407</v>
      </c>
      <c r="C1141" s="14">
        <v>0.47919482446271</v>
      </c>
      <c r="D1141" s="14">
        <v>0.52097362610864195</v>
      </c>
      <c r="E1141" s="14">
        <v>0.43727766766266501</v>
      </c>
      <c r="F1141" s="14"/>
      <c r="G1141" s="14">
        <v>0.51473948587370999</v>
      </c>
      <c r="H1141" s="14">
        <v>0.48080528966167002</v>
      </c>
      <c r="I1141" s="14">
        <v>0.500849347900438</v>
      </c>
      <c r="J1141" s="14">
        <v>0.43259749044130702</v>
      </c>
      <c r="K1141" s="14">
        <v>0.48377171221987603</v>
      </c>
      <c r="L1141" s="14">
        <v>0.47437215302497798</v>
      </c>
      <c r="M1141" s="14"/>
      <c r="N1141" s="14">
        <v>0.54737812850812795</v>
      </c>
      <c r="O1141" s="14">
        <v>0.49956795919683999</v>
      </c>
      <c r="P1141" s="14">
        <v>0.477943532304418</v>
      </c>
      <c r="Q1141" s="14">
        <v>0.36025639569871798</v>
      </c>
      <c r="R1141" s="14"/>
      <c r="S1141" s="14">
        <v>0.53068473143317396</v>
      </c>
      <c r="T1141" s="14">
        <v>0.42863485026404102</v>
      </c>
      <c r="U1141" s="14">
        <v>0.50483048970980404</v>
      </c>
      <c r="V1141" s="14">
        <v>0.467895147020367</v>
      </c>
      <c r="W1141" s="14">
        <v>0.41935162687139599</v>
      </c>
      <c r="X1141" s="14">
        <v>0.51505661128931002</v>
      </c>
      <c r="Y1141" s="14">
        <v>0.43491081198506398</v>
      </c>
      <c r="Z1141" s="14">
        <v>0.52583606410775297</v>
      </c>
      <c r="AA1141" s="14">
        <v>0.47110910758828201</v>
      </c>
      <c r="AB1141" s="14">
        <v>0.50373018980597495</v>
      </c>
      <c r="AC1141" s="14">
        <v>0.433135256665938</v>
      </c>
      <c r="AD1141" s="14">
        <v>0.51626368777049203</v>
      </c>
      <c r="AE1141" s="14"/>
      <c r="AF1141" s="14">
        <v>0.46422177892511601</v>
      </c>
      <c r="AG1141" s="14">
        <v>0.51706539223976999</v>
      </c>
      <c r="AH1141" s="14">
        <v>0.41837628038177399</v>
      </c>
      <c r="AI1141" s="14"/>
      <c r="AJ1141" s="14">
        <v>0.53209547252292699</v>
      </c>
      <c r="AK1141" s="14">
        <v>0.48990039239290001</v>
      </c>
      <c r="AL1141" s="14">
        <v>0.51279112589223597</v>
      </c>
      <c r="AM1141" s="14">
        <v>0.338750641616479</v>
      </c>
      <c r="AN1141" s="14">
        <v>0.39040278143471302</v>
      </c>
      <c r="AO1141" s="14"/>
      <c r="AP1141" s="14">
        <v>0.58853180402718797</v>
      </c>
      <c r="AQ1141" s="14">
        <v>0.470668614830418</v>
      </c>
      <c r="AR1141" s="14">
        <v>0.55494946850813398</v>
      </c>
      <c r="AS1141" s="14"/>
      <c r="AT1141" s="14">
        <v>0.37560586843553101</v>
      </c>
      <c r="AU1141" s="14">
        <v>0.488311465775913</v>
      </c>
      <c r="AV1141" s="14">
        <v>0.52409058886789806</v>
      </c>
      <c r="AW1141" s="14">
        <v>0.52902697701965096</v>
      </c>
      <c r="AX1141" s="14">
        <v>0.48107705293959502</v>
      </c>
      <c r="AY1141" s="14"/>
      <c r="AZ1141" s="14">
        <v>0.509954689121912</v>
      </c>
      <c r="BA1141" s="14">
        <v>0.473910528651737</v>
      </c>
      <c r="BB1141" s="14">
        <v>0.41754073804115399</v>
      </c>
      <c r="BC1141" s="14">
        <v>0.53286896935765005</v>
      </c>
      <c r="BD1141" s="14">
        <v>0.41759619084171201</v>
      </c>
      <c r="BE1141" s="14">
        <v>0.43873944071912901</v>
      </c>
    </row>
    <row r="1142" spans="2:57" x14ac:dyDescent="0.25">
      <c r="B1142" t="s">
        <v>408</v>
      </c>
      <c r="C1142" s="14">
        <v>0.47517142256242201</v>
      </c>
      <c r="D1142" s="14">
        <v>0.434211690665675</v>
      </c>
      <c r="E1142" s="14">
        <v>0.51783187968347499</v>
      </c>
      <c r="F1142" s="14"/>
      <c r="G1142" s="14">
        <v>0.42015342681152901</v>
      </c>
      <c r="H1142" s="14">
        <v>0.47465027935559201</v>
      </c>
      <c r="I1142" s="14">
        <v>0.44607588693668598</v>
      </c>
      <c r="J1142" s="14">
        <v>0.51803888667396303</v>
      </c>
      <c r="K1142" s="14">
        <v>0.49357953666318299</v>
      </c>
      <c r="L1142" s="14">
        <v>0.52562784697502196</v>
      </c>
      <c r="M1142" s="14"/>
      <c r="N1142" s="14">
        <v>0.42240703154771603</v>
      </c>
      <c r="O1142" s="14">
        <v>0.43339415889724903</v>
      </c>
      <c r="P1142" s="14">
        <v>0.49651098191237503</v>
      </c>
      <c r="Q1142" s="14">
        <v>0.57564629819118396</v>
      </c>
      <c r="R1142" s="14"/>
      <c r="S1142" s="14">
        <v>0.41505274756801003</v>
      </c>
      <c r="T1142" s="14">
        <v>0.53047450871753798</v>
      </c>
      <c r="U1142" s="14">
        <v>0.45059470198951002</v>
      </c>
      <c r="V1142" s="14">
        <v>0.45009983785350799</v>
      </c>
      <c r="W1142" s="14">
        <v>0.53147498337391097</v>
      </c>
      <c r="X1142" s="14">
        <v>0.442228698334651</v>
      </c>
      <c r="Y1142" s="14">
        <v>0.512398447207699</v>
      </c>
      <c r="Z1142" s="14">
        <v>0.45768760414911602</v>
      </c>
      <c r="AA1142" s="14">
        <v>0.49743140587811002</v>
      </c>
      <c r="AB1142" s="14">
        <v>0.46781943222238198</v>
      </c>
      <c r="AC1142" s="14">
        <v>0.513277225047721</v>
      </c>
      <c r="AD1142" s="14">
        <v>0.45863578803604699</v>
      </c>
      <c r="AE1142" s="14"/>
      <c r="AF1142" s="14">
        <v>0.49044550346151899</v>
      </c>
      <c r="AG1142" s="14">
        <v>0.45072507074577001</v>
      </c>
      <c r="AH1142" s="14">
        <v>0.52310788676349096</v>
      </c>
      <c r="AI1142" s="14"/>
      <c r="AJ1142" s="14">
        <v>0.423785691959633</v>
      </c>
      <c r="AK1142" s="14">
        <v>0.47604920466955603</v>
      </c>
      <c r="AL1142" s="14">
        <v>0.446048940578464</v>
      </c>
      <c r="AM1142" s="14">
        <v>0.59016955166726404</v>
      </c>
      <c r="AN1142" s="14">
        <v>0.56846820171283097</v>
      </c>
      <c r="AO1142" s="14"/>
      <c r="AP1142" s="14">
        <v>0.37896948571011602</v>
      </c>
      <c r="AQ1142" s="14">
        <v>0.49477327477109101</v>
      </c>
      <c r="AR1142" s="14">
        <v>0.399087927068978</v>
      </c>
      <c r="AS1142" s="14"/>
      <c r="AT1142" s="14">
        <v>0.55986150547663205</v>
      </c>
      <c r="AU1142" s="14">
        <v>0.44333973433521601</v>
      </c>
      <c r="AV1142" s="14">
        <v>0.44869247760109798</v>
      </c>
      <c r="AW1142" s="14">
        <v>0.43122694241685899</v>
      </c>
      <c r="AX1142" s="14">
        <v>0.46042998249762301</v>
      </c>
      <c r="AY1142" s="14"/>
      <c r="AZ1142" s="14">
        <v>0.45261722342063998</v>
      </c>
      <c r="BA1142" s="14">
        <v>0.47493999582070001</v>
      </c>
      <c r="BB1142" s="14">
        <v>0.52231482730256296</v>
      </c>
      <c r="BC1142" s="14">
        <v>0.42033063613045502</v>
      </c>
      <c r="BD1142" s="14">
        <v>0.56307835081978197</v>
      </c>
      <c r="BE1142" s="14">
        <v>0.49933094340223799</v>
      </c>
    </row>
    <row r="1143" spans="2:57" x14ac:dyDescent="0.25">
      <c r="B1143" t="s">
        <v>87</v>
      </c>
      <c r="C1143" s="14">
        <v>4.56337529748682E-2</v>
      </c>
      <c r="D1143" s="14">
        <v>4.4814683225682897E-2</v>
      </c>
      <c r="E1143" s="14">
        <v>4.4890452653859603E-2</v>
      </c>
      <c r="F1143" s="14"/>
      <c r="G1143" s="14">
        <v>6.5107087314760503E-2</v>
      </c>
      <c r="H1143" s="14">
        <v>4.4544430982737901E-2</v>
      </c>
      <c r="I1143" s="14">
        <v>5.3074765162875501E-2</v>
      </c>
      <c r="J1143" s="14">
        <v>4.9363622884729702E-2</v>
      </c>
      <c r="K1143" s="14">
        <v>2.2648751116940698E-2</v>
      </c>
      <c r="L1143" s="14">
        <v>0</v>
      </c>
      <c r="M1143" s="14"/>
      <c r="N1143" s="14">
        <v>3.0214839944156E-2</v>
      </c>
      <c r="O1143" s="14">
        <v>6.7037881905911603E-2</v>
      </c>
      <c r="P1143" s="14">
        <v>2.5545485783207401E-2</v>
      </c>
      <c r="Q1143" s="14">
        <v>6.4097306110097493E-2</v>
      </c>
      <c r="R1143" s="14"/>
      <c r="S1143" s="14">
        <v>5.42625209988159E-2</v>
      </c>
      <c r="T1143" s="14">
        <v>4.0890641018420999E-2</v>
      </c>
      <c r="U1143" s="14">
        <v>4.4574808300686102E-2</v>
      </c>
      <c r="V1143" s="14">
        <v>8.2005015126124695E-2</v>
      </c>
      <c r="W1143" s="14">
        <v>4.9173389754692903E-2</v>
      </c>
      <c r="X1143" s="14">
        <v>4.2714690376038603E-2</v>
      </c>
      <c r="Y1143" s="14">
        <v>5.2690740807236798E-2</v>
      </c>
      <c r="Z1143" s="14">
        <v>1.6476331743131199E-2</v>
      </c>
      <c r="AA1143" s="14">
        <v>3.1459486533608E-2</v>
      </c>
      <c r="AB1143" s="14">
        <v>2.8450377971643001E-2</v>
      </c>
      <c r="AC1143" s="14">
        <v>5.3587518286340799E-2</v>
      </c>
      <c r="AD1143" s="14">
        <v>2.51005241934605E-2</v>
      </c>
      <c r="AE1143" s="14"/>
      <c r="AF1143" s="14">
        <v>4.5332717613364999E-2</v>
      </c>
      <c r="AG1143" s="14">
        <v>3.2209537014460103E-2</v>
      </c>
      <c r="AH1143" s="14">
        <v>5.85158328547353E-2</v>
      </c>
      <c r="AI1143" s="14"/>
      <c r="AJ1143" s="14">
        <v>4.4118835517440301E-2</v>
      </c>
      <c r="AK1143" s="14">
        <v>3.4050402937544001E-2</v>
      </c>
      <c r="AL1143" s="14">
        <v>4.1159933529300301E-2</v>
      </c>
      <c r="AM1143" s="14">
        <v>7.10798067162563E-2</v>
      </c>
      <c r="AN1143" s="14">
        <v>4.1129016852456499E-2</v>
      </c>
      <c r="AO1143" s="14"/>
      <c r="AP1143" s="14">
        <v>3.2498710262695803E-2</v>
      </c>
      <c r="AQ1143" s="14">
        <v>3.4558110398490501E-2</v>
      </c>
      <c r="AR1143" s="14">
        <v>4.59626044228875E-2</v>
      </c>
      <c r="AS1143" s="14"/>
      <c r="AT1143" s="14">
        <v>6.4532626087836997E-2</v>
      </c>
      <c r="AU1143" s="14">
        <v>6.8348799888871006E-2</v>
      </c>
      <c r="AV1143" s="14">
        <v>2.7216933531004101E-2</v>
      </c>
      <c r="AW1143" s="14">
        <v>3.9746080563490001E-2</v>
      </c>
      <c r="AX1143" s="14">
        <v>5.8492964562782399E-2</v>
      </c>
      <c r="AY1143" s="14"/>
      <c r="AZ1143" s="14">
        <v>3.7428087457447898E-2</v>
      </c>
      <c r="BA1143" s="14">
        <v>5.1149475527562702E-2</v>
      </c>
      <c r="BB1143" s="14">
        <v>6.0144434656283503E-2</v>
      </c>
      <c r="BC1143" s="14">
        <v>4.6800394511895001E-2</v>
      </c>
      <c r="BD1143" s="14">
        <v>1.9325458338506001E-2</v>
      </c>
      <c r="BE1143" s="14">
        <v>6.1929615878632799E-2</v>
      </c>
    </row>
    <row r="1144" spans="2:57" x14ac:dyDescent="0.25"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4"/>
      <c r="AD1144" s="14"/>
      <c r="AE1144" s="14"/>
      <c r="AF1144" s="14"/>
      <c r="AG1144" s="14"/>
      <c r="AH1144" s="14"/>
      <c r="AI1144" s="14"/>
      <c r="AJ1144" s="14"/>
      <c r="AK1144" s="14"/>
      <c r="AL1144" s="14"/>
      <c r="AM1144" s="14"/>
      <c r="AN1144" s="14"/>
      <c r="AO1144" s="14"/>
      <c r="AP1144" s="14"/>
      <c r="AQ1144" s="14"/>
      <c r="AR1144" s="14"/>
      <c r="AS1144" s="14"/>
      <c r="AT1144" s="14"/>
      <c r="AU1144" s="14"/>
      <c r="AV1144" s="14"/>
      <c r="AW1144" s="14"/>
      <c r="AX1144" s="14"/>
      <c r="AY1144" s="14"/>
      <c r="AZ1144" s="14"/>
      <c r="BA1144" s="14"/>
      <c r="BB1144" s="14"/>
      <c r="BC1144" s="14"/>
      <c r="BD1144" s="14"/>
      <c r="BE1144" s="14"/>
    </row>
    <row r="1145" spans="2:57" x14ac:dyDescent="0.25">
      <c r="B1145" s="6" t="s">
        <v>411</v>
      </c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4"/>
      <c r="AF1145" s="14"/>
      <c r="AG1145" s="14"/>
      <c r="AH1145" s="14"/>
      <c r="AI1145" s="14"/>
      <c r="AJ1145" s="14"/>
      <c r="AK1145" s="14"/>
      <c r="AL1145" s="14"/>
      <c r="AM1145" s="14"/>
      <c r="AN1145" s="14"/>
      <c r="AO1145" s="14"/>
      <c r="AP1145" s="14"/>
      <c r="AQ1145" s="14"/>
      <c r="AR1145" s="14"/>
      <c r="AS1145" s="14"/>
      <c r="AT1145" s="14"/>
      <c r="AU1145" s="14"/>
      <c r="AV1145" s="14"/>
      <c r="AW1145" s="14"/>
      <c r="AX1145" s="14"/>
      <c r="AY1145" s="14"/>
      <c r="AZ1145" s="14"/>
      <c r="BA1145" s="14"/>
      <c r="BB1145" s="14"/>
      <c r="BC1145" s="14"/>
      <c r="BD1145" s="14"/>
      <c r="BE1145" s="14"/>
    </row>
    <row r="1146" spans="2:57" x14ac:dyDescent="0.25">
      <c r="B1146" s="24" t="s">
        <v>453</v>
      </c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F1146" s="14"/>
      <c r="AG1146" s="14"/>
      <c r="AH1146" s="14"/>
      <c r="AI1146" s="14"/>
      <c r="AJ1146" s="14"/>
      <c r="AK1146" s="14"/>
      <c r="AL1146" s="14"/>
      <c r="AM1146" s="14"/>
      <c r="AN1146" s="14"/>
      <c r="AO1146" s="14"/>
      <c r="AP1146" s="14"/>
      <c r="AQ1146" s="14"/>
      <c r="AR1146" s="14"/>
      <c r="AS1146" s="14"/>
      <c r="AT1146" s="14"/>
      <c r="AU1146" s="14"/>
      <c r="AV1146" s="14"/>
      <c r="AW1146" s="14"/>
      <c r="AX1146" s="14"/>
      <c r="AY1146" s="14"/>
      <c r="AZ1146" s="14"/>
      <c r="BA1146" s="14"/>
      <c r="BB1146" s="14"/>
      <c r="BC1146" s="14"/>
      <c r="BD1146" s="14"/>
      <c r="BE1146" s="14"/>
    </row>
    <row r="1147" spans="2:57" x14ac:dyDescent="0.25">
      <c r="B1147" t="s">
        <v>407</v>
      </c>
      <c r="C1147" s="14">
        <v>0.29416361940316899</v>
      </c>
      <c r="D1147" s="14">
        <v>0.330714796668377</v>
      </c>
      <c r="E1147" s="14">
        <v>0.25686615053933498</v>
      </c>
      <c r="F1147" s="14"/>
      <c r="G1147" s="14">
        <v>0.382877185288167</v>
      </c>
      <c r="H1147" s="14">
        <v>0.37162927287966202</v>
      </c>
      <c r="I1147" s="14">
        <v>0.283494127074227</v>
      </c>
      <c r="J1147" s="14">
        <v>0.21962524161437699</v>
      </c>
      <c r="K1147" s="14">
        <v>0.196343052758713</v>
      </c>
      <c r="L1147" s="14">
        <v>0.33515493898083998</v>
      </c>
      <c r="M1147" s="14"/>
      <c r="N1147" s="14">
        <v>0.34038638042609898</v>
      </c>
      <c r="O1147" s="14">
        <v>0.28526927596517598</v>
      </c>
      <c r="P1147" s="14">
        <v>0.29293500386666799</v>
      </c>
      <c r="Q1147" s="14">
        <v>0.24321533010182</v>
      </c>
      <c r="R1147" s="14"/>
      <c r="S1147" s="14">
        <v>0.361958094773211</v>
      </c>
      <c r="T1147" s="14">
        <v>0.268360501619333</v>
      </c>
      <c r="U1147" s="14">
        <v>0.18331202744237701</v>
      </c>
      <c r="V1147" s="14">
        <v>0.25556333809798498</v>
      </c>
      <c r="W1147" s="14">
        <v>0.33190099568894099</v>
      </c>
      <c r="X1147" s="14">
        <v>0.30035123835577698</v>
      </c>
      <c r="Y1147" s="14">
        <v>0.34180047463318503</v>
      </c>
      <c r="Z1147" s="14">
        <v>0.43547365656710502</v>
      </c>
      <c r="AA1147" s="14">
        <v>0.35667854669827898</v>
      </c>
      <c r="AB1147" s="14">
        <v>0.16634783334052899</v>
      </c>
      <c r="AC1147" s="14">
        <v>0.17972698205860099</v>
      </c>
      <c r="AD1147" s="14">
        <v>0.33609166514798799</v>
      </c>
      <c r="AE1147" s="14"/>
      <c r="AF1147" s="14">
        <v>0.310650488565335</v>
      </c>
      <c r="AG1147" s="14">
        <v>0.31100026632514999</v>
      </c>
      <c r="AH1147" s="14">
        <v>0.236156990460202</v>
      </c>
      <c r="AI1147" s="14"/>
      <c r="AJ1147" s="14">
        <v>0.31805558300078601</v>
      </c>
      <c r="AK1147" s="14">
        <v>0.333268068158111</v>
      </c>
      <c r="AL1147" s="14">
        <v>0.30827471990730798</v>
      </c>
      <c r="AM1147" s="14">
        <v>0.32574473268377802</v>
      </c>
      <c r="AN1147" s="14">
        <v>0.22719282485419401</v>
      </c>
      <c r="AO1147" s="14"/>
      <c r="AP1147" s="14">
        <v>0.36346534612167403</v>
      </c>
      <c r="AQ1147" s="14">
        <v>0.30917261859371697</v>
      </c>
      <c r="AR1147" s="14">
        <v>0.40755856560339898</v>
      </c>
      <c r="AS1147" s="14"/>
      <c r="AT1147" s="14">
        <v>0.20511704379609699</v>
      </c>
      <c r="AU1147" s="14">
        <v>0.30902472165797001</v>
      </c>
      <c r="AV1147" s="14">
        <v>0.31396577816162402</v>
      </c>
      <c r="AW1147" s="14">
        <v>0.40066381023436198</v>
      </c>
      <c r="AX1147" s="14">
        <v>0.317239511910831</v>
      </c>
      <c r="AY1147" s="14"/>
      <c r="AZ1147" s="14">
        <v>0.35105825419897002</v>
      </c>
      <c r="BA1147" s="14">
        <v>0.29169739653950899</v>
      </c>
      <c r="BB1147" s="14">
        <v>0.27637037113323998</v>
      </c>
      <c r="BC1147" s="14">
        <v>0.27845915494343298</v>
      </c>
      <c r="BD1147" s="14">
        <v>0.19909000411783501</v>
      </c>
      <c r="BE1147" s="14">
        <v>0.24074903425805699</v>
      </c>
    </row>
    <row r="1148" spans="2:57" x14ac:dyDescent="0.25">
      <c r="B1148" t="s">
        <v>408</v>
      </c>
      <c r="C1148" s="14">
        <v>0.657404645966573</v>
      </c>
      <c r="D1148" s="14">
        <v>0.62732468443340605</v>
      </c>
      <c r="E1148" s="14">
        <v>0.68759629866140304</v>
      </c>
      <c r="F1148" s="14"/>
      <c r="G1148" s="14">
        <v>0.57520866013662997</v>
      </c>
      <c r="H1148" s="14">
        <v>0.56095220655873701</v>
      </c>
      <c r="I1148" s="14">
        <v>0.67400211864668003</v>
      </c>
      <c r="J1148" s="14">
        <v>0.72226307967450398</v>
      </c>
      <c r="K1148" s="14">
        <v>0.77486610504351205</v>
      </c>
      <c r="L1148" s="14">
        <v>0.66484506101915997</v>
      </c>
      <c r="M1148" s="14"/>
      <c r="N1148" s="14">
        <v>0.63189688239693698</v>
      </c>
      <c r="O1148" s="14">
        <v>0.68081288229431502</v>
      </c>
      <c r="P1148" s="14">
        <v>0.65742198318835099</v>
      </c>
      <c r="Q1148" s="14">
        <v>0.660560015186199</v>
      </c>
      <c r="R1148" s="14"/>
      <c r="S1148" s="14">
        <v>0.57447758023240802</v>
      </c>
      <c r="T1148" s="14">
        <v>0.71476349148782303</v>
      </c>
      <c r="U1148" s="14">
        <v>0.76754816330762998</v>
      </c>
      <c r="V1148" s="14">
        <v>0.66926418588643699</v>
      </c>
      <c r="W1148" s="14">
        <v>0.63156403624288004</v>
      </c>
      <c r="X1148" s="14">
        <v>0.633683882217561</v>
      </c>
      <c r="Y1148" s="14">
        <v>0.59161511794618304</v>
      </c>
      <c r="Z1148" s="14">
        <v>0.54132547666735797</v>
      </c>
      <c r="AA1148" s="14">
        <v>0.61301376499445503</v>
      </c>
      <c r="AB1148" s="14">
        <v>0.805276181260831</v>
      </c>
      <c r="AC1148" s="14">
        <v>0.73282891894451396</v>
      </c>
      <c r="AD1148" s="14">
        <v>0.61892601371261202</v>
      </c>
      <c r="AE1148" s="14"/>
      <c r="AF1148" s="14">
        <v>0.64193551757429401</v>
      </c>
      <c r="AG1148" s="14">
        <v>0.65540293561478202</v>
      </c>
      <c r="AH1148" s="14">
        <v>0.67949954295298498</v>
      </c>
      <c r="AI1148" s="14"/>
      <c r="AJ1148" s="14">
        <v>0.63223175373094598</v>
      </c>
      <c r="AK1148" s="14">
        <v>0.63655552477047705</v>
      </c>
      <c r="AL1148" s="14">
        <v>0.66045428425894104</v>
      </c>
      <c r="AM1148" s="14">
        <v>0.67425526731622198</v>
      </c>
      <c r="AN1148" s="14">
        <v>0.69358140236708998</v>
      </c>
      <c r="AO1148" s="14"/>
      <c r="AP1148" s="14">
        <v>0.58757710906423999</v>
      </c>
      <c r="AQ1148" s="14">
        <v>0.65550572849983202</v>
      </c>
      <c r="AR1148" s="14">
        <v>0.55815769544235005</v>
      </c>
      <c r="AS1148" s="14"/>
      <c r="AT1148" s="14">
        <v>0.73099672473337995</v>
      </c>
      <c r="AU1148" s="14">
        <v>0.64208777098886805</v>
      </c>
      <c r="AV1148" s="14">
        <v>0.64533778389934304</v>
      </c>
      <c r="AW1148" s="14">
        <v>0.54267740700975897</v>
      </c>
      <c r="AX1148" s="14">
        <v>0.682760488089169</v>
      </c>
      <c r="AY1148" s="14"/>
      <c r="AZ1148" s="14">
        <v>0.60410014901203102</v>
      </c>
      <c r="BA1148" s="14">
        <v>0.66364270112578205</v>
      </c>
      <c r="BB1148" s="14">
        <v>0.68515771758452904</v>
      </c>
      <c r="BC1148" s="14">
        <v>0.65275082916561999</v>
      </c>
      <c r="BD1148" s="14">
        <v>0.76739835043764903</v>
      </c>
      <c r="BE1148" s="14">
        <v>0.68287140842449601</v>
      </c>
    </row>
    <row r="1149" spans="2:57" x14ac:dyDescent="0.25">
      <c r="B1149" t="s">
        <v>87</v>
      </c>
      <c r="C1149" s="14">
        <v>4.8431734630258398E-2</v>
      </c>
      <c r="D1149" s="14">
        <v>4.1960518898216601E-2</v>
      </c>
      <c r="E1149" s="14">
        <v>5.5537550799262002E-2</v>
      </c>
      <c r="F1149" s="14"/>
      <c r="G1149" s="14">
        <v>4.1914154575203498E-2</v>
      </c>
      <c r="H1149" s="14">
        <v>6.7418520561600803E-2</v>
      </c>
      <c r="I1149" s="14">
        <v>4.2503754279092101E-2</v>
      </c>
      <c r="J1149" s="14">
        <v>5.8111678711119302E-2</v>
      </c>
      <c r="K1149" s="14">
        <v>2.8790842197774402E-2</v>
      </c>
      <c r="L1149" s="14">
        <v>0</v>
      </c>
      <c r="M1149" s="14"/>
      <c r="N1149" s="14">
        <v>2.77167371769644E-2</v>
      </c>
      <c r="O1149" s="14">
        <v>3.3917841740509602E-2</v>
      </c>
      <c r="P1149" s="14">
        <v>4.9643012944980601E-2</v>
      </c>
      <c r="Q1149" s="14">
        <v>9.6224654711981494E-2</v>
      </c>
      <c r="R1149" s="14"/>
      <c r="S1149" s="14">
        <v>6.3564324994381097E-2</v>
      </c>
      <c r="T1149" s="14">
        <v>1.68760068928441E-2</v>
      </c>
      <c r="U1149" s="14">
        <v>4.9139809249992901E-2</v>
      </c>
      <c r="V1149" s="14">
        <v>7.5172476015577597E-2</v>
      </c>
      <c r="W1149" s="14">
        <v>3.6534968068179102E-2</v>
      </c>
      <c r="X1149" s="14">
        <v>6.5964879426662001E-2</v>
      </c>
      <c r="Y1149" s="14">
        <v>6.6584407420632694E-2</v>
      </c>
      <c r="Z1149" s="14">
        <v>2.32008667655377E-2</v>
      </c>
      <c r="AA1149" s="14">
        <v>3.03076883072666E-2</v>
      </c>
      <c r="AB1149" s="14">
        <v>2.8375985398639701E-2</v>
      </c>
      <c r="AC1149" s="14">
        <v>8.7444098996885294E-2</v>
      </c>
      <c r="AD1149" s="14">
        <v>4.4982321139399699E-2</v>
      </c>
      <c r="AE1149" s="14"/>
      <c r="AF1149" s="14">
        <v>4.7413993860371199E-2</v>
      </c>
      <c r="AG1149" s="14">
        <v>3.3596798060068003E-2</v>
      </c>
      <c r="AH1149" s="14">
        <v>8.4343466586813007E-2</v>
      </c>
      <c r="AI1149" s="14"/>
      <c r="AJ1149" s="14">
        <v>4.9712663268268099E-2</v>
      </c>
      <c r="AK1149" s="14">
        <v>3.0176407071412101E-2</v>
      </c>
      <c r="AL1149" s="14">
        <v>3.12709958337513E-2</v>
      </c>
      <c r="AM1149" s="14">
        <v>0</v>
      </c>
      <c r="AN1149" s="14">
        <v>7.9225772778715897E-2</v>
      </c>
      <c r="AO1149" s="14"/>
      <c r="AP1149" s="14">
        <v>4.8957544814085402E-2</v>
      </c>
      <c r="AQ1149" s="14">
        <v>3.5321652906451402E-2</v>
      </c>
      <c r="AR1149" s="14">
        <v>3.4283738954250902E-2</v>
      </c>
      <c r="AS1149" s="14"/>
      <c r="AT1149" s="14">
        <v>6.3886231470522803E-2</v>
      </c>
      <c r="AU1149" s="14">
        <v>4.88875073531621E-2</v>
      </c>
      <c r="AV1149" s="14">
        <v>4.06964379390332E-2</v>
      </c>
      <c r="AW1149" s="14">
        <v>5.6658782755878101E-2</v>
      </c>
      <c r="AX1149" s="14">
        <v>0</v>
      </c>
      <c r="AY1149" s="14"/>
      <c r="AZ1149" s="14">
        <v>4.4841596788999398E-2</v>
      </c>
      <c r="BA1149" s="14">
        <v>4.4659902334709199E-2</v>
      </c>
      <c r="BB1149" s="14">
        <v>3.8471911282231097E-2</v>
      </c>
      <c r="BC1149" s="14">
        <v>6.8790015890946396E-2</v>
      </c>
      <c r="BD1149" s="14">
        <v>3.3511645444516298E-2</v>
      </c>
      <c r="BE1149" s="14">
        <v>7.6379557317446806E-2</v>
      </c>
    </row>
    <row r="1150" spans="2:57" x14ac:dyDescent="0.25"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4"/>
      <c r="AC1150" s="14"/>
      <c r="AD1150" s="14"/>
      <c r="AE1150" s="14"/>
      <c r="AF1150" s="14"/>
      <c r="AG1150" s="14"/>
      <c r="AH1150" s="14"/>
      <c r="AI1150" s="14"/>
      <c r="AJ1150" s="14"/>
      <c r="AK1150" s="14"/>
      <c r="AL1150" s="14"/>
      <c r="AM1150" s="14"/>
      <c r="AN1150" s="14"/>
      <c r="AO1150" s="14"/>
      <c r="AP1150" s="14"/>
      <c r="AQ1150" s="14"/>
      <c r="AR1150" s="14"/>
      <c r="AS1150" s="14"/>
      <c r="AT1150" s="14"/>
      <c r="AU1150" s="14"/>
      <c r="AV1150" s="14"/>
      <c r="AW1150" s="14"/>
      <c r="AX1150" s="14"/>
      <c r="AY1150" s="14"/>
      <c r="AZ1150" s="14"/>
      <c r="BA1150" s="14"/>
      <c r="BB1150" s="14"/>
      <c r="BC1150" s="14"/>
      <c r="BD1150" s="14"/>
      <c r="BE1150" s="14"/>
    </row>
    <row r="1151" spans="2:57" x14ac:dyDescent="0.25">
      <c r="B1151" s="6" t="s">
        <v>412</v>
      </c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4"/>
      <c r="AF1151" s="14"/>
      <c r="AG1151" s="14"/>
      <c r="AH1151" s="14"/>
      <c r="AI1151" s="14"/>
      <c r="AJ1151" s="14"/>
      <c r="AK1151" s="14"/>
      <c r="AL1151" s="14"/>
      <c r="AM1151" s="14"/>
      <c r="AN1151" s="14"/>
      <c r="AO1151" s="14"/>
      <c r="AP1151" s="14"/>
      <c r="AQ1151" s="14"/>
      <c r="AR1151" s="14"/>
      <c r="AS1151" s="14"/>
      <c r="AT1151" s="14"/>
      <c r="AU1151" s="14"/>
      <c r="AV1151" s="14"/>
      <c r="AW1151" s="14"/>
      <c r="AX1151" s="14"/>
      <c r="AY1151" s="14"/>
      <c r="AZ1151" s="14"/>
      <c r="BA1151" s="14"/>
      <c r="BB1151" s="14"/>
      <c r="BC1151" s="14"/>
      <c r="BD1151" s="14"/>
      <c r="BE1151" s="14"/>
    </row>
    <row r="1152" spans="2:57" x14ac:dyDescent="0.25">
      <c r="B1152" s="24" t="s">
        <v>453</v>
      </c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4"/>
      <c r="AC1152" s="14"/>
      <c r="AD1152" s="14"/>
      <c r="AE1152" s="14"/>
      <c r="AF1152" s="14"/>
      <c r="AG1152" s="14"/>
      <c r="AH1152" s="14"/>
      <c r="AI1152" s="14"/>
      <c r="AJ1152" s="14"/>
      <c r="AK1152" s="14"/>
      <c r="AL1152" s="14"/>
      <c r="AM1152" s="14"/>
      <c r="AN1152" s="14"/>
      <c r="AO1152" s="14"/>
      <c r="AP1152" s="14"/>
      <c r="AQ1152" s="14"/>
      <c r="AR1152" s="14"/>
      <c r="AS1152" s="14"/>
      <c r="AT1152" s="14"/>
      <c r="AU1152" s="14"/>
      <c r="AV1152" s="14"/>
      <c r="AW1152" s="14"/>
      <c r="AX1152" s="14"/>
      <c r="AY1152" s="14"/>
      <c r="AZ1152" s="14"/>
      <c r="BA1152" s="14"/>
      <c r="BB1152" s="14"/>
      <c r="BC1152" s="14"/>
      <c r="BD1152" s="14"/>
      <c r="BE1152" s="14"/>
    </row>
    <row r="1153" spans="2:57" x14ac:dyDescent="0.25">
      <c r="B1153" t="s">
        <v>407</v>
      </c>
      <c r="C1153" s="14">
        <v>0.34631416758067701</v>
      </c>
      <c r="D1153" s="14">
        <v>0.35871506384121998</v>
      </c>
      <c r="E1153" s="14">
        <v>0.33305224230266001</v>
      </c>
      <c r="F1153" s="14"/>
      <c r="G1153" s="14">
        <v>0.47359173764903501</v>
      </c>
      <c r="H1153" s="14">
        <v>0.42805009568839397</v>
      </c>
      <c r="I1153" s="14">
        <v>0.36592036034249698</v>
      </c>
      <c r="J1153" s="14">
        <v>0.24053023304112101</v>
      </c>
      <c r="K1153" s="14">
        <v>0.241681023037156</v>
      </c>
      <c r="L1153" s="14">
        <v>0.25917361691117802</v>
      </c>
      <c r="M1153" s="14"/>
      <c r="N1153" s="14">
        <v>0.44206340568570901</v>
      </c>
      <c r="O1153" s="14">
        <v>0.38016218169697702</v>
      </c>
      <c r="P1153" s="14">
        <v>0.31409138672395198</v>
      </c>
      <c r="Q1153" s="14">
        <v>0.20758154288634301</v>
      </c>
      <c r="R1153" s="14"/>
      <c r="S1153" s="14">
        <v>0.34078898163694699</v>
      </c>
      <c r="T1153" s="14">
        <v>0.35762102632717002</v>
      </c>
      <c r="U1153" s="14">
        <v>0.26354388267835699</v>
      </c>
      <c r="V1153" s="14">
        <v>0.35797375585946001</v>
      </c>
      <c r="W1153" s="14">
        <v>0.319919924817538</v>
      </c>
      <c r="X1153" s="14">
        <v>0.40098442179996202</v>
      </c>
      <c r="Y1153" s="14">
        <v>0.41859082384526197</v>
      </c>
      <c r="Z1153" s="14">
        <v>0.34498845491727997</v>
      </c>
      <c r="AA1153" s="14">
        <v>0.35938168584388203</v>
      </c>
      <c r="AB1153" s="14">
        <v>0.26146534023975299</v>
      </c>
      <c r="AC1153" s="14">
        <v>0.33422323461873399</v>
      </c>
      <c r="AD1153" s="14">
        <v>0.40028475120906798</v>
      </c>
      <c r="AE1153" s="14"/>
      <c r="AF1153" s="14">
        <v>0.32127149047990999</v>
      </c>
      <c r="AG1153" s="14">
        <v>0.39282390016859198</v>
      </c>
      <c r="AH1153" s="14">
        <v>0.228486443461134</v>
      </c>
      <c r="AI1153" s="14"/>
      <c r="AJ1153" s="14">
        <v>0.36410440546328898</v>
      </c>
      <c r="AK1153" s="14">
        <v>0.41769107994552102</v>
      </c>
      <c r="AL1153" s="14">
        <v>0.36177386640353498</v>
      </c>
      <c r="AM1153" s="14">
        <v>0.18839641347129099</v>
      </c>
      <c r="AN1153" s="14">
        <v>0.19198819053903399</v>
      </c>
      <c r="AO1153" s="14"/>
      <c r="AP1153" s="14">
        <v>0.37729701296447299</v>
      </c>
      <c r="AQ1153" s="14">
        <v>0.39582757254018602</v>
      </c>
      <c r="AR1153" s="14">
        <v>0.36713382286685198</v>
      </c>
      <c r="AS1153" s="14"/>
      <c r="AT1153" s="14">
        <v>0.20824405425981399</v>
      </c>
      <c r="AU1153" s="14">
        <v>0.308690147100107</v>
      </c>
      <c r="AV1153" s="14">
        <v>0.392700349811966</v>
      </c>
      <c r="AW1153" s="14">
        <v>0.49408157691743498</v>
      </c>
      <c r="AX1153" s="14">
        <v>0.42971975662455197</v>
      </c>
      <c r="AY1153" s="14"/>
      <c r="AZ1153" s="14">
        <v>0.39888008458798302</v>
      </c>
      <c r="BA1153" s="14">
        <v>0.32139628225637601</v>
      </c>
      <c r="BB1153" s="14">
        <v>0.269426755943521</v>
      </c>
      <c r="BC1153" s="14">
        <v>0.36831053827983501</v>
      </c>
      <c r="BD1153" s="14">
        <v>0.33189999306828999</v>
      </c>
      <c r="BE1153" s="14">
        <v>0.34272536986607</v>
      </c>
    </row>
    <row r="1154" spans="2:57" x14ac:dyDescent="0.25">
      <c r="B1154" t="s">
        <v>408</v>
      </c>
      <c r="C1154" s="14">
        <v>0.56829711101264802</v>
      </c>
      <c r="D1154" s="14">
        <v>0.56300597732192803</v>
      </c>
      <c r="E1154" s="14">
        <v>0.575185866562818</v>
      </c>
      <c r="F1154" s="14"/>
      <c r="G1154" s="14">
        <v>0.39824443584999403</v>
      </c>
      <c r="H1154" s="14">
        <v>0.47535233947917699</v>
      </c>
      <c r="I1154" s="14">
        <v>0.55184974841717804</v>
      </c>
      <c r="J1154" s="14">
        <v>0.68674959158294702</v>
      </c>
      <c r="K1154" s="14">
        <v>0.68984211209757496</v>
      </c>
      <c r="L1154" s="14">
        <v>0.71814302822155995</v>
      </c>
      <c r="M1154" s="14"/>
      <c r="N1154" s="14">
        <v>0.49523898944111</v>
      </c>
      <c r="O1154" s="14">
        <v>0.53379323000086898</v>
      </c>
      <c r="P1154" s="14">
        <v>0.61100033464268599</v>
      </c>
      <c r="Q1154" s="14">
        <v>0.661815204345504</v>
      </c>
      <c r="R1154" s="14"/>
      <c r="S1154" s="14">
        <v>0.53954483334021597</v>
      </c>
      <c r="T1154" s="14">
        <v>0.57644103029010096</v>
      </c>
      <c r="U1154" s="14">
        <v>0.61022093026209701</v>
      </c>
      <c r="V1154" s="14">
        <v>0.573095149542861</v>
      </c>
      <c r="W1154" s="14">
        <v>0.62278209493373005</v>
      </c>
      <c r="X1154" s="14">
        <v>0.456389643624876</v>
      </c>
      <c r="Y1154" s="14">
        <v>0.51183988489191401</v>
      </c>
      <c r="Z1154" s="14">
        <v>0.50981516273072902</v>
      </c>
      <c r="AA1154" s="14">
        <v>0.619046632463505</v>
      </c>
      <c r="AB1154" s="14">
        <v>0.64324504888442002</v>
      </c>
      <c r="AC1154" s="14">
        <v>0.60997198206453396</v>
      </c>
      <c r="AD1154" s="14">
        <v>0.54798477951403901</v>
      </c>
      <c r="AE1154" s="14"/>
      <c r="AF1154" s="14">
        <v>0.61879711431884199</v>
      </c>
      <c r="AG1154" s="14">
        <v>0.54827557049978604</v>
      </c>
      <c r="AH1154" s="14">
        <v>0.62469086745531299</v>
      </c>
      <c r="AI1154" s="14"/>
      <c r="AJ1154" s="14">
        <v>0.56115629258598299</v>
      </c>
      <c r="AK1154" s="14">
        <v>0.52421174068309195</v>
      </c>
      <c r="AL1154" s="14">
        <v>0.57290809765031903</v>
      </c>
      <c r="AM1154" s="14">
        <v>0.81160358652870901</v>
      </c>
      <c r="AN1154" s="14">
        <v>0.66274764669161801</v>
      </c>
      <c r="AO1154" s="14"/>
      <c r="AP1154" s="14">
        <v>0.54665040782413099</v>
      </c>
      <c r="AQ1154" s="14">
        <v>0.53950468992424505</v>
      </c>
      <c r="AR1154" s="14">
        <v>0.53364177628197695</v>
      </c>
      <c r="AS1154" s="14"/>
      <c r="AT1154" s="14">
        <v>0.70322330121091503</v>
      </c>
      <c r="AU1154" s="14">
        <v>0.577305134496371</v>
      </c>
      <c r="AV1154" s="14">
        <v>0.526535228748647</v>
      </c>
      <c r="AW1154" s="14">
        <v>0.44066524861259299</v>
      </c>
      <c r="AX1154" s="14">
        <v>0.51225594439879296</v>
      </c>
      <c r="AY1154" s="14"/>
      <c r="AZ1154" s="14">
        <v>0.50901058633393603</v>
      </c>
      <c r="BA1154" s="14">
        <v>0.587820825801048</v>
      </c>
      <c r="BB1154" s="14">
        <v>0.62710960465302001</v>
      </c>
      <c r="BC1154" s="14">
        <v>0.561635714317824</v>
      </c>
      <c r="BD1154" s="14">
        <v>0.60428633227845896</v>
      </c>
      <c r="BE1154" s="14">
        <v>0.60098943525854898</v>
      </c>
    </row>
    <row r="1155" spans="2:57" x14ac:dyDescent="0.25">
      <c r="B1155" t="s">
        <v>87</v>
      </c>
      <c r="C1155" s="14">
        <v>8.5388721406674195E-2</v>
      </c>
      <c r="D1155" s="14">
        <v>7.8278958836852305E-2</v>
      </c>
      <c r="E1155" s="14">
        <v>9.1761891134521795E-2</v>
      </c>
      <c r="F1155" s="14"/>
      <c r="G1155" s="14">
        <v>0.128163826500971</v>
      </c>
      <c r="H1155" s="14">
        <v>9.6597564832429497E-2</v>
      </c>
      <c r="I1155" s="14">
        <v>8.2229891240324898E-2</v>
      </c>
      <c r="J1155" s="14">
        <v>7.2720175375931798E-2</v>
      </c>
      <c r="K1155" s="14">
        <v>6.8476864865269396E-2</v>
      </c>
      <c r="L1155" s="14">
        <v>2.2683354867262601E-2</v>
      </c>
      <c r="M1155" s="14"/>
      <c r="N1155" s="14">
        <v>6.2697604873181698E-2</v>
      </c>
      <c r="O1155" s="14">
        <v>8.6044588302153502E-2</v>
      </c>
      <c r="P1155" s="14">
        <v>7.4908278633362593E-2</v>
      </c>
      <c r="Q1155" s="14">
        <v>0.13060325276815299</v>
      </c>
      <c r="R1155" s="14"/>
      <c r="S1155" s="14">
        <v>0.119666185022837</v>
      </c>
      <c r="T1155" s="14">
        <v>6.5937943382728806E-2</v>
      </c>
      <c r="U1155" s="14">
        <v>0.12623518705954601</v>
      </c>
      <c r="V1155" s="14">
        <v>6.8931094597678405E-2</v>
      </c>
      <c r="W1155" s="14">
        <v>5.72979802487317E-2</v>
      </c>
      <c r="X1155" s="14">
        <v>0.14262593457516201</v>
      </c>
      <c r="Y1155" s="14">
        <v>6.9569291262823504E-2</v>
      </c>
      <c r="Z1155" s="14">
        <v>0.145196382351991</v>
      </c>
      <c r="AA1155" s="14">
        <v>2.1571681692612199E-2</v>
      </c>
      <c r="AB1155" s="14">
        <v>9.52896108758267E-2</v>
      </c>
      <c r="AC1155" s="14">
        <v>5.5804783316732297E-2</v>
      </c>
      <c r="AD1155" s="14">
        <v>5.1730469276893003E-2</v>
      </c>
      <c r="AE1155" s="14"/>
      <c r="AF1155" s="14">
        <v>5.9931395201248197E-2</v>
      </c>
      <c r="AG1155" s="14">
        <v>5.89005293316225E-2</v>
      </c>
      <c r="AH1155" s="14">
        <v>0.146822689083552</v>
      </c>
      <c r="AI1155" s="14"/>
      <c r="AJ1155" s="14">
        <v>7.4739301950728004E-2</v>
      </c>
      <c r="AK1155" s="14">
        <v>5.8097179371387003E-2</v>
      </c>
      <c r="AL1155" s="14">
        <v>6.5318035946146102E-2</v>
      </c>
      <c r="AM1155" s="14">
        <v>0</v>
      </c>
      <c r="AN1155" s="14">
        <v>0.145264162769348</v>
      </c>
      <c r="AO1155" s="14"/>
      <c r="AP1155" s="14">
        <v>7.6052579211396298E-2</v>
      </c>
      <c r="AQ1155" s="14">
        <v>6.4667737535568606E-2</v>
      </c>
      <c r="AR1155" s="14">
        <v>9.9224400851171193E-2</v>
      </c>
      <c r="AS1155" s="14"/>
      <c r="AT1155" s="14">
        <v>8.8532644529270205E-2</v>
      </c>
      <c r="AU1155" s="14">
        <v>0.114004718403522</v>
      </c>
      <c r="AV1155" s="14">
        <v>8.0764421439387502E-2</v>
      </c>
      <c r="AW1155" s="14">
        <v>6.52531744699721E-2</v>
      </c>
      <c r="AX1155" s="14">
        <v>5.8024298976655099E-2</v>
      </c>
      <c r="AY1155" s="14"/>
      <c r="AZ1155" s="14">
        <v>9.2109329078081101E-2</v>
      </c>
      <c r="BA1155" s="14">
        <v>9.0782891942575994E-2</v>
      </c>
      <c r="BB1155" s="14">
        <v>0.103463639403459</v>
      </c>
      <c r="BC1155" s="14">
        <v>7.00537474023403E-2</v>
      </c>
      <c r="BD1155" s="14">
        <v>6.3813674653250801E-2</v>
      </c>
      <c r="BE1155" s="14">
        <v>5.6285194875381299E-2</v>
      </c>
    </row>
    <row r="1156" spans="2:57" x14ac:dyDescent="0.25"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F1156" s="14"/>
      <c r="AG1156" s="14"/>
      <c r="AH1156" s="14"/>
      <c r="AI1156" s="14"/>
      <c r="AJ1156" s="14"/>
      <c r="AK1156" s="14"/>
      <c r="AL1156" s="14"/>
      <c r="AM1156" s="14"/>
      <c r="AN1156" s="14"/>
      <c r="AO1156" s="14"/>
      <c r="AP1156" s="14"/>
      <c r="AQ1156" s="14"/>
      <c r="AR1156" s="14"/>
      <c r="AS1156" s="14"/>
      <c r="AT1156" s="14"/>
      <c r="AU1156" s="14"/>
      <c r="AV1156" s="14"/>
      <c r="AW1156" s="14"/>
      <c r="AX1156" s="14"/>
      <c r="AY1156" s="14"/>
      <c r="AZ1156" s="14"/>
      <c r="BA1156" s="14"/>
      <c r="BB1156" s="14"/>
      <c r="BC1156" s="14"/>
      <c r="BD1156" s="14"/>
      <c r="BE1156" s="14"/>
    </row>
    <row r="1157" spans="2:57" x14ac:dyDescent="0.25">
      <c r="B1157" s="6" t="s">
        <v>413</v>
      </c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4"/>
      <c r="AC1157" s="14"/>
      <c r="AD1157" s="14"/>
      <c r="AE1157" s="14"/>
      <c r="AF1157" s="14"/>
      <c r="AG1157" s="14"/>
      <c r="AH1157" s="14"/>
      <c r="AI1157" s="14"/>
      <c r="AJ1157" s="14"/>
      <c r="AK1157" s="14"/>
      <c r="AL1157" s="14"/>
      <c r="AM1157" s="14"/>
      <c r="AN1157" s="14"/>
      <c r="AO1157" s="14"/>
      <c r="AP1157" s="14"/>
      <c r="AQ1157" s="14"/>
      <c r="AR1157" s="14"/>
      <c r="AS1157" s="14"/>
      <c r="AT1157" s="14"/>
      <c r="AU1157" s="14"/>
      <c r="AV1157" s="14"/>
      <c r="AW1157" s="14"/>
      <c r="AX1157" s="14"/>
      <c r="AY1157" s="14"/>
      <c r="AZ1157" s="14"/>
      <c r="BA1157" s="14"/>
      <c r="BB1157" s="14"/>
      <c r="BC1157" s="14"/>
      <c r="BD1157" s="14"/>
      <c r="BE1157" s="14"/>
    </row>
    <row r="1158" spans="2:57" x14ac:dyDescent="0.25">
      <c r="B1158" s="24" t="s">
        <v>453</v>
      </c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4"/>
      <c r="AC1158" s="14"/>
      <c r="AD1158" s="14"/>
      <c r="AE1158" s="14"/>
      <c r="AF1158" s="14"/>
      <c r="AG1158" s="14"/>
      <c r="AH1158" s="14"/>
      <c r="AI1158" s="14"/>
      <c r="AJ1158" s="14"/>
      <c r="AK1158" s="14"/>
      <c r="AL1158" s="14"/>
      <c r="AM1158" s="14"/>
      <c r="AN1158" s="14"/>
      <c r="AO1158" s="14"/>
      <c r="AP1158" s="14"/>
      <c r="AQ1158" s="14"/>
      <c r="AR1158" s="14"/>
      <c r="AS1158" s="14"/>
      <c r="AT1158" s="14"/>
      <c r="AU1158" s="14"/>
      <c r="AV1158" s="14"/>
      <c r="AW1158" s="14"/>
      <c r="AX1158" s="14"/>
      <c r="AY1158" s="14"/>
      <c r="AZ1158" s="14"/>
      <c r="BA1158" s="14"/>
      <c r="BB1158" s="14"/>
      <c r="BC1158" s="14"/>
      <c r="BD1158" s="14"/>
      <c r="BE1158" s="14"/>
    </row>
    <row r="1159" spans="2:57" x14ac:dyDescent="0.25">
      <c r="B1159" t="s">
        <v>407</v>
      </c>
      <c r="C1159" s="14">
        <v>0.374825648937537</v>
      </c>
      <c r="D1159" s="14">
        <v>0.42180252033138799</v>
      </c>
      <c r="E1159" s="14">
        <v>0.32687340046499402</v>
      </c>
      <c r="F1159" s="14"/>
      <c r="G1159" s="14">
        <v>0.45998751141179101</v>
      </c>
      <c r="H1159" s="14">
        <v>0.39335001499410399</v>
      </c>
      <c r="I1159" s="14">
        <v>0.39168694749288302</v>
      </c>
      <c r="J1159" s="14">
        <v>0.30206106717445402</v>
      </c>
      <c r="K1159" s="14">
        <v>0.33740316995365399</v>
      </c>
      <c r="L1159" s="14">
        <v>0.41645179963970602</v>
      </c>
      <c r="M1159" s="14"/>
      <c r="N1159" s="14">
        <v>0.46777883589035002</v>
      </c>
      <c r="O1159" s="14">
        <v>0.36780724482396998</v>
      </c>
      <c r="P1159" s="14">
        <v>0.34268182121207902</v>
      </c>
      <c r="Q1159" s="14">
        <v>0.29630122711768198</v>
      </c>
      <c r="R1159" s="14"/>
      <c r="S1159" s="14">
        <v>0.39716256873705602</v>
      </c>
      <c r="T1159" s="14">
        <v>0.30911307498111701</v>
      </c>
      <c r="U1159" s="14">
        <v>0.35362881716998001</v>
      </c>
      <c r="V1159" s="14">
        <v>0.34778568100900198</v>
      </c>
      <c r="W1159" s="14">
        <v>0.35103143096058798</v>
      </c>
      <c r="X1159" s="14">
        <v>0.47448708413118801</v>
      </c>
      <c r="Y1159" s="14">
        <v>0.43619051703469303</v>
      </c>
      <c r="Z1159" s="14">
        <v>0.45592362458654601</v>
      </c>
      <c r="AA1159" s="14">
        <v>0.40463475967427498</v>
      </c>
      <c r="AB1159" s="14">
        <v>0.30638757039259101</v>
      </c>
      <c r="AC1159" s="14">
        <v>0.248573486056826</v>
      </c>
      <c r="AD1159" s="14">
        <v>0.44663953070418499</v>
      </c>
      <c r="AE1159" s="14"/>
      <c r="AF1159" s="14">
        <v>0.38389576061438702</v>
      </c>
      <c r="AG1159" s="14">
        <v>0.394113275727836</v>
      </c>
      <c r="AH1159" s="14">
        <v>0.28457745592182998</v>
      </c>
      <c r="AI1159" s="14"/>
      <c r="AJ1159" s="14">
        <v>0.447960691559943</v>
      </c>
      <c r="AK1159" s="14">
        <v>0.41623110173502198</v>
      </c>
      <c r="AL1159" s="14">
        <v>0.34209668506153001</v>
      </c>
      <c r="AM1159" s="14">
        <v>0.27694250227477402</v>
      </c>
      <c r="AN1159" s="14">
        <v>0.25629716989281498</v>
      </c>
      <c r="AO1159" s="14"/>
      <c r="AP1159" s="14">
        <v>0.45791819197490402</v>
      </c>
      <c r="AQ1159" s="14">
        <v>0.396193676526091</v>
      </c>
      <c r="AR1159" s="14">
        <v>0.374382547045783</v>
      </c>
      <c r="AS1159" s="14"/>
      <c r="AT1159" s="14">
        <v>0.266316273245297</v>
      </c>
      <c r="AU1159" s="14">
        <v>0.35893363466566203</v>
      </c>
      <c r="AV1159" s="14">
        <v>0.38612067301536201</v>
      </c>
      <c r="AW1159" s="14">
        <v>0.51390070535928201</v>
      </c>
      <c r="AX1159" s="14">
        <v>0.43058064180824601</v>
      </c>
      <c r="AY1159" s="14"/>
      <c r="AZ1159" s="14">
        <v>0.38314570075538401</v>
      </c>
      <c r="BA1159" s="14">
        <v>0.39510609449158701</v>
      </c>
      <c r="BB1159" s="14">
        <v>0.34196438561494802</v>
      </c>
      <c r="BC1159" s="14">
        <v>0.38614244674114101</v>
      </c>
      <c r="BD1159" s="14">
        <v>0.33844738251649498</v>
      </c>
      <c r="BE1159" s="14">
        <v>0.32435426796689898</v>
      </c>
    </row>
    <row r="1160" spans="2:57" x14ac:dyDescent="0.25">
      <c r="B1160" t="s">
        <v>408</v>
      </c>
      <c r="C1160" s="14">
        <v>0.51459733173197497</v>
      </c>
      <c r="D1160" s="14">
        <v>0.47363782486244999</v>
      </c>
      <c r="E1160" s="14">
        <v>0.55561446911837298</v>
      </c>
      <c r="F1160" s="14"/>
      <c r="G1160" s="14">
        <v>0.42855905063504801</v>
      </c>
      <c r="H1160" s="14">
        <v>0.49911975008630199</v>
      </c>
      <c r="I1160" s="14">
        <v>0.51842679597528096</v>
      </c>
      <c r="J1160" s="14">
        <v>0.57915079228413502</v>
      </c>
      <c r="K1160" s="14">
        <v>0.51287519879835197</v>
      </c>
      <c r="L1160" s="14">
        <v>0.51163347086459898</v>
      </c>
      <c r="M1160" s="14"/>
      <c r="N1160" s="14">
        <v>0.43040666346971301</v>
      </c>
      <c r="O1160" s="14">
        <v>0.49083911164704203</v>
      </c>
      <c r="P1160" s="14">
        <v>0.57245338233353604</v>
      </c>
      <c r="Q1160" s="14">
        <v>0.58871519748954004</v>
      </c>
      <c r="R1160" s="14"/>
      <c r="S1160" s="14">
        <v>0.476298295626298</v>
      </c>
      <c r="T1160" s="14">
        <v>0.55754064505648304</v>
      </c>
      <c r="U1160" s="14">
        <v>0.47571166020126798</v>
      </c>
      <c r="V1160" s="14">
        <v>0.48943135017871903</v>
      </c>
      <c r="W1160" s="14">
        <v>0.58187647298417799</v>
      </c>
      <c r="X1160" s="14">
        <v>0.40289681784305098</v>
      </c>
      <c r="Y1160" s="14">
        <v>0.475150814606498</v>
      </c>
      <c r="Z1160" s="14">
        <v>0.48662053059518601</v>
      </c>
      <c r="AA1160" s="14">
        <v>0.52886908927083998</v>
      </c>
      <c r="AB1160" s="14">
        <v>0.63056923293811895</v>
      </c>
      <c r="AC1160" s="14">
        <v>0.61512953414889004</v>
      </c>
      <c r="AD1160" s="14">
        <v>0.480146821146122</v>
      </c>
      <c r="AE1160" s="14"/>
      <c r="AF1160" s="14">
        <v>0.51229014915969695</v>
      </c>
      <c r="AG1160" s="14">
        <v>0.50494971712083103</v>
      </c>
      <c r="AH1160" s="14">
        <v>0.58144582916338605</v>
      </c>
      <c r="AI1160" s="14"/>
      <c r="AJ1160" s="14">
        <v>0.44338246801053499</v>
      </c>
      <c r="AK1160" s="14">
        <v>0.50661005177486196</v>
      </c>
      <c r="AL1160" s="14">
        <v>0.56337589858953996</v>
      </c>
      <c r="AM1160" s="14">
        <v>0.66124935838352095</v>
      </c>
      <c r="AN1160" s="14">
        <v>0.61636805949278906</v>
      </c>
      <c r="AO1160" s="14"/>
      <c r="AP1160" s="14">
        <v>0.44109977429606201</v>
      </c>
      <c r="AQ1160" s="14">
        <v>0.52541216470332797</v>
      </c>
      <c r="AR1160" s="14">
        <v>0.55668562752266004</v>
      </c>
      <c r="AS1160" s="14"/>
      <c r="AT1160" s="14">
        <v>0.60750906872495702</v>
      </c>
      <c r="AU1160" s="14">
        <v>0.50019827749300905</v>
      </c>
      <c r="AV1160" s="14">
        <v>0.50733739706552905</v>
      </c>
      <c r="AW1160" s="14">
        <v>0.41106540506136102</v>
      </c>
      <c r="AX1160" s="14">
        <v>0.512738033927438</v>
      </c>
      <c r="AY1160" s="14"/>
      <c r="AZ1160" s="14">
        <v>0.51407718502148303</v>
      </c>
      <c r="BA1160" s="14">
        <v>0.49239719845160201</v>
      </c>
      <c r="BB1160" s="14">
        <v>0.52882275377369503</v>
      </c>
      <c r="BC1160" s="14">
        <v>0.51281735756986502</v>
      </c>
      <c r="BD1160" s="14">
        <v>0.55858219295290401</v>
      </c>
      <c r="BE1160" s="14">
        <v>0.54111794663407298</v>
      </c>
    </row>
    <row r="1161" spans="2:57" x14ac:dyDescent="0.25">
      <c r="B1161" t="s">
        <v>87</v>
      </c>
      <c r="C1161" s="14">
        <v>0.110577019330488</v>
      </c>
      <c r="D1161" s="14">
        <v>0.104559654806163</v>
      </c>
      <c r="E1161" s="14">
        <v>0.117512130416634</v>
      </c>
      <c r="F1161" s="14"/>
      <c r="G1161" s="14">
        <v>0.111453437953161</v>
      </c>
      <c r="H1161" s="14">
        <v>0.107530234919594</v>
      </c>
      <c r="I1161" s="14">
        <v>8.9886256531836295E-2</v>
      </c>
      <c r="J1161" s="14">
        <v>0.118788140541411</v>
      </c>
      <c r="K1161" s="14">
        <v>0.14972163124799401</v>
      </c>
      <c r="L1161" s="14">
        <v>7.1914729495695398E-2</v>
      </c>
      <c r="M1161" s="14"/>
      <c r="N1161" s="14">
        <v>0.10181450063993699</v>
      </c>
      <c r="O1161" s="14">
        <v>0.14135364352898799</v>
      </c>
      <c r="P1161" s="14">
        <v>8.48647964543843E-2</v>
      </c>
      <c r="Q1161" s="14">
        <v>0.114983575392777</v>
      </c>
      <c r="R1161" s="14"/>
      <c r="S1161" s="14">
        <v>0.12653913563664601</v>
      </c>
      <c r="T1161" s="14">
        <v>0.13334627996240001</v>
      </c>
      <c r="U1161" s="14">
        <v>0.170659522628753</v>
      </c>
      <c r="V1161" s="14">
        <v>0.16278296881227899</v>
      </c>
      <c r="W1161" s="14">
        <v>6.7092096055234404E-2</v>
      </c>
      <c r="X1161" s="14">
        <v>0.122616098025761</v>
      </c>
      <c r="Y1161" s="14">
        <v>8.8658668358809298E-2</v>
      </c>
      <c r="Z1161" s="14">
        <v>5.7455844818268403E-2</v>
      </c>
      <c r="AA1161" s="14">
        <v>6.6496151054885294E-2</v>
      </c>
      <c r="AB1161" s="14">
        <v>6.3043196669290799E-2</v>
      </c>
      <c r="AC1161" s="14">
        <v>0.13629697979428501</v>
      </c>
      <c r="AD1161" s="14">
        <v>7.3213648149693403E-2</v>
      </c>
      <c r="AE1161" s="14"/>
      <c r="AF1161" s="14">
        <v>0.10381409022591601</v>
      </c>
      <c r="AG1161" s="14">
        <v>0.100937007151333</v>
      </c>
      <c r="AH1161" s="14">
        <v>0.133976714914784</v>
      </c>
      <c r="AI1161" s="14"/>
      <c r="AJ1161" s="14">
        <v>0.10865684042952201</v>
      </c>
      <c r="AK1161" s="14">
        <v>7.7158846490116395E-2</v>
      </c>
      <c r="AL1161" s="14">
        <v>9.4527416348929597E-2</v>
      </c>
      <c r="AM1161" s="14">
        <v>6.1808139341705703E-2</v>
      </c>
      <c r="AN1161" s="14">
        <v>0.12733477061439599</v>
      </c>
      <c r="AO1161" s="14"/>
      <c r="AP1161" s="14">
        <v>0.100982033729034</v>
      </c>
      <c r="AQ1161" s="14">
        <v>7.8394158770580702E-2</v>
      </c>
      <c r="AR1161" s="14">
        <v>6.8931825431557001E-2</v>
      </c>
      <c r="AS1161" s="14"/>
      <c r="AT1161" s="14">
        <v>0.12617465802974701</v>
      </c>
      <c r="AU1161" s="14">
        <v>0.14086808784132901</v>
      </c>
      <c r="AV1161" s="14">
        <v>0.106541929919109</v>
      </c>
      <c r="AW1161" s="14">
        <v>7.5033889579357596E-2</v>
      </c>
      <c r="AX1161" s="14">
        <v>5.6681324264316199E-2</v>
      </c>
      <c r="AY1161" s="14"/>
      <c r="AZ1161" s="14">
        <v>0.102777114223133</v>
      </c>
      <c r="BA1161" s="14">
        <v>0.11249670705681</v>
      </c>
      <c r="BB1161" s="14">
        <v>0.12921286061135601</v>
      </c>
      <c r="BC1161" s="14">
        <v>0.101040195688993</v>
      </c>
      <c r="BD1161" s="14">
        <v>0.102970424530601</v>
      </c>
      <c r="BE1161" s="14">
        <v>0.13452778539902799</v>
      </c>
    </row>
    <row r="1162" spans="2:57" x14ac:dyDescent="0.25">
      <c r="C1162" s="14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  <c r="AF1162" s="14"/>
      <c r="AG1162" s="14"/>
      <c r="AH1162" s="14"/>
      <c r="AI1162" s="14"/>
      <c r="AJ1162" s="14"/>
      <c r="AK1162" s="14"/>
      <c r="AL1162" s="14"/>
      <c r="AM1162" s="14"/>
      <c r="AN1162" s="14"/>
      <c r="AO1162" s="14"/>
      <c r="AP1162" s="14"/>
      <c r="AQ1162" s="14"/>
      <c r="AR1162" s="14"/>
      <c r="AS1162" s="14"/>
      <c r="AT1162" s="14"/>
      <c r="AU1162" s="14"/>
      <c r="AV1162" s="14"/>
      <c r="AW1162" s="14"/>
      <c r="AX1162" s="14"/>
      <c r="AY1162" s="14"/>
      <c r="AZ1162" s="14"/>
      <c r="BA1162" s="14"/>
      <c r="BB1162" s="14"/>
      <c r="BC1162" s="14"/>
      <c r="BD1162" s="14"/>
      <c r="BE1162" s="14"/>
    </row>
    <row r="1163" spans="2:57" x14ac:dyDescent="0.25">
      <c r="B1163" s="6" t="s">
        <v>419</v>
      </c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4"/>
      <c r="AF1163" s="14"/>
      <c r="AG1163" s="14"/>
      <c r="AH1163" s="14"/>
      <c r="AI1163" s="14"/>
      <c r="AJ1163" s="14"/>
      <c r="AK1163" s="14"/>
      <c r="AL1163" s="14"/>
      <c r="AM1163" s="14"/>
      <c r="AN1163" s="14"/>
      <c r="AO1163" s="14"/>
      <c r="AP1163" s="14"/>
      <c r="AQ1163" s="14"/>
      <c r="AR1163" s="14"/>
      <c r="AS1163" s="14"/>
      <c r="AT1163" s="14"/>
      <c r="AU1163" s="14"/>
      <c r="AV1163" s="14"/>
      <c r="AW1163" s="14"/>
      <c r="AX1163" s="14"/>
      <c r="AY1163" s="14"/>
      <c r="AZ1163" s="14"/>
      <c r="BA1163" s="14"/>
      <c r="BB1163" s="14"/>
      <c r="BC1163" s="14"/>
      <c r="BD1163" s="14"/>
      <c r="BE1163" s="14"/>
    </row>
    <row r="1164" spans="2:57" x14ac:dyDescent="0.25">
      <c r="B1164" s="24" t="s">
        <v>93</v>
      </c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4"/>
      <c r="AF1164" s="14"/>
      <c r="AG1164" s="14"/>
      <c r="AH1164" s="14"/>
      <c r="AI1164" s="14"/>
      <c r="AJ1164" s="14"/>
      <c r="AK1164" s="14"/>
      <c r="AL1164" s="14"/>
      <c r="AM1164" s="14"/>
      <c r="AN1164" s="14"/>
      <c r="AO1164" s="14"/>
      <c r="AP1164" s="14"/>
      <c r="AQ1164" s="14"/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  <c r="BB1164" s="14"/>
      <c r="BC1164" s="14"/>
      <c r="BD1164" s="14"/>
      <c r="BE1164" s="14"/>
    </row>
    <row r="1165" spans="2:57" x14ac:dyDescent="0.25">
      <c r="B1165" t="s">
        <v>81</v>
      </c>
      <c r="C1165" s="14">
        <v>0.105400774121271</v>
      </c>
      <c r="D1165" s="14">
        <v>0.104083161005403</v>
      </c>
      <c r="E1165" s="14">
        <v>0.105522706791521</v>
      </c>
      <c r="F1165" s="14"/>
      <c r="G1165" s="14">
        <v>0.122147769884767</v>
      </c>
      <c r="H1165" s="14">
        <v>0.14886130344312901</v>
      </c>
      <c r="I1165" s="14">
        <v>0.106650158543779</v>
      </c>
      <c r="J1165" s="14">
        <v>0.10952839640157</v>
      </c>
      <c r="K1165" s="14">
        <v>0.10425383075856701</v>
      </c>
      <c r="L1165" s="14">
        <v>5.5039010537065503E-2</v>
      </c>
      <c r="M1165" s="14"/>
      <c r="N1165" s="14">
        <v>9.7081528466648803E-2</v>
      </c>
      <c r="O1165" s="14">
        <v>9.8515286902027793E-2</v>
      </c>
      <c r="P1165" s="14">
        <v>0.10993600828163699</v>
      </c>
      <c r="Q1165" s="14">
        <v>0.117566106662637</v>
      </c>
      <c r="R1165" s="14"/>
      <c r="S1165" s="14">
        <v>0.123665217231183</v>
      </c>
      <c r="T1165" s="14">
        <v>0.14021976427650301</v>
      </c>
      <c r="U1165" s="14">
        <v>7.2089229232030594E-2</v>
      </c>
      <c r="V1165" s="14">
        <v>0.10055024931668501</v>
      </c>
      <c r="W1165" s="14">
        <v>8.6442693406114005E-2</v>
      </c>
      <c r="X1165" s="14">
        <v>0.12424945836236501</v>
      </c>
      <c r="Y1165" s="14">
        <v>0.10986211272397201</v>
      </c>
      <c r="Z1165" s="14">
        <v>4.9568776200691701E-2</v>
      </c>
      <c r="AA1165" s="14">
        <v>0.122547854115394</v>
      </c>
      <c r="AB1165" s="14">
        <v>8.3034575674027805E-2</v>
      </c>
      <c r="AC1165" s="14">
        <v>8.4270313451569906E-2</v>
      </c>
      <c r="AD1165" s="14">
        <v>6.2499469456959202E-2</v>
      </c>
      <c r="AE1165" s="14"/>
      <c r="AF1165" s="14">
        <v>9.3149977177402199E-2</v>
      </c>
      <c r="AG1165" s="14">
        <v>0.115754988106164</v>
      </c>
      <c r="AH1165" s="14">
        <v>0.11836053649202199</v>
      </c>
      <c r="AI1165" s="14"/>
      <c r="AJ1165" s="14">
        <v>0.10561458378079901</v>
      </c>
      <c r="AK1165" s="14">
        <v>0.113409320623493</v>
      </c>
      <c r="AL1165" s="14">
        <v>9.2827384239067195E-2</v>
      </c>
      <c r="AM1165" s="14">
        <v>0.314493269328395</v>
      </c>
      <c r="AN1165" s="14">
        <v>9.8640428328724203E-2</v>
      </c>
      <c r="AO1165" s="14"/>
      <c r="AP1165" s="14">
        <v>0.107210300783843</v>
      </c>
      <c r="AQ1165" s="14">
        <v>0.128111299530104</v>
      </c>
      <c r="AR1165" s="14">
        <v>0.108496339905484</v>
      </c>
      <c r="AS1165" s="14"/>
      <c r="AT1165" s="14">
        <v>7.8677762150614505E-2</v>
      </c>
      <c r="AU1165" s="14">
        <v>0.10886085089551401</v>
      </c>
      <c r="AV1165" s="14">
        <v>0.117448596622795</v>
      </c>
      <c r="AW1165" s="14">
        <v>0.12238377782277</v>
      </c>
      <c r="AX1165" s="14">
        <v>9.4603043825985597E-2</v>
      </c>
      <c r="AY1165" s="14"/>
      <c r="AZ1165" s="14">
        <v>0.15725142675870099</v>
      </c>
      <c r="BA1165" s="14">
        <v>0.1022498437546</v>
      </c>
      <c r="BB1165" s="14">
        <v>8.8461661556556506E-2</v>
      </c>
      <c r="BC1165" s="14">
        <v>8.14588479581526E-2</v>
      </c>
      <c r="BD1165" s="14">
        <v>7.98859552145261E-2</v>
      </c>
      <c r="BE1165" s="14">
        <v>6.8775672343740102E-2</v>
      </c>
    </row>
    <row r="1166" spans="2:57" x14ac:dyDescent="0.25">
      <c r="B1166" t="s">
        <v>82</v>
      </c>
      <c r="C1166" s="14">
        <v>0.34251535182002402</v>
      </c>
      <c r="D1166" s="14">
        <v>0.351694077695275</v>
      </c>
      <c r="E1166" s="14">
        <v>0.333421488216537</v>
      </c>
      <c r="F1166" s="14"/>
      <c r="G1166" s="14">
        <v>0.29167261541577999</v>
      </c>
      <c r="H1166" s="14">
        <v>0.36008427836743001</v>
      </c>
      <c r="I1166" s="14">
        <v>0.36951684075771102</v>
      </c>
      <c r="J1166" s="14">
        <v>0.374347200830486</v>
      </c>
      <c r="K1166" s="14">
        <v>0.29013895086420999</v>
      </c>
      <c r="L1166" s="14">
        <v>0.34951158457893</v>
      </c>
      <c r="M1166" s="14"/>
      <c r="N1166" s="14">
        <v>0.31928242833272902</v>
      </c>
      <c r="O1166" s="14">
        <v>0.33619435753646498</v>
      </c>
      <c r="P1166" s="14">
        <v>0.37582960959138201</v>
      </c>
      <c r="Q1166" s="14">
        <v>0.34860083799254998</v>
      </c>
      <c r="R1166" s="14"/>
      <c r="S1166" s="14">
        <v>0.34409452543792601</v>
      </c>
      <c r="T1166" s="14">
        <v>0.32913510372528998</v>
      </c>
      <c r="U1166" s="14">
        <v>0.30071651238722302</v>
      </c>
      <c r="V1166" s="14">
        <v>0.366367377440801</v>
      </c>
      <c r="W1166" s="14">
        <v>0.35494902333258899</v>
      </c>
      <c r="X1166" s="14">
        <v>0.364152365467655</v>
      </c>
      <c r="Y1166" s="14">
        <v>0.31355001775675001</v>
      </c>
      <c r="Z1166" s="14">
        <v>0.33428952515801402</v>
      </c>
      <c r="AA1166" s="14">
        <v>0.31855179133240502</v>
      </c>
      <c r="AB1166" s="14">
        <v>0.34814619897298399</v>
      </c>
      <c r="AC1166" s="14">
        <v>0.38770432318009102</v>
      </c>
      <c r="AD1166" s="14">
        <v>0.42329848824662702</v>
      </c>
      <c r="AE1166" s="14"/>
      <c r="AF1166" s="14">
        <v>0.38451130096484598</v>
      </c>
      <c r="AG1166" s="14">
        <v>0.31879722677113098</v>
      </c>
      <c r="AH1166" s="14">
        <v>0.34662591137062698</v>
      </c>
      <c r="AI1166" s="14"/>
      <c r="AJ1166" s="14">
        <v>0.33860647699531399</v>
      </c>
      <c r="AK1166" s="14">
        <v>0.32090895873426301</v>
      </c>
      <c r="AL1166" s="14">
        <v>0.34577780784676099</v>
      </c>
      <c r="AM1166" s="14">
        <v>0.27585623513819002</v>
      </c>
      <c r="AN1166" s="14">
        <v>0.402996880570684</v>
      </c>
      <c r="AO1166" s="14"/>
      <c r="AP1166" s="14">
        <v>0.36341738146076702</v>
      </c>
      <c r="AQ1166" s="14">
        <v>0.32511712348347699</v>
      </c>
      <c r="AR1166" s="14">
        <v>0.33977526047284201</v>
      </c>
      <c r="AS1166" s="14"/>
      <c r="AT1166" s="14">
        <v>0.34499641074416898</v>
      </c>
      <c r="AU1166" s="14">
        <v>0.36460767474592998</v>
      </c>
      <c r="AV1166" s="14">
        <v>0.31856140336747601</v>
      </c>
      <c r="AW1166" s="14">
        <v>0.322311273193918</v>
      </c>
      <c r="AX1166" s="14">
        <v>0.35645150096522799</v>
      </c>
      <c r="AY1166" s="14"/>
      <c r="AZ1166" s="14">
        <v>0.31006482075896602</v>
      </c>
      <c r="BA1166" s="14">
        <v>0.318079785946423</v>
      </c>
      <c r="BB1166" s="14">
        <v>0.37485940266947598</v>
      </c>
      <c r="BC1166" s="14">
        <v>0.35334159630234402</v>
      </c>
      <c r="BD1166" s="14">
        <v>0.361098074504349</v>
      </c>
      <c r="BE1166" s="14">
        <v>0.45368404109607802</v>
      </c>
    </row>
    <row r="1167" spans="2:57" x14ac:dyDescent="0.25">
      <c r="B1167" t="s">
        <v>83</v>
      </c>
      <c r="C1167" s="14">
        <v>0.27890608645357401</v>
      </c>
      <c r="D1167" s="14">
        <v>0.26428457760358798</v>
      </c>
      <c r="E1167" s="14">
        <v>0.29286946746758102</v>
      </c>
      <c r="F1167" s="14"/>
      <c r="G1167" s="14">
        <v>0.24762845873362699</v>
      </c>
      <c r="H1167" s="14">
        <v>0.21065582601750499</v>
      </c>
      <c r="I1167" s="14">
        <v>0.26172132135933202</v>
      </c>
      <c r="J1167" s="14">
        <v>0.26824444950335002</v>
      </c>
      <c r="K1167" s="14">
        <v>0.322340594688792</v>
      </c>
      <c r="L1167" s="14">
        <v>0.34909837805645</v>
      </c>
      <c r="M1167" s="14"/>
      <c r="N1167" s="14">
        <v>0.29434908856170899</v>
      </c>
      <c r="O1167" s="14">
        <v>0.31204540488376198</v>
      </c>
      <c r="P1167" s="14">
        <v>0.23693943901946901</v>
      </c>
      <c r="Q1167" s="14">
        <v>0.26562059238103197</v>
      </c>
      <c r="R1167" s="14"/>
      <c r="S1167" s="14">
        <v>0.262207284932648</v>
      </c>
      <c r="T1167" s="14">
        <v>0.27811047423972302</v>
      </c>
      <c r="U1167" s="14">
        <v>0.32577312597381802</v>
      </c>
      <c r="V1167" s="14">
        <v>0.30967178800807499</v>
      </c>
      <c r="W1167" s="14">
        <v>0.27653350593253401</v>
      </c>
      <c r="X1167" s="14">
        <v>0.22825730005542999</v>
      </c>
      <c r="Y1167" s="14">
        <v>0.27591662611168499</v>
      </c>
      <c r="Z1167" s="14">
        <v>0.236829284068305</v>
      </c>
      <c r="AA1167" s="14">
        <v>0.28168040912456799</v>
      </c>
      <c r="AB1167" s="14">
        <v>0.30341625942086897</v>
      </c>
      <c r="AC1167" s="14">
        <v>0.29876202027920201</v>
      </c>
      <c r="AD1167" s="14">
        <v>0.247929504230714</v>
      </c>
      <c r="AE1167" s="14"/>
      <c r="AF1167" s="14">
        <v>0.25908072303852098</v>
      </c>
      <c r="AG1167" s="14">
        <v>0.30068374247725799</v>
      </c>
      <c r="AH1167" s="14">
        <v>0.28176402291894098</v>
      </c>
      <c r="AI1167" s="14"/>
      <c r="AJ1167" s="14">
        <v>0.28971255433409498</v>
      </c>
      <c r="AK1167" s="14">
        <v>0.29460192574648297</v>
      </c>
      <c r="AL1167" s="14">
        <v>0.30374171284917201</v>
      </c>
      <c r="AM1167" s="14">
        <v>0.250758814762851</v>
      </c>
      <c r="AN1167" s="14">
        <v>0.249874141512375</v>
      </c>
      <c r="AO1167" s="14"/>
      <c r="AP1167" s="14">
        <v>0.245209318670148</v>
      </c>
      <c r="AQ1167" s="14">
        <v>0.27450952796091699</v>
      </c>
      <c r="AR1167" s="14">
        <v>0.28200222978378597</v>
      </c>
      <c r="AS1167" s="14"/>
      <c r="AT1167" s="14">
        <v>0.309559694766602</v>
      </c>
      <c r="AU1167" s="14">
        <v>0.25129571318449401</v>
      </c>
      <c r="AV1167" s="14">
        <v>0.27915445958724699</v>
      </c>
      <c r="AW1167" s="14">
        <v>0.29106211927217501</v>
      </c>
      <c r="AX1167" s="14">
        <v>0.25139289239997398</v>
      </c>
      <c r="AY1167" s="14"/>
      <c r="AZ1167" s="14">
        <v>0.26566775055595299</v>
      </c>
      <c r="BA1167" s="14">
        <v>0.29417054979184398</v>
      </c>
      <c r="BB1167" s="14">
        <v>0.28568994811367399</v>
      </c>
      <c r="BC1167" s="14">
        <v>0.27496921135130697</v>
      </c>
      <c r="BD1167" s="14">
        <v>0.279337307445784</v>
      </c>
      <c r="BE1167" s="14">
        <v>0.25604608156516001</v>
      </c>
    </row>
    <row r="1168" spans="2:57" x14ac:dyDescent="0.25">
      <c r="B1168" t="s">
        <v>84</v>
      </c>
      <c r="C1168" s="14">
        <v>0.18224731004968001</v>
      </c>
      <c r="D1168" s="14">
        <v>0.191097875239673</v>
      </c>
      <c r="E1168" s="14">
        <v>0.17467524890548899</v>
      </c>
      <c r="F1168" s="14"/>
      <c r="G1168" s="14">
        <v>0.221672610017913</v>
      </c>
      <c r="H1168" s="14">
        <v>0.17285280457708099</v>
      </c>
      <c r="I1168" s="14">
        <v>0.17189386272385601</v>
      </c>
      <c r="J1168" s="14">
        <v>0.166785623161924</v>
      </c>
      <c r="K1168" s="14">
        <v>0.200681219269951</v>
      </c>
      <c r="L1168" s="14">
        <v>0.172172845277134</v>
      </c>
      <c r="M1168" s="14"/>
      <c r="N1168" s="14">
        <v>0.204181009996112</v>
      </c>
      <c r="O1168" s="14">
        <v>0.16422569662757999</v>
      </c>
      <c r="P1168" s="14">
        <v>0.19212029922225901</v>
      </c>
      <c r="Q1168" s="14">
        <v>0.166309865859121</v>
      </c>
      <c r="R1168" s="14"/>
      <c r="S1168" s="14">
        <v>0.17841792498459999</v>
      </c>
      <c r="T1168" s="14">
        <v>0.173827159885142</v>
      </c>
      <c r="U1168" s="14">
        <v>0.21699524649031501</v>
      </c>
      <c r="V1168" s="14">
        <v>0.16745583690059701</v>
      </c>
      <c r="W1168" s="14">
        <v>0.17657912881459401</v>
      </c>
      <c r="X1168" s="14">
        <v>0.18138694693948099</v>
      </c>
      <c r="Y1168" s="14">
        <v>0.19378241461520601</v>
      </c>
      <c r="Z1168" s="14">
        <v>0.250253984970425</v>
      </c>
      <c r="AA1168" s="14">
        <v>0.179603096633592</v>
      </c>
      <c r="AB1168" s="14">
        <v>0.19466206066125299</v>
      </c>
      <c r="AC1168" s="14">
        <v>0.12839948574221399</v>
      </c>
      <c r="AD1168" s="14">
        <v>0.14444217476275401</v>
      </c>
      <c r="AE1168" s="14"/>
      <c r="AF1168" s="14">
        <v>0.165235937871067</v>
      </c>
      <c r="AG1168" s="14">
        <v>0.18793581562091799</v>
      </c>
      <c r="AH1168" s="14">
        <v>0.17836877513215699</v>
      </c>
      <c r="AI1168" s="14"/>
      <c r="AJ1168" s="14">
        <v>0.17899819716103799</v>
      </c>
      <c r="AK1168" s="14">
        <v>0.176178936655877</v>
      </c>
      <c r="AL1168" s="14">
        <v>0.19565323682962499</v>
      </c>
      <c r="AM1168" s="14">
        <v>0.15889168077056401</v>
      </c>
      <c r="AN1168" s="14">
        <v>0.160801443570604</v>
      </c>
      <c r="AO1168" s="14"/>
      <c r="AP1168" s="14">
        <v>0.190833629104769</v>
      </c>
      <c r="AQ1168" s="14">
        <v>0.182365303852631</v>
      </c>
      <c r="AR1168" s="14">
        <v>0.172816836483281</v>
      </c>
      <c r="AS1168" s="14"/>
      <c r="AT1168" s="14">
        <v>0.19122400504947701</v>
      </c>
      <c r="AU1168" s="14">
        <v>0.180913651763182</v>
      </c>
      <c r="AV1168" s="14">
        <v>0.17811970889950601</v>
      </c>
      <c r="AW1168" s="14">
        <v>0.18370000674904399</v>
      </c>
      <c r="AX1168" s="14">
        <v>9.7675967696977298E-2</v>
      </c>
      <c r="AY1168" s="14"/>
      <c r="AZ1168" s="14">
        <v>0.16746590759340199</v>
      </c>
      <c r="BA1168" s="14">
        <v>0.17890875140562301</v>
      </c>
      <c r="BB1168" s="14">
        <v>0.17573516273251599</v>
      </c>
      <c r="BC1168" s="14">
        <v>0.215746528300437</v>
      </c>
      <c r="BD1168" s="14">
        <v>0.19317852830038201</v>
      </c>
      <c r="BE1168" s="14">
        <v>0.14838067485499201</v>
      </c>
    </row>
    <row r="1169" spans="2:57" x14ac:dyDescent="0.25">
      <c r="B1169" t="s">
        <v>86</v>
      </c>
      <c r="C1169" s="14">
        <v>7.3502078307040794E-2</v>
      </c>
      <c r="D1169" s="14">
        <v>7.5934286790644595E-2</v>
      </c>
      <c r="E1169" s="14">
        <v>7.1559726503317198E-2</v>
      </c>
      <c r="F1169" s="14"/>
      <c r="G1169" s="14">
        <v>9.6399784597512195E-2</v>
      </c>
      <c r="H1169" s="14">
        <v>8.7373777398669403E-2</v>
      </c>
      <c r="I1169" s="14">
        <v>6.6800378090935503E-2</v>
      </c>
      <c r="J1169" s="14">
        <v>7.2176481790806102E-2</v>
      </c>
      <c r="K1169" s="14">
        <v>6.9515641059918004E-2</v>
      </c>
      <c r="L1169" s="14">
        <v>5.6052549044337603E-2</v>
      </c>
      <c r="M1169" s="14"/>
      <c r="N1169" s="14">
        <v>7.6609385538367603E-2</v>
      </c>
      <c r="O1169" s="14">
        <v>7.0577306591319999E-2</v>
      </c>
      <c r="P1169" s="14">
        <v>7.3468461679144503E-2</v>
      </c>
      <c r="Q1169" s="14">
        <v>7.0533239354959004E-2</v>
      </c>
      <c r="R1169" s="14"/>
      <c r="S1169" s="14">
        <v>6.7956919499268201E-2</v>
      </c>
      <c r="T1169" s="14">
        <v>6.7306780779030101E-2</v>
      </c>
      <c r="U1169" s="14">
        <v>6.3875637532718202E-2</v>
      </c>
      <c r="V1169" s="14">
        <v>5.0716540868445799E-2</v>
      </c>
      <c r="W1169" s="14">
        <v>9.1018483281611107E-2</v>
      </c>
      <c r="X1169" s="14">
        <v>6.1160688785185199E-2</v>
      </c>
      <c r="Y1169" s="14">
        <v>0.10688882879238799</v>
      </c>
      <c r="Z1169" s="14">
        <v>0.119587767609301</v>
      </c>
      <c r="AA1169" s="14">
        <v>8.41136699896739E-2</v>
      </c>
      <c r="AB1169" s="14">
        <v>6.0108867563914099E-2</v>
      </c>
      <c r="AC1169" s="14">
        <v>5.9237338187447398E-2</v>
      </c>
      <c r="AD1169" s="14">
        <v>9.0766086478684102E-2</v>
      </c>
      <c r="AE1169" s="14"/>
      <c r="AF1169" s="14">
        <v>8.3363511995390799E-2</v>
      </c>
      <c r="AG1169" s="14">
        <v>6.2107690913718303E-2</v>
      </c>
      <c r="AH1169" s="14">
        <v>5.8654699412847101E-2</v>
      </c>
      <c r="AI1169" s="14"/>
      <c r="AJ1169" s="14">
        <v>7.5284353937363602E-2</v>
      </c>
      <c r="AK1169" s="14">
        <v>7.8602273013336804E-2</v>
      </c>
      <c r="AL1169" s="14">
        <v>5.5824484361789703E-2</v>
      </c>
      <c r="AM1169" s="14">
        <v>0</v>
      </c>
      <c r="AN1169" s="14">
        <v>6.1497175959287498E-2</v>
      </c>
      <c r="AO1169" s="14"/>
      <c r="AP1169" s="14">
        <v>8.5521813872865796E-2</v>
      </c>
      <c r="AQ1169" s="14">
        <v>7.7023070189363399E-2</v>
      </c>
      <c r="AR1169" s="14">
        <v>8.22696451860742E-2</v>
      </c>
      <c r="AS1169" s="14"/>
      <c r="AT1169" s="14">
        <v>5.7553417450889703E-2</v>
      </c>
      <c r="AU1169" s="14">
        <v>6.72686202598963E-2</v>
      </c>
      <c r="AV1169" s="14">
        <v>9.6310493901199307E-2</v>
      </c>
      <c r="AW1169" s="14">
        <v>6.6351395989488901E-2</v>
      </c>
      <c r="AX1169" s="14">
        <v>0.10291442091922801</v>
      </c>
      <c r="AY1169" s="14"/>
      <c r="AZ1169" s="14">
        <v>8.3769571086908801E-2</v>
      </c>
      <c r="BA1169" s="14">
        <v>8.6979877306286105E-2</v>
      </c>
      <c r="BB1169" s="14">
        <v>5.54693763863634E-2</v>
      </c>
      <c r="BC1169" s="14">
        <v>5.82125428801296E-2</v>
      </c>
      <c r="BD1169" s="14">
        <v>7.6719397569373501E-2</v>
      </c>
      <c r="BE1169" s="14">
        <v>4.6987232588249501E-2</v>
      </c>
    </row>
    <row r="1170" spans="2:57" x14ac:dyDescent="0.25">
      <c r="B1170" t="s">
        <v>379</v>
      </c>
      <c r="C1170" s="14">
        <v>1.7428399248410501E-2</v>
      </c>
      <c r="D1170" s="14">
        <v>1.29060216654168E-2</v>
      </c>
      <c r="E1170" s="14">
        <v>2.1951362115555199E-2</v>
      </c>
      <c r="F1170" s="14"/>
      <c r="G1170" s="14">
        <v>2.0478761350399201E-2</v>
      </c>
      <c r="H1170" s="14">
        <v>2.0172010196184899E-2</v>
      </c>
      <c r="I1170" s="14">
        <v>2.3417438524385499E-2</v>
      </c>
      <c r="J1170" s="14">
        <v>8.9178483118632808E-3</v>
      </c>
      <c r="K1170" s="14">
        <v>1.3069763358561901E-2</v>
      </c>
      <c r="L1170" s="14">
        <v>1.8125632506082599E-2</v>
      </c>
      <c r="M1170" s="14"/>
      <c r="N1170" s="14">
        <v>8.4965591044331105E-3</v>
      </c>
      <c r="O1170" s="14">
        <v>1.8441947458844501E-2</v>
      </c>
      <c r="P1170" s="14">
        <v>1.1706182206107699E-2</v>
      </c>
      <c r="Q1170" s="14">
        <v>3.1369357749701801E-2</v>
      </c>
      <c r="R1170" s="14"/>
      <c r="S1170" s="14">
        <v>2.36581279143743E-2</v>
      </c>
      <c r="T1170" s="14">
        <v>1.14007170943117E-2</v>
      </c>
      <c r="U1170" s="14">
        <v>2.0550248383894201E-2</v>
      </c>
      <c r="V1170" s="14">
        <v>5.2382074653961998E-3</v>
      </c>
      <c r="W1170" s="14">
        <v>1.4477165232558299E-2</v>
      </c>
      <c r="X1170" s="14">
        <v>4.0793240389884002E-2</v>
      </c>
      <c r="Y1170" s="14">
        <v>0</v>
      </c>
      <c r="Z1170" s="14">
        <v>9.4706619932632598E-3</v>
      </c>
      <c r="AA1170" s="14">
        <v>1.35031788043666E-2</v>
      </c>
      <c r="AB1170" s="14">
        <v>1.06320377069522E-2</v>
      </c>
      <c r="AC1170" s="14">
        <v>4.1626519159475801E-2</v>
      </c>
      <c r="AD1170" s="14">
        <v>3.1064276824261099E-2</v>
      </c>
      <c r="AE1170" s="14"/>
      <c r="AF1170" s="14">
        <v>1.46585489527733E-2</v>
      </c>
      <c r="AG1170" s="14">
        <v>1.4720536110811E-2</v>
      </c>
      <c r="AH1170" s="14">
        <v>1.6226054673406098E-2</v>
      </c>
      <c r="AI1170" s="14"/>
      <c r="AJ1170" s="14">
        <v>1.1783833791389999E-2</v>
      </c>
      <c r="AK1170" s="14">
        <v>1.62985852265475E-2</v>
      </c>
      <c r="AL1170" s="14">
        <v>6.1753738735856297E-3</v>
      </c>
      <c r="AM1170" s="14">
        <v>0</v>
      </c>
      <c r="AN1170" s="14">
        <v>2.6189930058325601E-2</v>
      </c>
      <c r="AO1170" s="14"/>
      <c r="AP1170" s="14">
        <v>7.80755610760732E-3</v>
      </c>
      <c r="AQ1170" s="14">
        <v>1.2873674983508601E-2</v>
      </c>
      <c r="AR1170" s="14">
        <v>1.4639688168534001E-2</v>
      </c>
      <c r="AS1170" s="14"/>
      <c r="AT1170" s="14">
        <v>1.7988709838247699E-2</v>
      </c>
      <c r="AU1170" s="14">
        <v>2.7053489150983299E-2</v>
      </c>
      <c r="AV1170" s="14">
        <v>1.0405337621775699E-2</v>
      </c>
      <c r="AW1170" s="14">
        <v>1.4191426972604001E-2</v>
      </c>
      <c r="AX1170" s="14">
        <v>9.6962174192606901E-2</v>
      </c>
      <c r="AY1170" s="14"/>
      <c r="AZ1170" s="14">
        <v>1.5780523246069902E-2</v>
      </c>
      <c r="BA1170" s="14">
        <v>1.9611191795224799E-2</v>
      </c>
      <c r="BB1170" s="14">
        <v>1.9784448541412598E-2</v>
      </c>
      <c r="BC1170" s="14">
        <v>1.6271273207629298E-2</v>
      </c>
      <c r="BD1170" s="14">
        <v>9.7807369655858994E-3</v>
      </c>
      <c r="BE1170" s="14">
        <v>2.6126297551779799E-2</v>
      </c>
    </row>
    <row r="1171" spans="2:57" x14ac:dyDescent="0.25">
      <c r="B1171" t="s">
        <v>112</v>
      </c>
      <c r="C1171" s="14">
        <v>0.44791612594129498</v>
      </c>
      <c r="D1171" s="14">
        <v>0.45577723870067799</v>
      </c>
      <c r="E1171" s="14">
        <v>0.43894419500805798</v>
      </c>
      <c r="F1171" s="14"/>
      <c r="G1171" s="14">
        <v>0.41382038530054799</v>
      </c>
      <c r="H1171" s="14">
        <v>0.50894558181055904</v>
      </c>
      <c r="I1171" s="14">
        <v>0.47616699930148998</v>
      </c>
      <c r="J1171" s="14">
        <v>0.48387559723205598</v>
      </c>
      <c r="K1171" s="14">
        <v>0.39439278162277702</v>
      </c>
      <c r="L1171" s="14">
        <v>0.404550595115996</v>
      </c>
      <c r="M1171" s="14"/>
      <c r="N1171" s="14">
        <v>0.41636395679937799</v>
      </c>
      <c r="O1171" s="14">
        <v>0.43470964443849303</v>
      </c>
      <c r="P1171" s="14">
        <v>0.48576561787301897</v>
      </c>
      <c r="Q1171" s="14">
        <v>0.46616694465518699</v>
      </c>
      <c r="R1171" s="14"/>
      <c r="S1171" s="14">
        <v>0.46775974266910902</v>
      </c>
      <c r="T1171" s="14">
        <v>0.46935486800179299</v>
      </c>
      <c r="U1171" s="14">
        <v>0.37280574161925401</v>
      </c>
      <c r="V1171" s="14">
        <v>0.46691762675748599</v>
      </c>
      <c r="W1171" s="14">
        <v>0.44139171673870298</v>
      </c>
      <c r="X1171" s="14">
        <v>0.48840182383002001</v>
      </c>
      <c r="Y1171" s="14">
        <v>0.42341213048072202</v>
      </c>
      <c r="Z1171" s="14">
        <v>0.38385830135870602</v>
      </c>
      <c r="AA1171" s="14">
        <v>0.441099645447799</v>
      </c>
      <c r="AB1171" s="14">
        <v>0.43118077464701199</v>
      </c>
      <c r="AC1171" s="14">
        <v>0.471974636631661</v>
      </c>
      <c r="AD1171" s="14">
        <v>0.48579795770358603</v>
      </c>
      <c r="AE1171" s="14"/>
      <c r="AF1171" s="14">
        <v>0.47766127814224801</v>
      </c>
      <c r="AG1171" s="14">
        <v>0.43455221487729401</v>
      </c>
      <c r="AH1171" s="14">
        <v>0.46498644786264898</v>
      </c>
      <c r="AI1171" s="14"/>
      <c r="AJ1171" s="14">
        <v>0.44422106077611301</v>
      </c>
      <c r="AK1171" s="14">
        <v>0.43431827935775502</v>
      </c>
      <c r="AL1171" s="14">
        <v>0.43860519208582799</v>
      </c>
      <c r="AM1171" s="14">
        <v>0.59034950446658496</v>
      </c>
      <c r="AN1171" s="14">
        <v>0.50163730889940805</v>
      </c>
      <c r="AO1171" s="14"/>
      <c r="AP1171" s="14">
        <v>0.47062768224460999</v>
      </c>
      <c r="AQ1171" s="14">
        <v>0.45322842301358002</v>
      </c>
      <c r="AR1171" s="14">
        <v>0.44827160037832497</v>
      </c>
      <c r="AS1171" s="14"/>
      <c r="AT1171" s="14">
        <v>0.42367417289478398</v>
      </c>
      <c r="AU1171" s="14">
        <v>0.47346852564144398</v>
      </c>
      <c r="AV1171" s="14">
        <v>0.43600999999027101</v>
      </c>
      <c r="AW1171" s="14">
        <v>0.44469505101668799</v>
      </c>
      <c r="AX1171" s="14">
        <v>0.45105454479121398</v>
      </c>
      <c r="AY1171" s="14"/>
      <c r="AZ1171" s="14">
        <v>0.46731624751766698</v>
      </c>
      <c r="BA1171" s="14">
        <v>0.420329629701023</v>
      </c>
      <c r="BB1171" s="14">
        <v>0.46332106422603297</v>
      </c>
      <c r="BC1171" s="14">
        <v>0.43480044426049702</v>
      </c>
      <c r="BD1171" s="14">
        <v>0.44098402971887501</v>
      </c>
      <c r="BE1171" s="14">
        <v>0.52245971343981801</v>
      </c>
    </row>
    <row r="1172" spans="2:57" x14ac:dyDescent="0.25">
      <c r="B1172" t="s">
        <v>88</v>
      </c>
      <c r="C1172" s="14">
        <v>0.25574938835672101</v>
      </c>
      <c r="D1172" s="14">
        <v>0.26703216203031799</v>
      </c>
      <c r="E1172" s="14">
        <v>0.24623497540880601</v>
      </c>
      <c r="F1172" s="14"/>
      <c r="G1172" s="14">
        <v>0.31807239461542602</v>
      </c>
      <c r="H1172" s="14">
        <v>0.26022658197575099</v>
      </c>
      <c r="I1172" s="14">
        <v>0.23869424081479201</v>
      </c>
      <c r="J1172" s="14">
        <v>0.23896210495272999</v>
      </c>
      <c r="K1172" s="14">
        <v>0.270196860329869</v>
      </c>
      <c r="L1172" s="14">
        <v>0.22822539432147099</v>
      </c>
      <c r="M1172" s="14"/>
      <c r="N1172" s="14">
        <v>0.28079039553447999</v>
      </c>
      <c r="O1172" s="14">
        <v>0.23480300321889999</v>
      </c>
      <c r="P1172" s="14">
        <v>0.26558876090140399</v>
      </c>
      <c r="Q1172" s="14">
        <v>0.23684310521408</v>
      </c>
      <c r="R1172" s="14"/>
      <c r="S1172" s="14">
        <v>0.24637484448386801</v>
      </c>
      <c r="T1172" s="14">
        <v>0.24113394066417199</v>
      </c>
      <c r="U1172" s="14">
        <v>0.28087088402303401</v>
      </c>
      <c r="V1172" s="14">
        <v>0.218172377769042</v>
      </c>
      <c r="W1172" s="14">
        <v>0.26759761209620497</v>
      </c>
      <c r="X1172" s="14">
        <v>0.24254763572466601</v>
      </c>
      <c r="Y1172" s="14">
        <v>0.30067124340759299</v>
      </c>
      <c r="Z1172" s="14">
        <v>0.36984175257972601</v>
      </c>
      <c r="AA1172" s="14">
        <v>0.26371676662326599</v>
      </c>
      <c r="AB1172" s="14">
        <v>0.254770928225167</v>
      </c>
      <c r="AC1172" s="14">
        <v>0.187636823929661</v>
      </c>
      <c r="AD1172" s="14">
        <v>0.23520826124143801</v>
      </c>
      <c r="AE1172" s="14"/>
      <c r="AF1172" s="14">
        <v>0.24859944986645799</v>
      </c>
      <c r="AG1172" s="14">
        <v>0.25004350653463697</v>
      </c>
      <c r="AH1172" s="14">
        <v>0.237023474545004</v>
      </c>
      <c r="AI1172" s="14"/>
      <c r="AJ1172" s="14">
        <v>0.25428255109840098</v>
      </c>
      <c r="AK1172" s="14">
        <v>0.25478120966921403</v>
      </c>
      <c r="AL1172" s="14">
        <v>0.25147772119141398</v>
      </c>
      <c r="AM1172" s="14">
        <v>0.15889168077056401</v>
      </c>
      <c r="AN1172" s="14">
        <v>0.222298619529891</v>
      </c>
      <c r="AO1172" s="14"/>
      <c r="AP1172" s="14">
        <v>0.27635544297763498</v>
      </c>
      <c r="AQ1172" s="14">
        <v>0.259388374041994</v>
      </c>
      <c r="AR1172" s="14">
        <v>0.25508648166935499</v>
      </c>
      <c r="AS1172" s="14"/>
      <c r="AT1172" s="14">
        <v>0.248777422500366</v>
      </c>
      <c r="AU1172" s="14">
        <v>0.24818227202307899</v>
      </c>
      <c r="AV1172" s="14">
        <v>0.27443020280070601</v>
      </c>
      <c r="AW1172" s="14">
        <v>0.25005140273853199</v>
      </c>
      <c r="AX1172" s="14">
        <v>0.20059038861620501</v>
      </c>
      <c r="AY1172" s="14"/>
      <c r="AZ1172" s="14">
        <v>0.25123547868031099</v>
      </c>
      <c r="BA1172" s="14">
        <v>0.26588862871190899</v>
      </c>
      <c r="BB1172" s="14">
        <v>0.23120453911888</v>
      </c>
      <c r="BC1172" s="14">
        <v>0.273959071180567</v>
      </c>
      <c r="BD1172" s="14">
        <v>0.26989792586975497</v>
      </c>
      <c r="BE1172" s="14">
        <v>0.19536790744324101</v>
      </c>
    </row>
    <row r="1173" spans="2:57" x14ac:dyDescent="0.25">
      <c r="B1173" t="s">
        <v>89</v>
      </c>
      <c r="C1173" s="14">
        <v>0.192166737584574</v>
      </c>
      <c r="D1173" s="14">
        <v>0.18874507667036</v>
      </c>
      <c r="E1173" s="14">
        <v>0.192709219599252</v>
      </c>
      <c r="F1173" s="14"/>
      <c r="G1173" s="14">
        <v>9.5747990685122006E-2</v>
      </c>
      <c r="H1173" s="14">
        <v>0.248718999834809</v>
      </c>
      <c r="I1173" s="14">
        <v>0.23747275848669799</v>
      </c>
      <c r="J1173" s="14">
        <v>0.24491349227932599</v>
      </c>
      <c r="K1173" s="14">
        <v>0.124195921292908</v>
      </c>
      <c r="L1173" s="14">
        <v>0.17632520079452399</v>
      </c>
      <c r="M1173" s="14"/>
      <c r="N1173" s="14">
        <v>0.135573561264898</v>
      </c>
      <c r="O1173" s="14">
        <v>0.19990664121959301</v>
      </c>
      <c r="P1173" s="14">
        <v>0.22017685697161499</v>
      </c>
      <c r="Q1173" s="14">
        <v>0.22932383944110599</v>
      </c>
      <c r="R1173" s="14"/>
      <c r="S1173" s="14">
        <v>0.22138489818524101</v>
      </c>
      <c r="T1173" s="14">
        <v>0.228220927337621</v>
      </c>
      <c r="U1173" s="14">
        <v>9.1934857596220401E-2</v>
      </c>
      <c r="V1173" s="14">
        <v>0.248745248988444</v>
      </c>
      <c r="W1173" s="14">
        <v>0.173794104642498</v>
      </c>
      <c r="X1173" s="14">
        <v>0.245854188105354</v>
      </c>
      <c r="Y1173" s="14">
        <v>0.122740887073128</v>
      </c>
      <c r="Z1173" s="14">
        <v>1.401654877898E-2</v>
      </c>
      <c r="AA1173" s="14">
        <v>0.17738287882453299</v>
      </c>
      <c r="AB1173" s="14">
        <v>0.17640984642184501</v>
      </c>
      <c r="AC1173" s="14">
        <v>0.28433781270199998</v>
      </c>
      <c r="AD1173" s="14">
        <v>0.25058969646214801</v>
      </c>
      <c r="AE1173" s="14"/>
      <c r="AF1173" s="14">
        <v>0.229061828275789</v>
      </c>
      <c r="AG1173" s="14">
        <v>0.18450870834265801</v>
      </c>
      <c r="AH1173" s="14">
        <v>0.22796297331764501</v>
      </c>
      <c r="AI1173" s="14"/>
      <c r="AJ1173" s="14">
        <v>0.189938509677712</v>
      </c>
      <c r="AK1173" s="14">
        <v>0.179537069688541</v>
      </c>
      <c r="AL1173" s="14">
        <v>0.18712747089441401</v>
      </c>
      <c r="AM1173" s="14">
        <v>0.43145782369602098</v>
      </c>
      <c r="AN1173" s="14">
        <v>0.279338689369517</v>
      </c>
      <c r="AO1173" s="14"/>
      <c r="AP1173" s="14">
        <v>0.19427223926697501</v>
      </c>
      <c r="AQ1173" s="14">
        <v>0.19384004897158599</v>
      </c>
      <c r="AR1173" s="14">
        <v>0.19318511870897001</v>
      </c>
      <c r="AS1173" s="14"/>
      <c r="AT1173" s="14">
        <v>0.17489675039441799</v>
      </c>
      <c r="AU1173" s="14">
        <v>0.22528625361836499</v>
      </c>
      <c r="AV1173" s="14">
        <v>0.161579797189566</v>
      </c>
      <c r="AW1173" s="14">
        <v>0.194643648278156</v>
      </c>
      <c r="AX1173" s="14">
        <v>0.250464156175008</v>
      </c>
      <c r="AY1173" s="14"/>
      <c r="AZ1173" s="14">
        <v>0.216080768837356</v>
      </c>
      <c r="BA1173" s="14">
        <v>0.15444100098911401</v>
      </c>
      <c r="BB1173" s="14">
        <v>0.232116525107153</v>
      </c>
      <c r="BC1173" s="14">
        <v>0.16084137307992999</v>
      </c>
      <c r="BD1173" s="14">
        <v>0.17108610384912001</v>
      </c>
      <c r="BE1173" s="14">
        <v>0.327091805996577</v>
      </c>
    </row>
    <row r="1174" spans="2:57" x14ac:dyDescent="0.25"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F1174" s="14"/>
      <c r="AG1174" s="14"/>
      <c r="AH1174" s="14"/>
      <c r="AI1174" s="14"/>
      <c r="AJ1174" s="14"/>
      <c r="AK1174" s="14"/>
      <c r="AL1174" s="14"/>
      <c r="AM1174" s="14"/>
      <c r="AN1174" s="14"/>
      <c r="AO1174" s="14"/>
      <c r="AP1174" s="14"/>
      <c r="AQ1174" s="14"/>
      <c r="AR1174" s="14"/>
      <c r="AS1174" s="14"/>
      <c r="AT1174" s="14"/>
      <c r="AU1174" s="14"/>
      <c r="AV1174" s="14"/>
      <c r="AW1174" s="14"/>
      <c r="AX1174" s="14"/>
      <c r="AY1174" s="14"/>
      <c r="AZ1174" s="14"/>
      <c r="BA1174" s="14"/>
      <c r="BB1174" s="14"/>
      <c r="BC1174" s="14"/>
      <c r="BD1174" s="14"/>
      <c r="BE1174" s="14"/>
    </row>
    <row r="1175" spans="2:57" x14ac:dyDescent="0.25">
      <c r="B1175" s="6" t="s">
        <v>420</v>
      </c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  <c r="AL1175" s="14"/>
      <c r="AM1175" s="14"/>
      <c r="AN1175" s="14"/>
      <c r="AO1175" s="14"/>
      <c r="AP1175" s="14"/>
      <c r="AQ1175" s="14"/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  <c r="BB1175" s="14"/>
      <c r="BC1175" s="14"/>
      <c r="BD1175" s="14"/>
      <c r="BE1175" s="14"/>
    </row>
    <row r="1176" spans="2:57" x14ac:dyDescent="0.25">
      <c r="B1176" s="24" t="s">
        <v>93</v>
      </c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4"/>
      <c r="AD1176" s="14"/>
      <c r="AE1176" s="14"/>
      <c r="AF1176" s="14"/>
      <c r="AG1176" s="14"/>
      <c r="AH1176" s="14"/>
      <c r="AI1176" s="14"/>
      <c r="AJ1176" s="14"/>
      <c r="AK1176" s="14"/>
      <c r="AL1176" s="14"/>
      <c r="AM1176" s="14"/>
      <c r="AN1176" s="14"/>
      <c r="AO1176" s="14"/>
      <c r="AP1176" s="14"/>
      <c r="AQ1176" s="14"/>
      <c r="AR1176" s="14"/>
      <c r="AS1176" s="14"/>
      <c r="AT1176" s="14"/>
      <c r="AU1176" s="14"/>
      <c r="AV1176" s="14"/>
      <c r="AW1176" s="14"/>
      <c r="AX1176" s="14"/>
      <c r="AY1176" s="14"/>
      <c r="AZ1176" s="14"/>
      <c r="BA1176" s="14"/>
      <c r="BB1176" s="14"/>
      <c r="BC1176" s="14"/>
      <c r="BD1176" s="14"/>
      <c r="BE1176" s="14"/>
    </row>
    <row r="1177" spans="2:57" x14ac:dyDescent="0.25">
      <c r="B1177" t="s">
        <v>81</v>
      </c>
      <c r="C1177" s="14">
        <v>6.6361322604044398E-2</v>
      </c>
      <c r="D1177" s="14">
        <v>5.8168457167843801E-2</v>
      </c>
      <c r="E1177" s="14">
        <v>7.1803717825201202E-2</v>
      </c>
      <c r="F1177" s="14"/>
      <c r="G1177" s="14">
        <v>0.106137673138512</v>
      </c>
      <c r="H1177" s="14">
        <v>0.11981364021958101</v>
      </c>
      <c r="I1177" s="14">
        <v>6.8364763424002606E-2</v>
      </c>
      <c r="J1177" s="14">
        <v>4.5832161923352703E-2</v>
      </c>
      <c r="K1177" s="14">
        <v>3.6041365855630302E-2</v>
      </c>
      <c r="L1177" s="14">
        <v>3.1487351724702697E-2</v>
      </c>
      <c r="M1177" s="14"/>
      <c r="N1177" s="14">
        <v>5.7248507337896798E-2</v>
      </c>
      <c r="O1177" s="14">
        <v>6.3087328540573598E-2</v>
      </c>
      <c r="P1177" s="14">
        <v>6.8269850738918003E-2</v>
      </c>
      <c r="Q1177" s="14">
        <v>7.9118558057160795E-2</v>
      </c>
      <c r="R1177" s="14"/>
      <c r="S1177" s="14">
        <v>8.7005866850536503E-2</v>
      </c>
      <c r="T1177" s="14">
        <v>6.9575209358124696E-2</v>
      </c>
      <c r="U1177" s="14">
        <v>5.7339840035700203E-2</v>
      </c>
      <c r="V1177" s="14">
        <v>6.5292206089455296E-2</v>
      </c>
      <c r="W1177" s="14">
        <v>6.1791802734738603E-2</v>
      </c>
      <c r="X1177" s="14">
        <v>5.3210819362238898E-2</v>
      </c>
      <c r="Y1177" s="14">
        <v>7.2676225272974501E-2</v>
      </c>
      <c r="Z1177" s="14">
        <v>9.0898854772761703E-2</v>
      </c>
      <c r="AA1177" s="14">
        <v>6.1696757332635098E-2</v>
      </c>
      <c r="AB1177" s="14">
        <v>5.1400386715926998E-2</v>
      </c>
      <c r="AC1177" s="14">
        <v>7.1984191299245798E-2</v>
      </c>
      <c r="AD1177" s="14">
        <v>3.5917324234181203E-2</v>
      </c>
      <c r="AE1177" s="14"/>
      <c r="AF1177" s="14">
        <v>5.4731110290345802E-2</v>
      </c>
      <c r="AG1177" s="14">
        <v>6.9189590138244494E-2</v>
      </c>
      <c r="AH1177" s="14">
        <v>5.8515647816297402E-2</v>
      </c>
      <c r="AI1177" s="14"/>
      <c r="AJ1177" s="14">
        <v>4.3435665507870001E-2</v>
      </c>
      <c r="AK1177" s="14">
        <v>9.4905935673677E-2</v>
      </c>
      <c r="AL1177" s="14">
        <v>4.45883614432461E-2</v>
      </c>
      <c r="AM1177" s="14">
        <v>0.18248054083191301</v>
      </c>
      <c r="AN1177" s="14">
        <v>5.50562359383839E-2</v>
      </c>
      <c r="AO1177" s="14"/>
      <c r="AP1177" s="14">
        <v>5.5430293606347103E-2</v>
      </c>
      <c r="AQ1177" s="14">
        <v>7.8197026272397094E-2</v>
      </c>
      <c r="AR1177" s="14">
        <v>6.4912803761937102E-2</v>
      </c>
      <c r="AS1177" s="14"/>
      <c r="AT1177" s="14">
        <v>5.2806651405531299E-2</v>
      </c>
      <c r="AU1177" s="14">
        <v>6.8239019394865E-2</v>
      </c>
      <c r="AV1177" s="14">
        <v>6.0967882890507898E-2</v>
      </c>
      <c r="AW1177" s="14">
        <v>9.4412000020928102E-2</v>
      </c>
      <c r="AX1177" s="14">
        <v>3.2783626676940299E-2</v>
      </c>
      <c r="AY1177" s="14"/>
      <c r="AZ1177" s="14">
        <v>0.109679689198997</v>
      </c>
      <c r="BA1177" s="14">
        <v>5.9863735810033097E-2</v>
      </c>
      <c r="BB1177" s="14">
        <v>6.1942813222847802E-2</v>
      </c>
      <c r="BC1177" s="14">
        <v>4.6192068383976798E-2</v>
      </c>
      <c r="BD1177" s="14">
        <v>4.5049860126255198E-2</v>
      </c>
      <c r="BE1177" s="14">
        <v>3.43214785014695E-2</v>
      </c>
    </row>
    <row r="1178" spans="2:57" x14ac:dyDescent="0.25">
      <c r="B1178" t="s">
        <v>82</v>
      </c>
      <c r="C1178" s="14">
        <v>0.17635507851915999</v>
      </c>
      <c r="D1178" s="14">
        <v>0.14353643348089701</v>
      </c>
      <c r="E1178" s="14">
        <v>0.209472978328551</v>
      </c>
      <c r="F1178" s="14"/>
      <c r="G1178" s="14">
        <v>0.24657970970623599</v>
      </c>
      <c r="H1178" s="14">
        <v>0.28143638209740901</v>
      </c>
      <c r="I1178" s="14">
        <v>0.21851470551032301</v>
      </c>
      <c r="J1178" s="14">
        <v>0.14720288958896399</v>
      </c>
      <c r="K1178" s="14">
        <v>9.9248486918332005E-2</v>
      </c>
      <c r="L1178" s="14">
        <v>8.4699156290787003E-2</v>
      </c>
      <c r="M1178" s="14"/>
      <c r="N1178" s="14">
        <v>0.14474805788138201</v>
      </c>
      <c r="O1178" s="14">
        <v>0.16718215440242701</v>
      </c>
      <c r="P1178" s="14">
        <v>0.19268859214158501</v>
      </c>
      <c r="Q1178" s="14">
        <v>0.20881537358710101</v>
      </c>
      <c r="R1178" s="14"/>
      <c r="S1178" s="14">
        <v>0.20080257600121099</v>
      </c>
      <c r="T1178" s="14">
        <v>0.17333558723230899</v>
      </c>
      <c r="U1178" s="14">
        <v>0.13079119222389901</v>
      </c>
      <c r="V1178" s="14">
        <v>0.19526679190831001</v>
      </c>
      <c r="W1178" s="14">
        <v>0.22089245012398101</v>
      </c>
      <c r="X1178" s="14">
        <v>0.131258493465992</v>
      </c>
      <c r="Y1178" s="14">
        <v>0.16980368021627301</v>
      </c>
      <c r="Z1178" s="14">
        <v>0.18521346791229501</v>
      </c>
      <c r="AA1178" s="14">
        <v>0.18744965338994399</v>
      </c>
      <c r="AB1178" s="14">
        <v>0.14616712832411799</v>
      </c>
      <c r="AC1178" s="14">
        <v>0.20349755373863199</v>
      </c>
      <c r="AD1178" s="14">
        <v>0.181366659639148</v>
      </c>
      <c r="AE1178" s="14"/>
      <c r="AF1178" s="14">
        <v>0.15316105805548899</v>
      </c>
      <c r="AG1178" s="14">
        <v>0.17191371570039099</v>
      </c>
      <c r="AH1178" s="14">
        <v>0.20656646991821001</v>
      </c>
      <c r="AI1178" s="14"/>
      <c r="AJ1178" s="14">
        <v>0.14573947635656301</v>
      </c>
      <c r="AK1178" s="14">
        <v>0.20354217700163699</v>
      </c>
      <c r="AL1178" s="14">
        <v>0.15972745604574201</v>
      </c>
      <c r="AM1178" s="14">
        <v>0.14664255922018901</v>
      </c>
      <c r="AN1178" s="14">
        <v>0.22762613205041701</v>
      </c>
      <c r="AO1178" s="14"/>
      <c r="AP1178" s="14">
        <v>0.16351379841622499</v>
      </c>
      <c r="AQ1178" s="14">
        <v>0.18783494596846401</v>
      </c>
      <c r="AR1178" s="14">
        <v>0.16473640723327401</v>
      </c>
      <c r="AS1178" s="14"/>
      <c r="AT1178" s="14">
        <v>0.18492455835935301</v>
      </c>
      <c r="AU1178" s="14">
        <v>0.177870111302874</v>
      </c>
      <c r="AV1178" s="14">
        <v>0.170072275157261</v>
      </c>
      <c r="AW1178" s="14">
        <v>0.198386131497436</v>
      </c>
      <c r="AX1178" s="14">
        <v>0.124267271062403</v>
      </c>
      <c r="AY1178" s="14"/>
      <c r="AZ1178" s="14">
        <v>0.18618711697197499</v>
      </c>
      <c r="BA1178" s="14">
        <v>0.190577456823497</v>
      </c>
      <c r="BB1178" s="14">
        <v>0.192381568321809</v>
      </c>
      <c r="BC1178" s="14">
        <v>0.161592345383262</v>
      </c>
      <c r="BD1178" s="14">
        <v>0.132997230861571</v>
      </c>
      <c r="BE1178" s="14">
        <v>0.15994446779030899</v>
      </c>
    </row>
    <row r="1179" spans="2:57" x14ac:dyDescent="0.25">
      <c r="B1179" t="s">
        <v>83</v>
      </c>
      <c r="C1179" s="14">
        <v>0.25330617502535202</v>
      </c>
      <c r="D1179" s="14">
        <v>0.23927289594218401</v>
      </c>
      <c r="E1179" s="14">
        <v>0.26749405320365199</v>
      </c>
      <c r="F1179" s="14"/>
      <c r="G1179" s="14">
        <v>0.27434970667876801</v>
      </c>
      <c r="H1179" s="14">
        <v>0.24906067749258501</v>
      </c>
      <c r="I1179" s="14">
        <v>0.21634461312164499</v>
      </c>
      <c r="J1179" s="14">
        <v>0.28184355148819201</v>
      </c>
      <c r="K1179" s="14">
        <v>0.27522778724598002</v>
      </c>
      <c r="L1179" s="14">
        <v>0.23482120017087699</v>
      </c>
      <c r="M1179" s="14"/>
      <c r="N1179" s="14">
        <v>0.18640595759617001</v>
      </c>
      <c r="O1179" s="14">
        <v>0.27851636195331197</v>
      </c>
      <c r="P1179" s="14">
        <v>0.27381817035040801</v>
      </c>
      <c r="Q1179" s="14">
        <v>0.27960391847808302</v>
      </c>
      <c r="R1179" s="14"/>
      <c r="S1179" s="14">
        <v>0.25066600823511698</v>
      </c>
      <c r="T1179" s="14">
        <v>0.25257032049144901</v>
      </c>
      <c r="U1179" s="14">
        <v>0.25919426385226801</v>
      </c>
      <c r="V1179" s="14">
        <v>0.246134797422422</v>
      </c>
      <c r="W1179" s="14">
        <v>0.23090810516319399</v>
      </c>
      <c r="X1179" s="14">
        <v>0.28276587622931698</v>
      </c>
      <c r="Y1179" s="14">
        <v>0.22644374233561701</v>
      </c>
      <c r="Z1179" s="14">
        <v>0.229414057547698</v>
      </c>
      <c r="AA1179" s="14">
        <v>0.23283879170416</v>
      </c>
      <c r="AB1179" s="14">
        <v>0.28764613608568101</v>
      </c>
      <c r="AC1179" s="14">
        <v>0.28062623346590099</v>
      </c>
      <c r="AD1179" s="14">
        <v>0.26869776106924098</v>
      </c>
      <c r="AE1179" s="14"/>
      <c r="AF1179" s="14">
        <v>0.26923326611130199</v>
      </c>
      <c r="AG1179" s="14">
        <v>0.23844373761228399</v>
      </c>
      <c r="AH1179" s="14">
        <v>0.23593878306812899</v>
      </c>
      <c r="AI1179" s="14"/>
      <c r="AJ1179" s="14">
        <v>0.23842983298947601</v>
      </c>
      <c r="AK1179" s="14">
        <v>0.24835106008499799</v>
      </c>
      <c r="AL1179" s="14">
        <v>0.271152505829588</v>
      </c>
      <c r="AM1179" s="14">
        <v>0.394759833522768</v>
      </c>
      <c r="AN1179" s="14">
        <v>0.23865091172211</v>
      </c>
      <c r="AO1179" s="14"/>
      <c r="AP1179" s="14">
        <v>0.21453511584656801</v>
      </c>
      <c r="AQ1179" s="14">
        <v>0.24624678572776099</v>
      </c>
      <c r="AR1179" s="14">
        <v>0.27042343113559902</v>
      </c>
      <c r="AS1179" s="14"/>
      <c r="AT1179" s="14">
        <v>0.31461070748534697</v>
      </c>
      <c r="AU1179" s="14">
        <v>0.24898409510580599</v>
      </c>
      <c r="AV1179" s="14">
        <v>0.22557284741273401</v>
      </c>
      <c r="AW1179" s="14">
        <v>0.20456132347310901</v>
      </c>
      <c r="AX1179" s="14">
        <v>0.26190268957631502</v>
      </c>
      <c r="AY1179" s="14"/>
      <c r="AZ1179" s="14">
        <v>0.26385964329220801</v>
      </c>
      <c r="BA1179" s="14">
        <v>0.22954145825397601</v>
      </c>
      <c r="BB1179" s="14">
        <v>0.26160928245437298</v>
      </c>
      <c r="BC1179" s="14">
        <v>0.26405637767442303</v>
      </c>
      <c r="BD1179" s="14">
        <v>0.221076288702966</v>
      </c>
      <c r="BE1179" s="14">
        <v>0.33282469343773302</v>
      </c>
    </row>
    <row r="1180" spans="2:57" x14ac:dyDescent="0.25">
      <c r="B1180" t="s">
        <v>84</v>
      </c>
      <c r="C1180" s="14">
        <v>0.28099073264449298</v>
      </c>
      <c r="D1180" s="14">
        <v>0.28636347362763698</v>
      </c>
      <c r="E1180" s="14">
        <v>0.27546996210290903</v>
      </c>
      <c r="F1180" s="14"/>
      <c r="G1180" s="14">
        <v>0.25241749620898002</v>
      </c>
      <c r="H1180" s="14">
        <v>0.20778273279097301</v>
      </c>
      <c r="I1180" s="14">
        <v>0.29607916133627299</v>
      </c>
      <c r="J1180" s="14">
        <v>0.30533236720749302</v>
      </c>
      <c r="K1180" s="14">
        <v>0.305390642186815</v>
      </c>
      <c r="L1180" s="14">
        <v>0.31152211422952297</v>
      </c>
      <c r="M1180" s="14"/>
      <c r="N1180" s="14">
        <v>0.29173885496099</v>
      </c>
      <c r="O1180" s="14">
        <v>0.286670576027511</v>
      </c>
      <c r="P1180" s="14">
        <v>0.28304797132094001</v>
      </c>
      <c r="Q1180" s="14">
        <v>0.260305673586955</v>
      </c>
      <c r="R1180" s="14"/>
      <c r="S1180" s="14">
        <v>0.226557456384576</v>
      </c>
      <c r="T1180" s="14">
        <v>0.266314383628381</v>
      </c>
      <c r="U1180" s="14">
        <v>0.32737755732719898</v>
      </c>
      <c r="V1180" s="14">
        <v>0.27720714931257001</v>
      </c>
      <c r="W1180" s="14">
        <v>0.31996362730795502</v>
      </c>
      <c r="X1180" s="14">
        <v>0.264690615955891</v>
      </c>
      <c r="Y1180" s="14">
        <v>0.25666710149435201</v>
      </c>
      <c r="Z1180" s="14">
        <v>0.27347621101882502</v>
      </c>
      <c r="AA1180" s="14">
        <v>0.33592570556906198</v>
      </c>
      <c r="AB1180" s="14">
        <v>0.31029007918767998</v>
      </c>
      <c r="AC1180" s="14">
        <v>0.26218542381535898</v>
      </c>
      <c r="AD1180" s="14">
        <v>0.261735120957929</v>
      </c>
      <c r="AE1180" s="14"/>
      <c r="AF1180" s="14">
        <v>0.281663642818541</v>
      </c>
      <c r="AG1180" s="14">
        <v>0.27615594598749299</v>
      </c>
      <c r="AH1180" s="14">
        <v>0.32491128682514903</v>
      </c>
      <c r="AI1180" s="14"/>
      <c r="AJ1180" s="14">
        <v>0.30626412626720401</v>
      </c>
      <c r="AK1180" s="14">
        <v>0.25953851960422902</v>
      </c>
      <c r="AL1180" s="14">
        <v>0.27435291898129699</v>
      </c>
      <c r="AM1180" s="14">
        <v>7.3127106034306805E-2</v>
      </c>
      <c r="AN1180" s="14">
        <v>0.290005391891832</v>
      </c>
      <c r="AO1180" s="14"/>
      <c r="AP1180" s="14">
        <v>0.30011971721839598</v>
      </c>
      <c r="AQ1180" s="14">
        <v>0.27178553403834599</v>
      </c>
      <c r="AR1180" s="14">
        <v>0.298924423019512</v>
      </c>
      <c r="AS1180" s="14"/>
      <c r="AT1180" s="14">
        <v>0.27245085940319802</v>
      </c>
      <c r="AU1180" s="14">
        <v>0.30585481688016802</v>
      </c>
      <c r="AV1180" s="14">
        <v>0.26532486826746798</v>
      </c>
      <c r="AW1180" s="14">
        <v>0.280444321763341</v>
      </c>
      <c r="AX1180" s="14">
        <v>0.28326723676009702</v>
      </c>
      <c r="AY1180" s="14"/>
      <c r="AZ1180" s="14">
        <v>0.22983085773015499</v>
      </c>
      <c r="BA1180" s="14">
        <v>0.29292522050033898</v>
      </c>
      <c r="BB1180" s="14">
        <v>0.27449224387105198</v>
      </c>
      <c r="BC1180" s="14">
        <v>0.285912818600776</v>
      </c>
      <c r="BD1180" s="14">
        <v>0.35630486390848598</v>
      </c>
      <c r="BE1180" s="14">
        <v>0.28958076842547598</v>
      </c>
    </row>
    <row r="1181" spans="2:57" x14ac:dyDescent="0.25">
      <c r="B1181" t="s">
        <v>86</v>
      </c>
      <c r="C1181" s="14">
        <v>0.216434790745789</v>
      </c>
      <c r="D1181" s="14">
        <v>0.26787755497745902</v>
      </c>
      <c r="E1181" s="14">
        <v>0.16743805265127901</v>
      </c>
      <c r="F1181" s="14"/>
      <c r="G1181" s="14">
        <v>9.9478242068284206E-2</v>
      </c>
      <c r="H1181" s="14">
        <v>0.13226331137152</v>
      </c>
      <c r="I1181" s="14">
        <v>0.197610809772719</v>
      </c>
      <c r="J1181" s="14">
        <v>0.21978902979199899</v>
      </c>
      <c r="K1181" s="14">
        <v>0.280352398970457</v>
      </c>
      <c r="L1181" s="14">
        <v>0.333093172083955</v>
      </c>
      <c r="M1181" s="14"/>
      <c r="N1181" s="14">
        <v>0.31985862222356098</v>
      </c>
      <c r="O1181" s="14">
        <v>0.20098400363886601</v>
      </c>
      <c r="P1181" s="14">
        <v>0.171880649451639</v>
      </c>
      <c r="Q1181" s="14">
        <v>0.158594709781683</v>
      </c>
      <c r="R1181" s="14"/>
      <c r="S1181" s="14">
        <v>0.21966904437712201</v>
      </c>
      <c r="T1181" s="14">
        <v>0.230768722420918</v>
      </c>
      <c r="U1181" s="14">
        <v>0.21746748089370099</v>
      </c>
      <c r="V1181" s="14">
        <v>0.20953504283038099</v>
      </c>
      <c r="W1181" s="14">
        <v>0.16644401467013101</v>
      </c>
      <c r="X1181" s="14">
        <v>0.25505483939805901</v>
      </c>
      <c r="Y1181" s="14">
        <v>0.26851552312541599</v>
      </c>
      <c r="Z1181" s="14">
        <v>0.22099740874842</v>
      </c>
      <c r="AA1181" s="14">
        <v>0.18208909200419901</v>
      </c>
      <c r="AB1181" s="14">
        <v>0.20449626968659401</v>
      </c>
      <c r="AC1181" s="14">
        <v>0.17009471466919401</v>
      </c>
      <c r="AD1181" s="14">
        <v>0.25228313409950098</v>
      </c>
      <c r="AE1181" s="14"/>
      <c r="AF1181" s="14">
        <v>0.23684916216657201</v>
      </c>
      <c r="AG1181" s="14">
        <v>0.24167629292027901</v>
      </c>
      <c r="AH1181" s="14">
        <v>0.16622192796989399</v>
      </c>
      <c r="AI1181" s="14"/>
      <c r="AJ1181" s="14">
        <v>0.26469723326922501</v>
      </c>
      <c r="AK1181" s="14">
        <v>0.19180092121494899</v>
      </c>
      <c r="AL1181" s="14">
        <v>0.25017875770012699</v>
      </c>
      <c r="AM1181" s="14">
        <v>0.20298996039082401</v>
      </c>
      <c r="AN1181" s="14">
        <v>0.175923765785273</v>
      </c>
      <c r="AO1181" s="14"/>
      <c r="AP1181" s="14">
        <v>0.26640107491246401</v>
      </c>
      <c r="AQ1181" s="14">
        <v>0.21118559056424299</v>
      </c>
      <c r="AR1181" s="14">
        <v>0.19462101409744001</v>
      </c>
      <c r="AS1181" s="14"/>
      <c r="AT1181" s="14">
        <v>0.167508896014185</v>
      </c>
      <c r="AU1181" s="14">
        <v>0.18749586880449001</v>
      </c>
      <c r="AV1181" s="14">
        <v>0.27617368595204</v>
      </c>
      <c r="AW1181" s="14">
        <v>0.22219622324518601</v>
      </c>
      <c r="AX1181" s="14">
        <v>0.29777917592424402</v>
      </c>
      <c r="AY1181" s="14"/>
      <c r="AZ1181" s="14">
        <v>0.20341340733003499</v>
      </c>
      <c r="BA1181" s="14">
        <v>0.22080650887789999</v>
      </c>
      <c r="BB1181" s="14">
        <v>0.20575213936761799</v>
      </c>
      <c r="BC1181" s="14">
        <v>0.23375428336035201</v>
      </c>
      <c r="BD1181" s="14">
        <v>0.23489015139634301</v>
      </c>
      <c r="BE1181" s="14">
        <v>0.18332859184501199</v>
      </c>
    </row>
    <row r="1182" spans="2:57" x14ac:dyDescent="0.25">
      <c r="B1182" t="s">
        <v>379</v>
      </c>
      <c r="C1182" s="14">
        <v>6.5519004611611E-3</v>
      </c>
      <c r="D1182" s="14">
        <v>4.7811848039792599E-3</v>
      </c>
      <c r="E1182" s="14">
        <v>8.3212358884084594E-3</v>
      </c>
      <c r="F1182" s="14"/>
      <c r="G1182" s="14">
        <v>2.1037172199218801E-2</v>
      </c>
      <c r="H1182" s="14">
        <v>9.6432560279324005E-3</v>
      </c>
      <c r="I1182" s="14">
        <v>3.0859468350380899E-3</v>
      </c>
      <c r="J1182" s="14">
        <v>0</v>
      </c>
      <c r="K1182" s="14">
        <v>3.7393188227853699E-3</v>
      </c>
      <c r="L1182" s="14">
        <v>4.3770055001561697E-3</v>
      </c>
      <c r="M1182" s="14"/>
      <c r="N1182" s="14">
        <v>0</v>
      </c>
      <c r="O1182" s="14">
        <v>3.5595754373107802E-3</v>
      </c>
      <c r="P1182" s="14">
        <v>1.02947659965091E-2</v>
      </c>
      <c r="Q1182" s="14">
        <v>1.3561766509017701E-2</v>
      </c>
      <c r="R1182" s="14"/>
      <c r="S1182" s="14">
        <v>1.52990481514374E-2</v>
      </c>
      <c r="T1182" s="14">
        <v>7.4357768688192404E-3</v>
      </c>
      <c r="U1182" s="14">
        <v>7.8296656672325899E-3</v>
      </c>
      <c r="V1182" s="14">
        <v>6.5640124368609E-3</v>
      </c>
      <c r="W1182" s="14">
        <v>0</v>
      </c>
      <c r="X1182" s="14">
        <v>1.30193555885019E-2</v>
      </c>
      <c r="Y1182" s="14">
        <v>5.8937275553673698E-3</v>
      </c>
      <c r="Z1182" s="14">
        <v>0</v>
      </c>
      <c r="AA1182" s="14">
        <v>0</v>
      </c>
      <c r="AB1182" s="14">
        <v>0</v>
      </c>
      <c r="AC1182" s="14">
        <v>1.16118830116686E-2</v>
      </c>
      <c r="AD1182" s="14">
        <v>0</v>
      </c>
      <c r="AE1182" s="14"/>
      <c r="AF1182" s="14">
        <v>4.3617605577499401E-3</v>
      </c>
      <c r="AG1182" s="14">
        <v>2.6207176413086501E-3</v>
      </c>
      <c r="AH1182" s="14">
        <v>7.8458844023203602E-3</v>
      </c>
      <c r="AI1182" s="14"/>
      <c r="AJ1182" s="14">
        <v>1.4336656096617601E-3</v>
      </c>
      <c r="AK1182" s="14">
        <v>1.8613864205105799E-3</v>
      </c>
      <c r="AL1182" s="14">
        <v>0</v>
      </c>
      <c r="AM1182" s="14">
        <v>0</v>
      </c>
      <c r="AN1182" s="14">
        <v>1.27375626119838E-2</v>
      </c>
      <c r="AO1182" s="14"/>
      <c r="AP1182" s="14">
        <v>0</v>
      </c>
      <c r="AQ1182" s="14">
        <v>4.75011742878945E-3</v>
      </c>
      <c r="AR1182" s="14">
        <v>6.3819207522384704E-3</v>
      </c>
      <c r="AS1182" s="14"/>
      <c r="AT1182" s="14">
        <v>7.6983273323859404E-3</v>
      </c>
      <c r="AU1182" s="14">
        <v>1.1556088511796099E-2</v>
      </c>
      <c r="AV1182" s="14">
        <v>1.88844031998971E-3</v>
      </c>
      <c r="AW1182" s="14">
        <v>0</v>
      </c>
      <c r="AX1182" s="14">
        <v>0</v>
      </c>
      <c r="AY1182" s="14"/>
      <c r="AZ1182" s="14">
        <v>7.0292854766283996E-3</v>
      </c>
      <c r="BA1182" s="14">
        <v>6.2856197342544603E-3</v>
      </c>
      <c r="BB1182" s="14">
        <v>3.8219527622995299E-3</v>
      </c>
      <c r="BC1182" s="14">
        <v>8.4921065972101296E-3</v>
      </c>
      <c r="BD1182" s="14">
        <v>9.6816050043789202E-3</v>
      </c>
      <c r="BE1182" s="14">
        <v>0</v>
      </c>
    </row>
    <row r="1183" spans="2:57" x14ac:dyDescent="0.25">
      <c r="B1183" t="s">
        <v>112</v>
      </c>
      <c r="C1183" s="14">
        <v>0.242716401123204</v>
      </c>
      <c r="D1183" s="14">
        <v>0.201704890648741</v>
      </c>
      <c r="E1183" s="14">
        <v>0.281276696153752</v>
      </c>
      <c r="F1183" s="14"/>
      <c r="G1183" s="14">
        <v>0.35271738284474802</v>
      </c>
      <c r="H1183" s="14">
        <v>0.40125002231698997</v>
      </c>
      <c r="I1183" s="14">
        <v>0.28687946893432498</v>
      </c>
      <c r="J1183" s="14">
        <v>0.19303505151231601</v>
      </c>
      <c r="K1183" s="14">
        <v>0.13528985277396199</v>
      </c>
      <c r="L1183" s="14">
        <v>0.11618650801549001</v>
      </c>
      <c r="M1183" s="14"/>
      <c r="N1183" s="14">
        <v>0.201996565219279</v>
      </c>
      <c r="O1183" s="14">
        <v>0.23026948294300001</v>
      </c>
      <c r="P1183" s="14">
        <v>0.26095844288050302</v>
      </c>
      <c r="Q1183" s="14">
        <v>0.28793393164426201</v>
      </c>
      <c r="R1183" s="14"/>
      <c r="S1183" s="14">
        <v>0.287808442851747</v>
      </c>
      <c r="T1183" s="14">
        <v>0.24291079659043299</v>
      </c>
      <c r="U1183" s="14">
        <v>0.18813103225959901</v>
      </c>
      <c r="V1183" s="14">
        <v>0.260558997997765</v>
      </c>
      <c r="W1183" s="14">
        <v>0.28268425285872001</v>
      </c>
      <c r="X1183" s="14">
        <v>0.18446931282823101</v>
      </c>
      <c r="Y1183" s="14">
        <v>0.242479905489248</v>
      </c>
      <c r="Z1183" s="14">
        <v>0.27611232268505598</v>
      </c>
      <c r="AA1183" s="14">
        <v>0.24914641072257901</v>
      </c>
      <c r="AB1183" s="14">
        <v>0.19756751504004499</v>
      </c>
      <c r="AC1183" s="14">
        <v>0.27548174503787798</v>
      </c>
      <c r="AD1183" s="14">
        <v>0.21728398387332901</v>
      </c>
      <c r="AE1183" s="14"/>
      <c r="AF1183" s="14">
        <v>0.20789216834583499</v>
      </c>
      <c r="AG1183" s="14">
        <v>0.24110330583863601</v>
      </c>
      <c r="AH1183" s="14">
        <v>0.26508211773450702</v>
      </c>
      <c r="AI1183" s="14"/>
      <c r="AJ1183" s="14">
        <v>0.18917514186443299</v>
      </c>
      <c r="AK1183" s="14">
        <v>0.29844811267531401</v>
      </c>
      <c r="AL1183" s="14">
        <v>0.204315817488988</v>
      </c>
      <c r="AM1183" s="14">
        <v>0.32912310005210199</v>
      </c>
      <c r="AN1183" s="14">
        <v>0.28268236798880098</v>
      </c>
      <c r="AO1183" s="14"/>
      <c r="AP1183" s="14">
        <v>0.21894409202257301</v>
      </c>
      <c r="AQ1183" s="14">
        <v>0.266031972240861</v>
      </c>
      <c r="AR1183" s="14">
        <v>0.22964921099521099</v>
      </c>
      <c r="AS1183" s="14"/>
      <c r="AT1183" s="14">
        <v>0.23773120976488499</v>
      </c>
      <c r="AU1183" s="14">
        <v>0.24610913069773899</v>
      </c>
      <c r="AV1183" s="14">
        <v>0.23104015804776901</v>
      </c>
      <c r="AW1183" s="14">
        <v>0.29279813151836398</v>
      </c>
      <c r="AX1183" s="14">
        <v>0.157050897739344</v>
      </c>
      <c r="AY1183" s="14"/>
      <c r="AZ1183" s="14">
        <v>0.295866806170973</v>
      </c>
      <c r="BA1183" s="14">
        <v>0.25044119263353098</v>
      </c>
      <c r="BB1183" s="14">
        <v>0.25432438154465697</v>
      </c>
      <c r="BC1183" s="14">
        <v>0.207784413767239</v>
      </c>
      <c r="BD1183" s="14">
        <v>0.17804709098782601</v>
      </c>
      <c r="BE1183" s="14">
        <v>0.19426594629177901</v>
      </c>
    </row>
    <row r="1184" spans="2:57" x14ac:dyDescent="0.25">
      <c r="B1184" t="s">
        <v>88</v>
      </c>
      <c r="C1184" s="14">
        <v>0.49742552339028301</v>
      </c>
      <c r="D1184" s="14">
        <v>0.55424102860509605</v>
      </c>
      <c r="E1184" s="14">
        <v>0.44290801475418801</v>
      </c>
      <c r="F1184" s="14"/>
      <c r="G1184" s="14">
        <v>0.351895738277265</v>
      </c>
      <c r="H1184" s="14">
        <v>0.34004604416249301</v>
      </c>
      <c r="I1184" s="14">
        <v>0.49368997110899099</v>
      </c>
      <c r="J1184" s="14">
        <v>0.52512139699949201</v>
      </c>
      <c r="K1184" s="14">
        <v>0.58574304115727205</v>
      </c>
      <c r="L1184" s="14">
        <v>0.64461528631347798</v>
      </c>
      <c r="M1184" s="14"/>
      <c r="N1184" s="14">
        <v>0.61159747718455104</v>
      </c>
      <c r="O1184" s="14">
        <v>0.48765457966637699</v>
      </c>
      <c r="P1184" s="14">
        <v>0.45492862077257901</v>
      </c>
      <c r="Q1184" s="14">
        <v>0.418900383368638</v>
      </c>
      <c r="R1184" s="14"/>
      <c r="S1184" s="14">
        <v>0.44622650076169901</v>
      </c>
      <c r="T1184" s="14">
        <v>0.49708310604929901</v>
      </c>
      <c r="U1184" s="14">
        <v>0.54484503822090002</v>
      </c>
      <c r="V1184" s="14">
        <v>0.486742192142952</v>
      </c>
      <c r="W1184" s="14">
        <v>0.486407641978086</v>
      </c>
      <c r="X1184" s="14">
        <v>0.51974545535395</v>
      </c>
      <c r="Y1184" s="14">
        <v>0.52518262461976795</v>
      </c>
      <c r="Z1184" s="14">
        <v>0.49447361976724502</v>
      </c>
      <c r="AA1184" s="14">
        <v>0.51801479757326097</v>
      </c>
      <c r="AB1184" s="14">
        <v>0.51478634887427499</v>
      </c>
      <c r="AC1184" s="14">
        <v>0.43228013848455299</v>
      </c>
      <c r="AD1184" s="14">
        <v>0.51401825505743004</v>
      </c>
      <c r="AE1184" s="14"/>
      <c r="AF1184" s="14">
        <v>0.51851280498511299</v>
      </c>
      <c r="AG1184" s="14">
        <v>0.51783223890777197</v>
      </c>
      <c r="AH1184" s="14">
        <v>0.49113321479504302</v>
      </c>
      <c r="AI1184" s="14"/>
      <c r="AJ1184" s="14">
        <v>0.57096135953642901</v>
      </c>
      <c r="AK1184" s="14">
        <v>0.45133944081917798</v>
      </c>
      <c r="AL1184" s="14">
        <v>0.52453167668142398</v>
      </c>
      <c r="AM1184" s="14">
        <v>0.27611706642513001</v>
      </c>
      <c r="AN1184" s="14">
        <v>0.46592915767710502</v>
      </c>
      <c r="AO1184" s="14"/>
      <c r="AP1184" s="14">
        <v>0.56652079213086004</v>
      </c>
      <c r="AQ1184" s="14">
        <v>0.48297112460258901</v>
      </c>
      <c r="AR1184" s="14">
        <v>0.49354543711695198</v>
      </c>
      <c r="AS1184" s="14"/>
      <c r="AT1184" s="14">
        <v>0.43995975541738302</v>
      </c>
      <c r="AU1184" s="14">
        <v>0.49335068568465801</v>
      </c>
      <c r="AV1184" s="14">
        <v>0.54149855421950699</v>
      </c>
      <c r="AW1184" s="14">
        <v>0.50264054500852695</v>
      </c>
      <c r="AX1184" s="14">
        <v>0.58104641268434098</v>
      </c>
      <c r="AY1184" s="14"/>
      <c r="AZ1184" s="14">
        <v>0.43324426506019098</v>
      </c>
      <c r="BA1184" s="14">
        <v>0.51373172937823897</v>
      </c>
      <c r="BB1184" s="14">
        <v>0.48024438323867003</v>
      </c>
      <c r="BC1184" s="14">
        <v>0.51966710196112798</v>
      </c>
      <c r="BD1184" s="14">
        <v>0.59119501530482899</v>
      </c>
      <c r="BE1184" s="14">
        <v>0.47290936027048902</v>
      </c>
    </row>
    <row r="1185" spans="2:57" x14ac:dyDescent="0.25">
      <c r="B1185" t="s">
        <v>89</v>
      </c>
      <c r="C1185" s="14">
        <v>-0.25470912226707798</v>
      </c>
      <c r="D1185" s="14">
        <v>-0.35253613795635602</v>
      </c>
      <c r="E1185" s="14">
        <v>-0.161631318600436</v>
      </c>
      <c r="F1185" s="14"/>
      <c r="G1185" s="14">
        <v>8.2164456748373704E-4</v>
      </c>
      <c r="H1185" s="14">
        <v>6.1203978154496998E-2</v>
      </c>
      <c r="I1185" s="14">
        <v>-0.20681050217466601</v>
      </c>
      <c r="J1185" s="14">
        <v>-0.33208634548717603</v>
      </c>
      <c r="K1185" s="14">
        <v>-0.45045318838331</v>
      </c>
      <c r="L1185" s="14">
        <v>-0.52842877829798796</v>
      </c>
      <c r="M1185" s="14"/>
      <c r="N1185" s="14">
        <v>-0.40960091196527199</v>
      </c>
      <c r="O1185" s="14">
        <v>-0.257385096723377</v>
      </c>
      <c r="P1185" s="14">
        <v>-0.19397017789207599</v>
      </c>
      <c r="Q1185" s="14">
        <v>-0.13096645172437499</v>
      </c>
      <c r="R1185" s="14"/>
      <c r="S1185" s="14">
        <v>-0.158418057909951</v>
      </c>
      <c r="T1185" s="14">
        <v>-0.25417230945886499</v>
      </c>
      <c r="U1185" s="14">
        <v>-0.35671400596130098</v>
      </c>
      <c r="V1185" s="14">
        <v>-0.22618319414518601</v>
      </c>
      <c r="W1185" s="14">
        <v>-0.20372338911936599</v>
      </c>
      <c r="X1185" s="14">
        <v>-0.33527614252571902</v>
      </c>
      <c r="Y1185" s="14">
        <v>-0.28270271913052097</v>
      </c>
      <c r="Z1185" s="14">
        <v>-0.21836129708218899</v>
      </c>
      <c r="AA1185" s="14">
        <v>-0.26886838685068198</v>
      </c>
      <c r="AB1185" s="14">
        <v>-0.31721883383423</v>
      </c>
      <c r="AC1185" s="14">
        <v>-0.15679839344667501</v>
      </c>
      <c r="AD1185" s="14">
        <v>-0.29673427118410101</v>
      </c>
      <c r="AE1185" s="14"/>
      <c r="AF1185" s="14">
        <v>-0.31062063663927802</v>
      </c>
      <c r="AG1185" s="14">
        <v>-0.27672893306913698</v>
      </c>
      <c r="AH1185" s="14">
        <v>-0.226051097060535</v>
      </c>
      <c r="AI1185" s="14"/>
      <c r="AJ1185" s="14">
        <v>-0.381786217671996</v>
      </c>
      <c r="AK1185" s="14">
        <v>-0.152891328143864</v>
      </c>
      <c r="AL1185" s="14">
        <v>-0.320215859192436</v>
      </c>
      <c r="AM1185" s="14">
        <v>5.3006033626971399E-2</v>
      </c>
      <c r="AN1185" s="14">
        <v>-0.18324678968830399</v>
      </c>
      <c r="AO1185" s="14"/>
      <c r="AP1185" s="14">
        <v>-0.34757670010828701</v>
      </c>
      <c r="AQ1185" s="14">
        <v>-0.216939152361728</v>
      </c>
      <c r="AR1185" s="14">
        <v>-0.26389622612174102</v>
      </c>
      <c r="AS1185" s="14"/>
      <c r="AT1185" s="14">
        <v>-0.20222854565249801</v>
      </c>
      <c r="AU1185" s="14">
        <v>-0.24724155498691899</v>
      </c>
      <c r="AV1185" s="14">
        <v>-0.31045839617173798</v>
      </c>
      <c r="AW1185" s="14">
        <v>-0.209842413490162</v>
      </c>
      <c r="AX1185" s="14">
        <v>-0.42399551494499799</v>
      </c>
      <c r="AY1185" s="14"/>
      <c r="AZ1185" s="14">
        <v>-0.13737745888921801</v>
      </c>
      <c r="BA1185" s="14">
        <v>-0.26329053674470798</v>
      </c>
      <c r="BB1185" s="14">
        <v>-0.225920001694013</v>
      </c>
      <c r="BC1185" s="14">
        <v>-0.31188268819388898</v>
      </c>
      <c r="BD1185" s="14">
        <v>-0.41314792431700298</v>
      </c>
      <c r="BE1185" s="14">
        <v>-0.27864341397871001</v>
      </c>
    </row>
    <row r="1186" spans="2:57" x14ac:dyDescent="0.25"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4"/>
      <c r="AF1186" s="14"/>
      <c r="AG1186" s="14"/>
      <c r="AH1186" s="14"/>
      <c r="AI1186" s="14"/>
      <c r="AJ1186" s="14"/>
      <c r="AK1186" s="14"/>
      <c r="AL1186" s="14"/>
      <c r="AM1186" s="14"/>
      <c r="AN1186" s="14"/>
      <c r="AO1186" s="14"/>
      <c r="AP1186" s="14"/>
      <c r="AQ1186" s="14"/>
      <c r="AR1186" s="14"/>
      <c r="AS1186" s="14"/>
      <c r="AT1186" s="14"/>
      <c r="AU1186" s="14"/>
      <c r="AV1186" s="14"/>
      <c r="AW1186" s="14"/>
      <c r="AX1186" s="14"/>
      <c r="AY1186" s="14"/>
      <c r="AZ1186" s="14"/>
      <c r="BA1186" s="14"/>
      <c r="BB1186" s="14"/>
      <c r="BC1186" s="14"/>
      <c r="BD1186" s="14"/>
      <c r="BE1186" s="14"/>
    </row>
    <row r="1187" spans="2:57" x14ac:dyDescent="0.25">
      <c r="B1187" s="6" t="s">
        <v>421</v>
      </c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F1187" s="14"/>
      <c r="AG1187" s="14"/>
      <c r="AH1187" s="14"/>
      <c r="AI1187" s="14"/>
      <c r="AJ1187" s="14"/>
      <c r="AK1187" s="14"/>
      <c r="AL1187" s="14"/>
      <c r="AM1187" s="14"/>
      <c r="AN1187" s="14"/>
      <c r="AO1187" s="14"/>
      <c r="AP1187" s="14"/>
      <c r="AQ1187" s="14"/>
      <c r="AR1187" s="14"/>
      <c r="AS1187" s="14"/>
      <c r="AT1187" s="14"/>
      <c r="AU1187" s="14"/>
      <c r="AV1187" s="14"/>
      <c r="AW1187" s="14"/>
      <c r="AX1187" s="14"/>
      <c r="AY1187" s="14"/>
      <c r="AZ1187" s="14"/>
      <c r="BA1187" s="14"/>
      <c r="BB1187" s="14"/>
      <c r="BC1187" s="14"/>
      <c r="BD1187" s="14"/>
      <c r="BE1187" s="14"/>
    </row>
    <row r="1188" spans="2:57" x14ac:dyDescent="0.25">
      <c r="B1188" s="24" t="s">
        <v>93</v>
      </c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F1188" s="14"/>
      <c r="AG1188" s="14"/>
      <c r="AH1188" s="14"/>
      <c r="AI1188" s="14"/>
      <c r="AJ1188" s="14"/>
      <c r="AK1188" s="14"/>
      <c r="AL1188" s="14"/>
      <c r="AM1188" s="14"/>
      <c r="AN1188" s="14"/>
      <c r="AO1188" s="14"/>
      <c r="AP1188" s="14"/>
      <c r="AQ1188" s="14"/>
      <c r="AR1188" s="14"/>
      <c r="AS1188" s="14"/>
      <c r="AT1188" s="14"/>
      <c r="AU1188" s="14"/>
      <c r="AV1188" s="14"/>
      <c r="AW1188" s="14"/>
      <c r="AX1188" s="14"/>
      <c r="AY1188" s="14"/>
      <c r="AZ1188" s="14"/>
      <c r="BA1188" s="14"/>
      <c r="BB1188" s="14"/>
      <c r="BC1188" s="14"/>
      <c r="BD1188" s="14"/>
      <c r="BE1188" s="14"/>
    </row>
    <row r="1189" spans="2:57" x14ac:dyDescent="0.25">
      <c r="B1189" t="s">
        <v>81</v>
      </c>
      <c r="C1189" s="14">
        <v>0.103787495752131</v>
      </c>
      <c r="D1189" s="14">
        <v>0.10898313122261399</v>
      </c>
      <c r="E1189" s="14">
        <v>9.8459993379814398E-2</v>
      </c>
      <c r="F1189" s="14"/>
      <c r="G1189" s="14">
        <v>0.166639469734671</v>
      </c>
      <c r="H1189" s="14">
        <v>0.15504326682523101</v>
      </c>
      <c r="I1189" s="14">
        <v>0.117768960558056</v>
      </c>
      <c r="J1189" s="14">
        <v>0.104178968551002</v>
      </c>
      <c r="K1189" s="14">
        <v>4.8554760576437497E-2</v>
      </c>
      <c r="L1189" s="14">
        <v>4.52862574683646E-2</v>
      </c>
      <c r="M1189" s="14"/>
      <c r="N1189" s="14">
        <v>8.8326168121387494E-2</v>
      </c>
      <c r="O1189" s="14">
        <v>9.8003329160169697E-2</v>
      </c>
      <c r="P1189" s="14">
        <v>0.121534778102928</v>
      </c>
      <c r="Q1189" s="14">
        <v>0.108692556053841</v>
      </c>
      <c r="R1189" s="14"/>
      <c r="S1189" s="14">
        <v>0.12502495930301699</v>
      </c>
      <c r="T1189" s="14">
        <v>8.3083732950200495E-2</v>
      </c>
      <c r="U1189" s="14">
        <v>0.10192433452189199</v>
      </c>
      <c r="V1189" s="14">
        <v>9.9565796824011801E-2</v>
      </c>
      <c r="W1189" s="14">
        <v>0.15470254365389499</v>
      </c>
      <c r="X1189" s="14">
        <v>0.104193672156218</v>
      </c>
      <c r="Y1189" s="14">
        <v>9.9086864987568302E-2</v>
      </c>
      <c r="Z1189" s="14">
        <v>9.7362440468909503E-2</v>
      </c>
      <c r="AA1189" s="14">
        <v>0.123231382731374</v>
      </c>
      <c r="AB1189" s="14">
        <v>7.5756326651179803E-2</v>
      </c>
      <c r="AC1189" s="14">
        <v>0.101202873911529</v>
      </c>
      <c r="AD1189" s="14">
        <v>2.9798694748610299E-2</v>
      </c>
      <c r="AE1189" s="14"/>
      <c r="AF1189" s="14">
        <v>9.9474783673002803E-2</v>
      </c>
      <c r="AG1189" s="14">
        <v>9.1698875023515897E-2</v>
      </c>
      <c r="AH1189" s="14">
        <v>0.11844412376935801</v>
      </c>
      <c r="AI1189" s="14"/>
      <c r="AJ1189" s="14">
        <v>7.8081804848304695E-2</v>
      </c>
      <c r="AK1189" s="14">
        <v>0.117043322597927</v>
      </c>
      <c r="AL1189" s="14">
        <v>0.12722134979222099</v>
      </c>
      <c r="AM1189" s="14">
        <v>0.27610583398965299</v>
      </c>
      <c r="AN1189" s="14">
        <v>0.12830400293009001</v>
      </c>
      <c r="AO1189" s="14"/>
      <c r="AP1189" s="14">
        <v>0.11108730209838499</v>
      </c>
      <c r="AQ1189" s="14">
        <v>0.11086197382529001</v>
      </c>
      <c r="AR1189" s="14">
        <v>0.12825671193936999</v>
      </c>
      <c r="AS1189" s="14"/>
      <c r="AT1189" s="14">
        <v>7.7235703645305895E-2</v>
      </c>
      <c r="AU1189" s="14">
        <v>0.10543394886699201</v>
      </c>
      <c r="AV1189" s="14">
        <v>0.11717331694960099</v>
      </c>
      <c r="AW1189" s="14">
        <v>0.12585753430646701</v>
      </c>
      <c r="AX1189" s="14">
        <v>0.103879929203275</v>
      </c>
      <c r="AY1189" s="14"/>
      <c r="AZ1189" s="14">
        <v>0.141992395690445</v>
      </c>
      <c r="BA1189" s="14">
        <v>9.2572664248980099E-2</v>
      </c>
      <c r="BB1189" s="14">
        <v>0.117047917033621</v>
      </c>
      <c r="BC1189" s="14">
        <v>8.4883099347908095E-2</v>
      </c>
      <c r="BD1189" s="14">
        <v>6.5320847342222904E-2</v>
      </c>
      <c r="BE1189" s="14">
        <v>0.104972480919812</v>
      </c>
    </row>
    <row r="1190" spans="2:57" x14ac:dyDescent="0.25">
      <c r="B1190" t="s">
        <v>82</v>
      </c>
      <c r="C1190" s="14">
        <v>0.29774794957513001</v>
      </c>
      <c r="D1190" s="14">
        <v>0.30482967141752998</v>
      </c>
      <c r="E1190" s="14">
        <v>0.29075394600829302</v>
      </c>
      <c r="F1190" s="14"/>
      <c r="G1190" s="14">
        <v>0.33120431670609501</v>
      </c>
      <c r="H1190" s="14">
        <v>0.33879165300856801</v>
      </c>
      <c r="I1190" s="14">
        <v>0.31216193995570202</v>
      </c>
      <c r="J1190" s="14">
        <v>0.29419715114404499</v>
      </c>
      <c r="K1190" s="14">
        <v>0.29462677895865202</v>
      </c>
      <c r="L1190" s="14">
        <v>0.23505832427405801</v>
      </c>
      <c r="M1190" s="14"/>
      <c r="N1190" s="14">
        <v>0.26362016289267998</v>
      </c>
      <c r="O1190" s="14">
        <v>0.29333039017667301</v>
      </c>
      <c r="P1190" s="14">
        <v>0.33064391821394201</v>
      </c>
      <c r="Q1190" s="14">
        <v>0.30720463869562098</v>
      </c>
      <c r="R1190" s="14"/>
      <c r="S1190" s="14">
        <v>0.26869899713005901</v>
      </c>
      <c r="T1190" s="14">
        <v>0.33725131766862598</v>
      </c>
      <c r="U1190" s="14">
        <v>0.27622066220857699</v>
      </c>
      <c r="V1190" s="14">
        <v>0.31972070115100898</v>
      </c>
      <c r="W1190" s="14">
        <v>0.25286947946307597</v>
      </c>
      <c r="X1190" s="14">
        <v>0.26040193486345498</v>
      </c>
      <c r="Y1190" s="14">
        <v>0.29559976837669399</v>
      </c>
      <c r="Z1190" s="14">
        <v>0.32268505933846597</v>
      </c>
      <c r="AA1190" s="14">
        <v>0.28511823536869901</v>
      </c>
      <c r="AB1190" s="14">
        <v>0.28502279209961701</v>
      </c>
      <c r="AC1190" s="14">
        <v>0.30172297772050199</v>
      </c>
      <c r="AD1190" s="14">
        <v>0.52171994420859302</v>
      </c>
      <c r="AE1190" s="14"/>
      <c r="AF1190" s="14">
        <v>0.30036445412194701</v>
      </c>
      <c r="AG1190" s="14">
        <v>0.30311318162807699</v>
      </c>
      <c r="AH1190" s="14">
        <v>0.244986073972112</v>
      </c>
      <c r="AI1190" s="14"/>
      <c r="AJ1190" s="14">
        <v>0.29223667320175201</v>
      </c>
      <c r="AK1190" s="14">
        <v>0.28501989499971198</v>
      </c>
      <c r="AL1190" s="14">
        <v>0.25674960753076498</v>
      </c>
      <c r="AM1190" s="14">
        <v>0.319280733001233</v>
      </c>
      <c r="AN1190" s="14">
        <v>0.29197966363956801</v>
      </c>
      <c r="AO1190" s="14"/>
      <c r="AP1190" s="14">
        <v>0.29061991435589102</v>
      </c>
      <c r="AQ1190" s="14">
        <v>0.29706843485691298</v>
      </c>
      <c r="AR1190" s="14">
        <v>0.28050389417286598</v>
      </c>
      <c r="AS1190" s="14"/>
      <c r="AT1190" s="14">
        <v>0.30890884962127602</v>
      </c>
      <c r="AU1190" s="14">
        <v>0.317726804493071</v>
      </c>
      <c r="AV1190" s="14">
        <v>0.27350805943876</v>
      </c>
      <c r="AW1190" s="14">
        <v>0.29417707599711301</v>
      </c>
      <c r="AX1190" s="14">
        <v>0.37878960519958399</v>
      </c>
      <c r="AY1190" s="14"/>
      <c r="AZ1190" s="14">
        <v>0.30775896491729499</v>
      </c>
      <c r="BA1190" s="14">
        <v>0.28503109476875998</v>
      </c>
      <c r="BB1190" s="14">
        <v>0.34317049340341199</v>
      </c>
      <c r="BC1190" s="14">
        <v>0.267037731170017</v>
      </c>
      <c r="BD1190" s="14">
        <v>0.29943454565003302</v>
      </c>
      <c r="BE1190" s="14">
        <v>0.31425022029243799</v>
      </c>
    </row>
    <row r="1191" spans="2:57" x14ac:dyDescent="0.25">
      <c r="B1191" t="s">
        <v>83</v>
      </c>
      <c r="C1191" s="14">
        <v>0.21177214392413499</v>
      </c>
      <c r="D1191" s="14">
        <v>0.20028599422564899</v>
      </c>
      <c r="E1191" s="14">
        <v>0.22210151417872201</v>
      </c>
      <c r="F1191" s="14"/>
      <c r="G1191" s="14">
        <v>0.20336630656829899</v>
      </c>
      <c r="H1191" s="14">
        <v>0.2047863491853</v>
      </c>
      <c r="I1191" s="14">
        <v>0.198017427679612</v>
      </c>
      <c r="J1191" s="14">
        <v>0.240433072150848</v>
      </c>
      <c r="K1191" s="14">
        <v>0.19524407814144501</v>
      </c>
      <c r="L1191" s="14">
        <v>0.222104864794261</v>
      </c>
      <c r="M1191" s="14"/>
      <c r="N1191" s="14">
        <v>0.20178754537910901</v>
      </c>
      <c r="O1191" s="14">
        <v>0.20567761884728999</v>
      </c>
      <c r="P1191" s="14">
        <v>0.197194322575898</v>
      </c>
      <c r="Q1191" s="14">
        <v>0.24552799998757799</v>
      </c>
      <c r="R1191" s="14"/>
      <c r="S1191" s="14">
        <v>0.20650780004781299</v>
      </c>
      <c r="T1191" s="14">
        <v>0.19633275917071499</v>
      </c>
      <c r="U1191" s="14">
        <v>0.190867995144826</v>
      </c>
      <c r="V1191" s="14">
        <v>0.229335291613773</v>
      </c>
      <c r="W1191" s="14">
        <v>0.25004982938949299</v>
      </c>
      <c r="X1191" s="14">
        <v>0.244726846442338</v>
      </c>
      <c r="Y1191" s="14">
        <v>0.18093882138564801</v>
      </c>
      <c r="Z1191" s="14">
        <v>0.26624467233757498</v>
      </c>
      <c r="AA1191" s="14">
        <v>0.202990544060244</v>
      </c>
      <c r="AB1191" s="14">
        <v>0.20523711450267601</v>
      </c>
      <c r="AC1191" s="14">
        <v>0.20564219298040701</v>
      </c>
      <c r="AD1191" s="14">
        <v>0.189208978500056</v>
      </c>
      <c r="AE1191" s="14"/>
      <c r="AF1191" s="14">
        <v>0.22000217781423301</v>
      </c>
      <c r="AG1191" s="14">
        <v>0.20475907895894899</v>
      </c>
      <c r="AH1191" s="14">
        <v>0.22580354345148099</v>
      </c>
      <c r="AI1191" s="14"/>
      <c r="AJ1191" s="14">
        <v>0.20913673605713501</v>
      </c>
      <c r="AK1191" s="14">
        <v>0.22338319777780299</v>
      </c>
      <c r="AL1191" s="14">
        <v>0.16488643759322699</v>
      </c>
      <c r="AM1191" s="14">
        <v>0.13886078281285899</v>
      </c>
      <c r="AN1191" s="14">
        <v>0.244625593982712</v>
      </c>
      <c r="AO1191" s="14"/>
      <c r="AP1191" s="14">
        <v>0.180369168368616</v>
      </c>
      <c r="AQ1191" s="14">
        <v>0.21983493392857001</v>
      </c>
      <c r="AR1191" s="14">
        <v>0.15570339621378099</v>
      </c>
      <c r="AS1191" s="14"/>
      <c r="AT1191" s="14">
        <v>0.25332033816346899</v>
      </c>
      <c r="AU1191" s="14">
        <v>0.21612390812231699</v>
      </c>
      <c r="AV1191" s="14">
        <v>0.20614723974554</v>
      </c>
      <c r="AW1191" s="14">
        <v>0.18275357063942599</v>
      </c>
      <c r="AX1191" s="14">
        <v>0.222409084762518</v>
      </c>
      <c r="AY1191" s="14"/>
      <c r="AZ1191" s="14">
        <v>0.21055545494161201</v>
      </c>
      <c r="BA1191" s="14">
        <v>0.21720467521353901</v>
      </c>
      <c r="BB1191" s="14">
        <v>0.172298922028368</v>
      </c>
      <c r="BC1191" s="14">
        <v>0.239850703074618</v>
      </c>
      <c r="BD1191" s="14">
        <v>0.20889394107033901</v>
      </c>
      <c r="BE1191" s="14">
        <v>0.19268176798584599</v>
      </c>
    </row>
    <row r="1192" spans="2:57" x14ac:dyDescent="0.25">
      <c r="B1192" t="s">
        <v>84</v>
      </c>
      <c r="C1192" s="14">
        <v>0.25876123413035201</v>
      </c>
      <c r="D1192" s="14">
        <v>0.24594009372037201</v>
      </c>
      <c r="E1192" s="14">
        <v>0.27175399689699797</v>
      </c>
      <c r="F1192" s="14"/>
      <c r="G1192" s="14">
        <v>0.21181592320478701</v>
      </c>
      <c r="H1192" s="14">
        <v>0.190526199169752</v>
      </c>
      <c r="I1192" s="14">
        <v>0.26069085996371499</v>
      </c>
      <c r="J1192" s="14">
        <v>0.243895366302257</v>
      </c>
      <c r="K1192" s="14">
        <v>0.30442146067234299</v>
      </c>
      <c r="L1192" s="14">
        <v>0.325791517944516</v>
      </c>
      <c r="M1192" s="14"/>
      <c r="N1192" s="14">
        <v>0.30080142218509098</v>
      </c>
      <c r="O1192" s="14">
        <v>0.276716529446839</v>
      </c>
      <c r="P1192" s="14">
        <v>0.24005097323702901</v>
      </c>
      <c r="Q1192" s="14">
        <v>0.210276891833095</v>
      </c>
      <c r="R1192" s="14"/>
      <c r="S1192" s="14">
        <v>0.23258363360015699</v>
      </c>
      <c r="T1192" s="14">
        <v>0.29006161878189202</v>
      </c>
      <c r="U1192" s="14">
        <v>0.287058038234839</v>
      </c>
      <c r="V1192" s="14">
        <v>0.25633513248565298</v>
      </c>
      <c r="W1192" s="14">
        <v>0.25031160972830302</v>
      </c>
      <c r="X1192" s="14">
        <v>0.236782100063749</v>
      </c>
      <c r="Y1192" s="14">
        <v>0.27657477588034901</v>
      </c>
      <c r="Z1192" s="14">
        <v>0.23104253097647501</v>
      </c>
      <c r="AA1192" s="14">
        <v>0.26574732192912698</v>
      </c>
      <c r="AB1192" s="14">
        <v>0.28312688924419499</v>
      </c>
      <c r="AC1192" s="14">
        <v>0.248570139836128</v>
      </c>
      <c r="AD1192" s="14">
        <v>0.17021456240510099</v>
      </c>
      <c r="AE1192" s="14"/>
      <c r="AF1192" s="14">
        <v>0.23220824993637201</v>
      </c>
      <c r="AG1192" s="14">
        <v>0.28614730288427598</v>
      </c>
      <c r="AH1192" s="14">
        <v>0.28914509812692601</v>
      </c>
      <c r="AI1192" s="14"/>
      <c r="AJ1192" s="14">
        <v>0.27724157554502599</v>
      </c>
      <c r="AK1192" s="14">
        <v>0.27754200925144801</v>
      </c>
      <c r="AL1192" s="14">
        <v>0.30289962241217</v>
      </c>
      <c r="AM1192" s="14">
        <v>0.12174872681619001</v>
      </c>
      <c r="AN1192" s="14">
        <v>0.22028619048454601</v>
      </c>
      <c r="AO1192" s="14"/>
      <c r="AP1192" s="14">
        <v>0.27750760456411699</v>
      </c>
      <c r="AQ1192" s="14">
        <v>0.26286898913199702</v>
      </c>
      <c r="AR1192" s="14">
        <v>0.31350720195624698</v>
      </c>
      <c r="AS1192" s="14"/>
      <c r="AT1192" s="14">
        <v>0.24199607400902001</v>
      </c>
      <c r="AU1192" s="14">
        <v>0.238678929623864</v>
      </c>
      <c r="AV1192" s="14">
        <v>0.28238856805402002</v>
      </c>
      <c r="AW1192" s="14">
        <v>0.22837297217472399</v>
      </c>
      <c r="AX1192" s="14">
        <v>0.13076467898286501</v>
      </c>
      <c r="AY1192" s="14"/>
      <c r="AZ1192" s="14">
        <v>0.20388667574417499</v>
      </c>
      <c r="BA1192" s="14">
        <v>0.26512674488335602</v>
      </c>
      <c r="BB1192" s="14">
        <v>0.24049705041774699</v>
      </c>
      <c r="BC1192" s="14">
        <v>0.30110028468400302</v>
      </c>
      <c r="BD1192" s="14">
        <v>0.31163510509627901</v>
      </c>
      <c r="BE1192" s="14">
        <v>0.25971861970636101</v>
      </c>
    </row>
    <row r="1193" spans="2:57" x14ac:dyDescent="0.25">
      <c r="B1193" t="s">
        <v>86</v>
      </c>
      <c r="C1193" s="14">
        <v>0.116336037592446</v>
      </c>
      <c r="D1193" s="14">
        <v>0.13117074877540799</v>
      </c>
      <c r="E1193" s="14">
        <v>0.102525620008538</v>
      </c>
      <c r="F1193" s="14"/>
      <c r="G1193" s="14">
        <v>5.9670983481597398E-2</v>
      </c>
      <c r="H1193" s="14">
        <v>8.6447996852030098E-2</v>
      </c>
      <c r="I1193" s="14">
        <v>0.101707712852902</v>
      </c>
      <c r="J1193" s="14">
        <v>0.111182577501465</v>
      </c>
      <c r="K1193" s="14">
        <v>0.15715292165112299</v>
      </c>
      <c r="L1193" s="14">
        <v>0.16731049215060201</v>
      </c>
      <c r="M1193" s="14"/>
      <c r="N1193" s="14">
        <v>0.141971521768746</v>
      </c>
      <c r="O1193" s="14">
        <v>0.11859396481697999</v>
      </c>
      <c r="P1193" s="14">
        <v>0.102692878221086</v>
      </c>
      <c r="Q1193" s="14">
        <v>0.100404861140833</v>
      </c>
      <c r="R1193" s="14"/>
      <c r="S1193" s="14">
        <v>0.13953654106392599</v>
      </c>
      <c r="T1193" s="14">
        <v>8.6350786987583403E-2</v>
      </c>
      <c r="U1193" s="14">
        <v>0.12932465000906301</v>
      </c>
      <c r="V1193" s="14">
        <v>8.3615110652609403E-2</v>
      </c>
      <c r="W1193" s="14">
        <v>9.2066537765231798E-2</v>
      </c>
      <c r="X1193" s="14">
        <v>0.12667301129218</v>
      </c>
      <c r="Y1193" s="14">
        <v>0.14779976936973999</v>
      </c>
      <c r="Z1193" s="14">
        <v>8.2665296878574407E-2</v>
      </c>
      <c r="AA1193" s="14">
        <v>0.12291251591055601</v>
      </c>
      <c r="AB1193" s="14">
        <v>0.14475029041207399</v>
      </c>
      <c r="AC1193" s="14">
        <v>0.11038894914140999</v>
      </c>
      <c r="AD1193" s="14">
        <v>8.9057820137639201E-2</v>
      </c>
      <c r="AE1193" s="14"/>
      <c r="AF1193" s="14">
        <v>0.14132458397362399</v>
      </c>
      <c r="AG1193" s="14">
        <v>0.10926489866922</v>
      </c>
      <c r="AH1193" s="14">
        <v>9.6830606633480407E-2</v>
      </c>
      <c r="AI1193" s="14"/>
      <c r="AJ1193" s="14">
        <v>0.14194436806706601</v>
      </c>
      <c r="AK1193" s="14">
        <v>8.53859551172505E-2</v>
      </c>
      <c r="AL1193" s="14">
        <v>0.14824298267161801</v>
      </c>
      <c r="AM1193" s="14">
        <v>0.14400392338006601</v>
      </c>
      <c r="AN1193" s="14">
        <v>8.9075231625007606E-2</v>
      </c>
      <c r="AO1193" s="14"/>
      <c r="AP1193" s="14">
        <v>0.140416010612992</v>
      </c>
      <c r="AQ1193" s="14">
        <v>0.102341846958035</v>
      </c>
      <c r="AR1193" s="14">
        <v>0.113851117342976</v>
      </c>
      <c r="AS1193" s="14"/>
      <c r="AT1193" s="14">
        <v>0.104730807576801</v>
      </c>
      <c r="AU1193" s="14">
        <v>0.10038942772226001</v>
      </c>
      <c r="AV1193" s="14">
        <v>0.11436595951997</v>
      </c>
      <c r="AW1193" s="14">
        <v>0.15989056743445301</v>
      </c>
      <c r="AX1193" s="14">
        <v>0.16415670185175801</v>
      </c>
      <c r="AY1193" s="14"/>
      <c r="AZ1193" s="14">
        <v>0.116084692773354</v>
      </c>
      <c r="BA1193" s="14">
        <v>0.13035890324835001</v>
      </c>
      <c r="BB1193" s="14">
        <v>0.114442777089174</v>
      </c>
      <c r="BC1193" s="14">
        <v>9.9001688855583705E-2</v>
      </c>
      <c r="BD1193" s="14">
        <v>0.10486590295522601</v>
      </c>
      <c r="BE1193" s="14">
        <v>0.128376911095543</v>
      </c>
    </row>
    <row r="1194" spans="2:57" x14ac:dyDescent="0.25">
      <c r="B1194" t="s">
        <v>379</v>
      </c>
      <c r="C1194" s="14">
        <v>1.1595139025806601E-2</v>
      </c>
      <c r="D1194" s="14">
        <v>8.7903606384273792E-3</v>
      </c>
      <c r="E1194" s="14">
        <v>1.4404929527634801E-2</v>
      </c>
      <c r="F1194" s="14"/>
      <c r="G1194" s="14">
        <v>2.7303000304551399E-2</v>
      </c>
      <c r="H1194" s="14">
        <v>2.4404534959118901E-2</v>
      </c>
      <c r="I1194" s="14">
        <v>9.6530989900134607E-3</v>
      </c>
      <c r="J1194" s="14">
        <v>6.1128643503829804E-3</v>
      </c>
      <c r="K1194" s="14">
        <v>0</v>
      </c>
      <c r="L1194" s="14">
        <v>4.44854336819832E-3</v>
      </c>
      <c r="M1194" s="14"/>
      <c r="N1194" s="14">
        <v>3.4931796529861299E-3</v>
      </c>
      <c r="O1194" s="14">
        <v>7.6781675520481802E-3</v>
      </c>
      <c r="P1194" s="14">
        <v>7.8831296491176407E-3</v>
      </c>
      <c r="Q1194" s="14">
        <v>2.78930522890324E-2</v>
      </c>
      <c r="R1194" s="14"/>
      <c r="S1194" s="14">
        <v>2.76480688550267E-2</v>
      </c>
      <c r="T1194" s="14">
        <v>6.9197844409837096E-3</v>
      </c>
      <c r="U1194" s="14">
        <v>1.46043198808031E-2</v>
      </c>
      <c r="V1194" s="14">
        <v>1.14279672729446E-2</v>
      </c>
      <c r="W1194" s="14">
        <v>0</v>
      </c>
      <c r="X1194" s="14">
        <v>2.7222435182059398E-2</v>
      </c>
      <c r="Y1194" s="14">
        <v>0</v>
      </c>
      <c r="Z1194" s="14">
        <v>0</v>
      </c>
      <c r="AA1194" s="14">
        <v>0</v>
      </c>
      <c r="AB1194" s="14">
        <v>6.1065870902586097E-3</v>
      </c>
      <c r="AC1194" s="14">
        <v>3.24728664100239E-2</v>
      </c>
      <c r="AD1194" s="14">
        <v>0</v>
      </c>
      <c r="AE1194" s="14"/>
      <c r="AF1194" s="14">
        <v>6.6257504808213104E-3</v>
      </c>
      <c r="AG1194" s="14">
        <v>5.0166628359613703E-3</v>
      </c>
      <c r="AH1194" s="14">
        <v>2.4790554046643001E-2</v>
      </c>
      <c r="AI1194" s="14"/>
      <c r="AJ1194" s="14">
        <v>1.3588422807161401E-3</v>
      </c>
      <c r="AK1194" s="14">
        <v>1.16256202558592E-2</v>
      </c>
      <c r="AL1194" s="14">
        <v>0</v>
      </c>
      <c r="AM1194" s="14">
        <v>0</v>
      </c>
      <c r="AN1194" s="14">
        <v>2.5729317338076801E-2</v>
      </c>
      <c r="AO1194" s="14"/>
      <c r="AP1194" s="14">
        <v>0</v>
      </c>
      <c r="AQ1194" s="14">
        <v>7.0238212991946799E-3</v>
      </c>
      <c r="AR1194" s="14">
        <v>8.1776783747599703E-3</v>
      </c>
      <c r="AS1194" s="14"/>
      <c r="AT1194" s="14">
        <v>1.38082269841278E-2</v>
      </c>
      <c r="AU1194" s="14">
        <v>2.1646981171496799E-2</v>
      </c>
      <c r="AV1194" s="14">
        <v>6.41685629210884E-3</v>
      </c>
      <c r="AW1194" s="14">
        <v>8.9482794478170594E-3</v>
      </c>
      <c r="AX1194" s="14">
        <v>0</v>
      </c>
      <c r="AY1194" s="14"/>
      <c r="AZ1194" s="14">
        <v>1.9721815933118999E-2</v>
      </c>
      <c r="BA1194" s="14">
        <v>9.7059176370157402E-3</v>
      </c>
      <c r="BB1194" s="14">
        <v>1.2542840027678E-2</v>
      </c>
      <c r="BC1194" s="14">
        <v>8.1264928678695496E-3</v>
      </c>
      <c r="BD1194" s="14">
        <v>9.8496578858992996E-3</v>
      </c>
      <c r="BE1194" s="14">
        <v>0</v>
      </c>
    </row>
    <row r="1195" spans="2:57" x14ac:dyDescent="0.25">
      <c r="B1195" t="s">
        <v>112</v>
      </c>
      <c r="C1195" s="14">
        <v>0.40153544532726099</v>
      </c>
      <c r="D1195" s="14">
        <v>0.41381280264014397</v>
      </c>
      <c r="E1195" s="14">
        <v>0.389213939388108</v>
      </c>
      <c r="F1195" s="14"/>
      <c r="G1195" s="14">
        <v>0.49784378644076499</v>
      </c>
      <c r="H1195" s="14">
        <v>0.49383491983379901</v>
      </c>
      <c r="I1195" s="14">
        <v>0.42993090051375799</v>
      </c>
      <c r="J1195" s="14">
        <v>0.39837611969504699</v>
      </c>
      <c r="K1195" s="14">
        <v>0.34318153953508901</v>
      </c>
      <c r="L1195" s="14">
        <v>0.28034458174242199</v>
      </c>
      <c r="M1195" s="14"/>
      <c r="N1195" s="14">
        <v>0.35194633101406803</v>
      </c>
      <c r="O1195" s="14">
        <v>0.39133371933684302</v>
      </c>
      <c r="P1195" s="14">
        <v>0.45217869631687002</v>
      </c>
      <c r="Q1195" s="14">
        <v>0.41589719474946202</v>
      </c>
      <c r="R1195" s="14"/>
      <c r="S1195" s="14">
        <v>0.39372395643307601</v>
      </c>
      <c r="T1195" s="14">
        <v>0.42033505061882598</v>
      </c>
      <c r="U1195" s="14">
        <v>0.37814499673046897</v>
      </c>
      <c r="V1195" s="14">
        <v>0.41928649797501999</v>
      </c>
      <c r="W1195" s="14">
        <v>0.40757202311697199</v>
      </c>
      <c r="X1195" s="14">
        <v>0.36459560701967397</v>
      </c>
      <c r="Y1195" s="14">
        <v>0.39468663336426202</v>
      </c>
      <c r="Z1195" s="14">
        <v>0.42004749980737599</v>
      </c>
      <c r="AA1195" s="14">
        <v>0.40834961810007298</v>
      </c>
      <c r="AB1195" s="14">
        <v>0.36077911875079699</v>
      </c>
      <c r="AC1195" s="14">
        <v>0.40292585163202999</v>
      </c>
      <c r="AD1195" s="14">
        <v>0.55151863895720299</v>
      </c>
      <c r="AE1195" s="14"/>
      <c r="AF1195" s="14">
        <v>0.39983923779495001</v>
      </c>
      <c r="AG1195" s="14">
        <v>0.39481205665159302</v>
      </c>
      <c r="AH1195" s="14">
        <v>0.36343019774147001</v>
      </c>
      <c r="AI1195" s="14"/>
      <c r="AJ1195" s="14">
        <v>0.37031847805005702</v>
      </c>
      <c r="AK1195" s="14">
        <v>0.40206321759763902</v>
      </c>
      <c r="AL1195" s="14">
        <v>0.38397095732298597</v>
      </c>
      <c r="AM1195" s="14">
        <v>0.59538656699088599</v>
      </c>
      <c r="AN1195" s="14">
        <v>0.42028366656965799</v>
      </c>
      <c r="AO1195" s="14"/>
      <c r="AP1195" s="14">
        <v>0.40170721645427598</v>
      </c>
      <c r="AQ1195" s="14">
        <v>0.40793040868220298</v>
      </c>
      <c r="AR1195" s="14">
        <v>0.40876060611223602</v>
      </c>
      <c r="AS1195" s="14"/>
      <c r="AT1195" s="14">
        <v>0.38614455326658198</v>
      </c>
      <c r="AU1195" s="14">
        <v>0.42316075336006298</v>
      </c>
      <c r="AV1195" s="14">
        <v>0.39068137638836098</v>
      </c>
      <c r="AW1195" s="14">
        <v>0.42003461030358002</v>
      </c>
      <c r="AX1195" s="14">
        <v>0.48266953440285898</v>
      </c>
      <c r="AY1195" s="14"/>
      <c r="AZ1195" s="14">
        <v>0.44975136060773901</v>
      </c>
      <c r="BA1195" s="14">
        <v>0.37760375901774001</v>
      </c>
      <c r="BB1195" s="14">
        <v>0.46021841043703299</v>
      </c>
      <c r="BC1195" s="14">
        <v>0.351920830517926</v>
      </c>
      <c r="BD1195" s="14">
        <v>0.36475539299225601</v>
      </c>
      <c r="BE1195" s="14">
        <v>0.41922270121225003</v>
      </c>
    </row>
    <row r="1196" spans="2:57" x14ac:dyDescent="0.25">
      <c r="B1196" t="s">
        <v>88</v>
      </c>
      <c r="C1196" s="14">
        <v>0.375097271722798</v>
      </c>
      <c r="D1196" s="14">
        <v>0.37711084249577997</v>
      </c>
      <c r="E1196" s="14">
        <v>0.37427961690553502</v>
      </c>
      <c r="F1196" s="14"/>
      <c r="G1196" s="14">
        <v>0.27148690668638398</v>
      </c>
      <c r="H1196" s="14">
        <v>0.27697419602178203</v>
      </c>
      <c r="I1196" s="14">
        <v>0.36239857281661703</v>
      </c>
      <c r="J1196" s="14">
        <v>0.35507794380372298</v>
      </c>
      <c r="K1196" s="14">
        <v>0.46157438232346598</v>
      </c>
      <c r="L1196" s="14">
        <v>0.493102010095118</v>
      </c>
      <c r="M1196" s="14"/>
      <c r="N1196" s="14">
        <v>0.44277294395383698</v>
      </c>
      <c r="O1196" s="14">
        <v>0.39531049426381898</v>
      </c>
      <c r="P1196" s="14">
        <v>0.34274385145811398</v>
      </c>
      <c r="Q1196" s="14">
        <v>0.31068175297392803</v>
      </c>
      <c r="R1196" s="14"/>
      <c r="S1196" s="14">
        <v>0.37212017466408398</v>
      </c>
      <c r="T1196" s="14">
        <v>0.37641240576947499</v>
      </c>
      <c r="U1196" s="14">
        <v>0.41638268824390201</v>
      </c>
      <c r="V1196" s="14">
        <v>0.339950243138262</v>
      </c>
      <c r="W1196" s="14">
        <v>0.34237814749353501</v>
      </c>
      <c r="X1196" s="14">
        <v>0.36345511135592901</v>
      </c>
      <c r="Y1196" s="14">
        <v>0.424374545250089</v>
      </c>
      <c r="Z1196" s="14">
        <v>0.31370782785504903</v>
      </c>
      <c r="AA1196" s="14">
        <v>0.388659837839683</v>
      </c>
      <c r="AB1196" s="14">
        <v>0.42787717965626898</v>
      </c>
      <c r="AC1196" s="14">
        <v>0.35895908897753898</v>
      </c>
      <c r="AD1196" s="14">
        <v>0.25927238254274099</v>
      </c>
      <c r="AE1196" s="14"/>
      <c r="AF1196" s="14">
        <v>0.37353283390999598</v>
      </c>
      <c r="AG1196" s="14">
        <v>0.39541220155349599</v>
      </c>
      <c r="AH1196" s="14">
        <v>0.38597570476040599</v>
      </c>
      <c r="AI1196" s="14"/>
      <c r="AJ1196" s="14">
        <v>0.41918594361209199</v>
      </c>
      <c r="AK1196" s="14">
        <v>0.36292796436869901</v>
      </c>
      <c r="AL1196" s="14">
        <v>0.45114260508378701</v>
      </c>
      <c r="AM1196" s="14">
        <v>0.26575265019625599</v>
      </c>
      <c r="AN1196" s="14">
        <v>0.30936142210955297</v>
      </c>
      <c r="AO1196" s="14"/>
      <c r="AP1196" s="14">
        <v>0.41792361517710802</v>
      </c>
      <c r="AQ1196" s="14">
        <v>0.36521083609003302</v>
      </c>
      <c r="AR1196" s="14">
        <v>0.42735831929922302</v>
      </c>
      <c r="AS1196" s="14"/>
      <c r="AT1196" s="14">
        <v>0.34672688158582099</v>
      </c>
      <c r="AU1196" s="14">
        <v>0.33906835734612401</v>
      </c>
      <c r="AV1196" s="14">
        <v>0.39675452757398999</v>
      </c>
      <c r="AW1196" s="14">
        <v>0.38826353960917698</v>
      </c>
      <c r="AX1196" s="14">
        <v>0.29492138083462299</v>
      </c>
      <c r="AY1196" s="14"/>
      <c r="AZ1196" s="14">
        <v>0.31997136851753</v>
      </c>
      <c r="BA1196" s="14">
        <v>0.395485648131705</v>
      </c>
      <c r="BB1196" s="14">
        <v>0.35493982750691999</v>
      </c>
      <c r="BC1196" s="14">
        <v>0.40010197353958699</v>
      </c>
      <c r="BD1196" s="14">
        <v>0.41650100805150497</v>
      </c>
      <c r="BE1196" s="14">
        <v>0.38809553080190401</v>
      </c>
    </row>
    <row r="1197" spans="2:57" x14ac:dyDescent="0.25">
      <c r="B1197" t="s">
        <v>89</v>
      </c>
      <c r="C1197" s="14">
        <v>2.64381736044631E-2</v>
      </c>
      <c r="D1197" s="14">
        <v>3.6701960144364297E-2</v>
      </c>
      <c r="E1197" s="14">
        <v>1.49343224825721E-2</v>
      </c>
      <c r="F1197" s="14"/>
      <c r="G1197" s="14">
        <v>0.22635687975438101</v>
      </c>
      <c r="H1197" s="14">
        <v>0.21686072381201699</v>
      </c>
      <c r="I1197" s="14">
        <v>6.7532327697141598E-2</v>
      </c>
      <c r="J1197" s="14">
        <v>4.32981758913243E-2</v>
      </c>
      <c r="K1197" s="14">
        <v>-0.118392842788376</v>
      </c>
      <c r="L1197" s="14">
        <v>-0.21275742835269601</v>
      </c>
      <c r="M1197" s="14"/>
      <c r="N1197" s="14">
        <v>-9.0826612939769499E-2</v>
      </c>
      <c r="O1197" s="14">
        <v>-3.9767749269759003E-3</v>
      </c>
      <c r="P1197" s="14">
        <v>0.109434844858756</v>
      </c>
      <c r="Q1197" s="14">
        <v>0.105215441775534</v>
      </c>
      <c r="R1197" s="14"/>
      <c r="S1197" s="14">
        <v>2.1603781768992501E-2</v>
      </c>
      <c r="T1197" s="14">
        <v>4.3922644849350503E-2</v>
      </c>
      <c r="U1197" s="14">
        <v>-3.8237691513432301E-2</v>
      </c>
      <c r="V1197" s="14">
        <v>7.9336254836758296E-2</v>
      </c>
      <c r="W1197" s="14">
        <v>6.5193875623436703E-2</v>
      </c>
      <c r="X1197" s="14">
        <v>1.1404956637448001E-3</v>
      </c>
      <c r="Y1197" s="14">
        <v>-2.96879118858271E-2</v>
      </c>
      <c r="Z1197" s="14">
        <v>0.10633967195232601</v>
      </c>
      <c r="AA1197" s="14">
        <v>1.9689780260390199E-2</v>
      </c>
      <c r="AB1197" s="14">
        <v>-6.7098060905472406E-2</v>
      </c>
      <c r="AC1197" s="14">
        <v>4.3966762654491801E-2</v>
      </c>
      <c r="AD1197" s="14">
        <v>0.292246256414463</v>
      </c>
      <c r="AE1197" s="14"/>
      <c r="AF1197" s="14">
        <v>2.6306403884953498E-2</v>
      </c>
      <c r="AG1197" s="14">
        <v>-6.0014490190318803E-4</v>
      </c>
      <c r="AH1197" s="14">
        <v>-2.2545507018936001E-2</v>
      </c>
      <c r="AI1197" s="14"/>
      <c r="AJ1197" s="14">
        <v>-4.8867465562035403E-2</v>
      </c>
      <c r="AK1197" s="14">
        <v>3.9135253228940403E-2</v>
      </c>
      <c r="AL1197" s="14">
        <v>-6.7171647760801201E-2</v>
      </c>
      <c r="AM1197" s="14">
        <v>0.32963391679463</v>
      </c>
      <c r="AN1197" s="14">
        <v>0.110922244460105</v>
      </c>
      <c r="AO1197" s="14"/>
      <c r="AP1197" s="14">
        <v>-1.6216398722832301E-2</v>
      </c>
      <c r="AQ1197" s="14">
        <v>4.2719572592170497E-2</v>
      </c>
      <c r="AR1197" s="14">
        <v>-1.85977131869869E-2</v>
      </c>
      <c r="AS1197" s="14"/>
      <c r="AT1197" s="14">
        <v>3.9417671680760699E-2</v>
      </c>
      <c r="AU1197" s="14">
        <v>8.4092396013938794E-2</v>
      </c>
      <c r="AV1197" s="14">
        <v>-6.0731511856288401E-3</v>
      </c>
      <c r="AW1197" s="14">
        <v>3.1771070694402798E-2</v>
      </c>
      <c r="AX1197" s="14">
        <v>0.18774815356823599</v>
      </c>
      <c r="AY1197" s="14"/>
      <c r="AZ1197" s="14">
        <v>0.12977999209020999</v>
      </c>
      <c r="BA1197" s="14">
        <v>-1.7881889113965401E-2</v>
      </c>
      <c r="BB1197" s="14">
        <v>0.105278582930113</v>
      </c>
      <c r="BC1197" s="14">
        <v>-4.8181143021661002E-2</v>
      </c>
      <c r="BD1197" s="14">
        <v>-5.17456150592496E-2</v>
      </c>
      <c r="BE1197" s="14">
        <v>3.11271704103455E-2</v>
      </c>
    </row>
    <row r="1198" spans="2:57" x14ac:dyDescent="0.25">
      <c r="C1198" s="14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4"/>
      <c r="AD1198" s="14"/>
      <c r="AE1198" s="14"/>
      <c r="AF1198" s="14"/>
      <c r="AG1198" s="14"/>
      <c r="AH1198" s="14"/>
      <c r="AI1198" s="14"/>
      <c r="AJ1198" s="14"/>
      <c r="AK1198" s="14"/>
      <c r="AL1198" s="14"/>
      <c r="AM1198" s="14"/>
      <c r="AN1198" s="14"/>
      <c r="AO1198" s="14"/>
      <c r="AP1198" s="14"/>
      <c r="AQ1198" s="14"/>
      <c r="AR1198" s="14"/>
      <c r="AS1198" s="14"/>
      <c r="AT1198" s="14"/>
      <c r="AU1198" s="14"/>
      <c r="AV1198" s="14"/>
      <c r="AW1198" s="14"/>
      <c r="AX1198" s="14"/>
      <c r="AY1198" s="14"/>
      <c r="AZ1198" s="14"/>
      <c r="BA1198" s="14"/>
      <c r="BB1198" s="14"/>
      <c r="BC1198" s="14"/>
      <c r="BD1198" s="14"/>
      <c r="BE1198" s="14"/>
    </row>
    <row r="1199" spans="2:57" x14ac:dyDescent="0.25">
      <c r="B1199" s="6" t="s">
        <v>422</v>
      </c>
      <c r="C1199" s="14"/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4"/>
      <c r="AC1199" s="14"/>
      <c r="AD1199" s="14"/>
      <c r="AE1199" s="14"/>
      <c r="AF1199" s="14"/>
      <c r="AG1199" s="14"/>
      <c r="AH1199" s="14"/>
      <c r="AI1199" s="14"/>
      <c r="AJ1199" s="14"/>
      <c r="AK1199" s="14"/>
      <c r="AL1199" s="14"/>
      <c r="AM1199" s="14"/>
      <c r="AN1199" s="14"/>
      <c r="AO1199" s="14"/>
      <c r="AP1199" s="14"/>
      <c r="AQ1199" s="14"/>
      <c r="AR1199" s="14"/>
      <c r="AS1199" s="14"/>
      <c r="AT1199" s="14"/>
      <c r="AU1199" s="14"/>
      <c r="AV1199" s="14"/>
      <c r="AW1199" s="14"/>
      <c r="AX1199" s="14"/>
      <c r="AY1199" s="14"/>
      <c r="AZ1199" s="14"/>
      <c r="BA1199" s="14"/>
      <c r="BB1199" s="14"/>
      <c r="BC1199" s="14"/>
      <c r="BD1199" s="14"/>
      <c r="BE1199" s="14"/>
    </row>
    <row r="1200" spans="2:57" x14ac:dyDescent="0.25">
      <c r="B1200" s="24" t="s">
        <v>93</v>
      </c>
      <c r="C1200" s="14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4"/>
      <c r="AC1200" s="14"/>
      <c r="AD1200" s="14"/>
      <c r="AE1200" s="14"/>
      <c r="AF1200" s="14"/>
      <c r="AG1200" s="14"/>
      <c r="AH1200" s="14"/>
      <c r="AI1200" s="14"/>
      <c r="AJ1200" s="14"/>
      <c r="AK1200" s="14"/>
      <c r="AL1200" s="14"/>
      <c r="AM1200" s="14"/>
      <c r="AN1200" s="14"/>
      <c r="AO1200" s="14"/>
      <c r="AP1200" s="14"/>
      <c r="AQ1200" s="14"/>
      <c r="AR1200" s="14"/>
      <c r="AS1200" s="14"/>
      <c r="AT1200" s="14"/>
      <c r="AU1200" s="14"/>
      <c r="AV1200" s="14"/>
      <c r="AW1200" s="14"/>
      <c r="AX1200" s="14"/>
      <c r="AY1200" s="14"/>
      <c r="AZ1200" s="14"/>
      <c r="BA1200" s="14"/>
      <c r="BB1200" s="14"/>
      <c r="BC1200" s="14"/>
      <c r="BD1200" s="14"/>
      <c r="BE1200" s="14"/>
    </row>
    <row r="1201" spans="2:57" x14ac:dyDescent="0.25">
      <c r="B1201" t="s">
        <v>81</v>
      </c>
      <c r="C1201" s="14">
        <v>0.31538586793521101</v>
      </c>
      <c r="D1201" s="14">
        <v>0.32570920441768397</v>
      </c>
      <c r="E1201" s="14">
        <v>0.30513032513521998</v>
      </c>
      <c r="F1201" s="14"/>
      <c r="G1201" s="14">
        <v>0.244357075902572</v>
      </c>
      <c r="H1201" s="14">
        <v>0.316572538283039</v>
      </c>
      <c r="I1201" s="14">
        <v>0.26847963646536999</v>
      </c>
      <c r="J1201" s="14">
        <v>0.31464769933072401</v>
      </c>
      <c r="K1201" s="14">
        <v>0.34906821621942502</v>
      </c>
      <c r="L1201" s="14">
        <v>0.37799409502480602</v>
      </c>
      <c r="M1201" s="14"/>
      <c r="N1201" s="14">
        <v>0.34852881833614502</v>
      </c>
      <c r="O1201" s="14">
        <v>0.29717805014567999</v>
      </c>
      <c r="P1201" s="14">
        <v>0.321749104595274</v>
      </c>
      <c r="Q1201" s="14">
        <v>0.29479161913727697</v>
      </c>
      <c r="R1201" s="14"/>
      <c r="S1201" s="14">
        <v>0.36411309276891302</v>
      </c>
      <c r="T1201" s="14">
        <v>0.32148401843803398</v>
      </c>
      <c r="U1201" s="14">
        <v>0.25817359663353301</v>
      </c>
      <c r="V1201" s="14">
        <v>0.28492429355397603</v>
      </c>
      <c r="W1201" s="14">
        <v>0.26343890709988399</v>
      </c>
      <c r="X1201" s="14">
        <v>0.350282767698474</v>
      </c>
      <c r="Y1201" s="14">
        <v>0.35767955580194399</v>
      </c>
      <c r="Z1201" s="14">
        <v>0.32468339999557899</v>
      </c>
      <c r="AA1201" s="14">
        <v>0.29310422014514198</v>
      </c>
      <c r="AB1201" s="14">
        <v>0.30320155961490503</v>
      </c>
      <c r="AC1201" s="14">
        <v>0.289525518191524</v>
      </c>
      <c r="AD1201" s="14">
        <v>0.35828908042765201</v>
      </c>
      <c r="AE1201" s="14"/>
      <c r="AF1201" s="14">
        <v>0.33285926086781198</v>
      </c>
      <c r="AG1201" s="14">
        <v>0.33481149880078598</v>
      </c>
      <c r="AH1201" s="14">
        <v>0.27465119830957502</v>
      </c>
      <c r="AI1201" s="14"/>
      <c r="AJ1201" s="14">
        <v>0.369162126122212</v>
      </c>
      <c r="AK1201" s="14">
        <v>0.30721367308145903</v>
      </c>
      <c r="AL1201" s="14">
        <v>0.33397374007862901</v>
      </c>
      <c r="AM1201" s="14">
        <v>0.20896893301892799</v>
      </c>
      <c r="AN1201" s="14">
        <v>0.24746191828439701</v>
      </c>
      <c r="AO1201" s="14"/>
      <c r="AP1201" s="14">
        <v>0.364562586101152</v>
      </c>
      <c r="AQ1201" s="14">
        <v>0.32304371361919099</v>
      </c>
      <c r="AR1201" s="14">
        <v>0.31792190277201698</v>
      </c>
      <c r="AS1201" s="14"/>
      <c r="AT1201" s="14">
        <v>0.30097057416010697</v>
      </c>
      <c r="AU1201" s="14">
        <v>0.28342558476020302</v>
      </c>
      <c r="AV1201" s="14">
        <v>0.32236964346883501</v>
      </c>
      <c r="AW1201" s="14">
        <v>0.38150413238171998</v>
      </c>
      <c r="AX1201" s="14">
        <v>0.36080360806897799</v>
      </c>
      <c r="AY1201" s="14"/>
      <c r="AZ1201" s="14">
        <v>0.34826132245979102</v>
      </c>
      <c r="BA1201" s="14">
        <v>0.31210942599334202</v>
      </c>
      <c r="BB1201" s="14">
        <v>0.30975903570040803</v>
      </c>
      <c r="BC1201" s="14">
        <v>0.30070451861066499</v>
      </c>
      <c r="BD1201" s="14">
        <v>0.30938091013175201</v>
      </c>
      <c r="BE1201" s="14">
        <v>0.26753091273205298</v>
      </c>
    </row>
    <row r="1202" spans="2:57" x14ac:dyDescent="0.25">
      <c r="B1202" t="s">
        <v>82</v>
      </c>
      <c r="C1202" s="14">
        <v>0.47358487166964203</v>
      </c>
      <c r="D1202" s="14">
        <v>0.47757366918790101</v>
      </c>
      <c r="E1202" s="14">
        <v>0.46946798725718403</v>
      </c>
      <c r="F1202" s="14"/>
      <c r="G1202" s="14">
        <v>0.482395353968462</v>
      </c>
      <c r="H1202" s="14">
        <v>0.45130422906978901</v>
      </c>
      <c r="I1202" s="14">
        <v>0.49603420241510299</v>
      </c>
      <c r="J1202" s="14">
        <v>0.46481922217527</v>
      </c>
      <c r="K1202" s="14">
        <v>0.46732277010623702</v>
      </c>
      <c r="L1202" s="14">
        <v>0.47900954326871897</v>
      </c>
      <c r="M1202" s="14"/>
      <c r="N1202" s="14">
        <v>0.472326887350424</v>
      </c>
      <c r="O1202" s="14">
        <v>0.48418851188489498</v>
      </c>
      <c r="P1202" s="14">
        <v>0.49769095265489299</v>
      </c>
      <c r="Q1202" s="14">
        <v>0.44587514694666203</v>
      </c>
      <c r="R1202" s="14"/>
      <c r="S1202" s="14">
        <v>0.42507424267002503</v>
      </c>
      <c r="T1202" s="14">
        <v>0.52077874022941995</v>
      </c>
      <c r="U1202" s="14">
        <v>0.48243161530434903</v>
      </c>
      <c r="V1202" s="14">
        <v>0.50155074649485898</v>
      </c>
      <c r="W1202" s="14">
        <v>0.47562011209152</v>
      </c>
      <c r="X1202" s="14">
        <v>0.52317250338682197</v>
      </c>
      <c r="Y1202" s="14">
        <v>0.398613027322689</v>
      </c>
      <c r="Z1202" s="14">
        <v>0.48505264741711701</v>
      </c>
      <c r="AA1202" s="14">
        <v>0.46662810119294801</v>
      </c>
      <c r="AB1202" s="14">
        <v>0.43748248422379998</v>
      </c>
      <c r="AC1202" s="14">
        <v>0.51726694983018995</v>
      </c>
      <c r="AD1202" s="14">
        <v>0.47969113559233201</v>
      </c>
      <c r="AE1202" s="14"/>
      <c r="AF1202" s="14">
        <v>0.49330666890087399</v>
      </c>
      <c r="AG1202" s="14">
        <v>0.46095321381170101</v>
      </c>
      <c r="AH1202" s="14">
        <v>0.47218845424185402</v>
      </c>
      <c r="AI1202" s="14"/>
      <c r="AJ1202" s="14">
        <v>0.46509152313395302</v>
      </c>
      <c r="AK1202" s="14">
        <v>0.50098391115061702</v>
      </c>
      <c r="AL1202" s="14">
        <v>0.46047093844280801</v>
      </c>
      <c r="AM1202" s="14">
        <v>0.50382785664400198</v>
      </c>
      <c r="AN1202" s="14">
        <v>0.45775603105166102</v>
      </c>
      <c r="AO1202" s="14"/>
      <c r="AP1202" s="14">
        <v>0.46092993160345203</v>
      </c>
      <c r="AQ1202" s="14">
        <v>0.48865786446906401</v>
      </c>
      <c r="AR1202" s="14">
        <v>0.45826393150157901</v>
      </c>
      <c r="AS1202" s="14"/>
      <c r="AT1202" s="14">
        <v>0.46071267477015498</v>
      </c>
      <c r="AU1202" s="14">
        <v>0.52185056677872299</v>
      </c>
      <c r="AV1202" s="14">
        <v>0.46926046247097097</v>
      </c>
      <c r="AW1202" s="14">
        <v>0.43007448500260298</v>
      </c>
      <c r="AX1202" s="14">
        <v>0.38399788338722701</v>
      </c>
      <c r="AY1202" s="14"/>
      <c r="AZ1202" s="14">
        <v>0.449069408814812</v>
      </c>
      <c r="BA1202" s="14">
        <v>0.49817410341056401</v>
      </c>
      <c r="BB1202" s="14">
        <v>0.43636154132661997</v>
      </c>
      <c r="BC1202" s="14">
        <v>0.48185435387341002</v>
      </c>
      <c r="BD1202" s="14">
        <v>0.44545172224856799</v>
      </c>
      <c r="BE1202" s="14">
        <v>0.55792553671014</v>
      </c>
    </row>
    <row r="1203" spans="2:57" x14ac:dyDescent="0.25">
      <c r="B1203" t="s">
        <v>83</v>
      </c>
      <c r="C1203" s="14">
        <v>0.159514841122183</v>
      </c>
      <c r="D1203" s="14">
        <v>0.14445074395113799</v>
      </c>
      <c r="E1203" s="14">
        <v>0.17518098305062199</v>
      </c>
      <c r="F1203" s="14"/>
      <c r="G1203" s="14">
        <v>0.189807843804075</v>
      </c>
      <c r="H1203" s="14">
        <v>0.172722226391505</v>
      </c>
      <c r="I1203" s="14">
        <v>0.18887725801985999</v>
      </c>
      <c r="J1203" s="14">
        <v>0.17559353246597201</v>
      </c>
      <c r="K1203" s="14">
        <v>0.13663074926580701</v>
      </c>
      <c r="L1203" s="14">
        <v>0.10689136339356201</v>
      </c>
      <c r="M1203" s="14"/>
      <c r="N1203" s="14">
        <v>0.13492355498397099</v>
      </c>
      <c r="O1203" s="14">
        <v>0.15851745054644001</v>
      </c>
      <c r="P1203" s="14">
        <v>0.150832130065815</v>
      </c>
      <c r="Q1203" s="14">
        <v>0.19090881364526399</v>
      </c>
      <c r="R1203" s="14"/>
      <c r="S1203" s="14">
        <v>0.14961470161561799</v>
      </c>
      <c r="T1203" s="14">
        <v>0.11660618551749399</v>
      </c>
      <c r="U1203" s="14">
        <v>0.185826493268826</v>
      </c>
      <c r="V1203" s="14">
        <v>0.16471089533387601</v>
      </c>
      <c r="W1203" s="14">
        <v>0.21233555276153501</v>
      </c>
      <c r="X1203" s="14">
        <v>9.6747271445078997E-2</v>
      </c>
      <c r="Y1203" s="14">
        <v>0.20902829974929599</v>
      </c>
      <c r="Z1203" s="14">
        <v>0.15593003788840501</v>
      </c>
      <c r="AA1203" s="14">
        <v>0.172388817664924</v>
      </c>
      <c r="AB1203" s="14">
        <v>0.206176910647901</v>
      </c>
      <c r="AC1203" s="14">
        <v>0.12550509236320001</v>
      </c>
      <c r="AD1203" s="14">
        <v>0.11341083031147201</v>
      </c>
      <c r="AE1203" s="14"/>
      <c r="AF1203" s="14">
        <v>0.14149241999217199</v>
      </c>
      <c r="AG1203" s="14">
        <v>0.153190878729691</v>
      </c>
      <c r="AH1203" s="14">
        <v>0.19311329695094401</v>
      </c>
      <c r="AI1203" s="14"/>
      <c r="AJ1203" s="14">
        <v>0.128707154020124</v>
      </c>
      <c r="AK1203" s="14">
        <v>0.142729211036872</v>
      </c>
      <c r="AL1203" s="14">
        <v>0.174327291754928</v>
      </c>
      <c r="AM1203" s="14">
        <v>0.22119790381354101</v>
      </c>
      <c r="AN1203" s="14">
        <v>0.23286392240741699</v>
      </c>
      <c r="AO1203" s="14"/>
      <c r="AP1203" s="14">
        <v>0.12590160524569999</v>
      </c>
      <c r="AQ1203" s="14">
        <v>0.14333289265476401</v>
      </c>
      <c r="AR1203" s="14">
        <v>0.156821443441686</v>
      </c>
      <c r="AS1203" s="14"/>
      <c r="AT1203" s="14">
        <v>0.17899124829253901</v>
      </c>
      <c r="AU1203" s="14">
        <v>0.139004028331697</v>
      </c>
      <c r="AV1203" s="14">
        <v>0.164165891898022</v>
      </c>
      <c r="AW1203" s="14">
        <v>0.13352349466948499</v>
      </c>
      <c r="AX1203" s="14">
        <v>0.21839713678146999</v>
      </c>
      <c r="AY1203" s="14"/>
      <c r="AZ1203" s="14">
        <v>0.14896698865150301</v>
      </c>
      <c r="BA1203" s="14">
        <v>0.135224657450289</v>
      </c>
      <c r="BB1203" s="14">
        <v>0.20295229834686301</v>
      </c>
      <c r="BC1203" s="14">
        <v>0.175062150797241</v>
      </c>
      <c r="BD1203" s="14">
        <v>0.17513396645011101</v>
      </c>
      <c r="BE1203" s="14">
        <v>0.15046408165732</v>
      </c>
    </row>
    <row r="1204" spans="2:57" x14ac:dyDescent="0.25">
      <c r="B1204" t="s">
        <v>84</v>
      </c>
      <c r="C1204" s="14">
        <v>2.9765755344767199E-2</v>
      </c>
      <c r="D1204" s="14">
        <v>2.5558629407601102E-2</v>
      </c>
      <c r="E1204" s="14">
        <v>3.3190102122484001E-2</v>
      </c>
      <c r="F1204" s="14"/>
      <c r="G1204" s="14">
        <v>5.0584364461171601E-2</v>
      </c>
      <c r="H1204" s="14">
        <v>2.9366227202766899E-2</v>
      </c>
      <c r="I1204" s="14">
        <v>3.0678344753867302E-2</v>
      </c>
      <c r="J1204" s="14">
        <v>3.0650839636992101E-2</v>
      </c>
      <c r="K1204" s="14">
        <v>2.7672585235881599E-2</v>
      </c>
      <c r="L1204" s="14">
        <v>1.61206286213279E-2</v>
      </c>
      <c r="M1204" s="14"/>
      <c r="N1204" s="14">
        <v>2.4248402215416201E-2</v>
      </c>
      <c r="O1204" s="14">
        <v>3.9414535967900899E-2</v>
      </c>
      <c r="P1204" s="14">
        <v>1.18032947066746E-2</v>
      </c>
      <c r="Q1204" s="14">
        <v>4.2035636138835097E-2</v>
      </c>
      <c r="R1204" s="14"/>
      <c r="S1204" s="14">
        <v>2.75804298710512E-2</v>
      </c>
      <c r="T1204" s="14">
        <v>2.6322487376865201E-2</v>
      </c>
      <c r="U1204" s="14">
        <v>4.2299670453423401E-2</v>
      </c>
      <c r="V1204" s="14">
        <v>2.8314275895534299E-2</v>
      </c>
      <c r="W1204" s="14">
        <v>2.5620448751782599E-2</v>
      </c>
      <c r="X1204" s="14">
        <v>2.3287779675374098E-2</v>
      </c>
      <c r="Y1204" s="14">
        <v>2.3561981293096501E-2</v>
      </c>
      <c r="Z1204" s="14">
        <v>2.0989067942311299E-2</v>
      </c>
      <c r="AA1204" s="14">
        <v>4.5423672112009199E-2</v>
      </c>
      <c r="AB1204" s="14">
        <v>2.3062000432251002E-2</v>
      </c>
      <c r="AC1204" s="14">
        <v>2.8299004366508101E-2</v>
      </c>
      <c r="AD1204" s="14">
        <v>4.8608953668543897E-2</v>
      </c>
      <c r="AE1204" s="14"/>
      <c r="AF1204" s="14">
        <v>1.4323623029216701E-2</v>
      </c>
      <c r="AG1204" s="14">
        <v>3.1197367557055201E-2</v>
      </c>
      <c r="AH1204" s="14">
        <v>3.8293677561742998E-2</v>
      </c>
      <c r="AI1204" s="14"/>
      <c r="AJ1204" s="14">
        <v>2.1612996841130099E-2</v>
      </c>
      <c r="AK1204" s="14">
        <v>3.4555860663543297E-2</v>
      </c>
      <c r="AL1204" s="14">
        <v>1.9162627916570401E-2</v>
      </c>
      <c r="AM1204" s="14">
        <v>2.9550348639759701E-2</v>
      </c>
      <c r="AN1204" s="14">
        <v>2.66351348783707E-2</v>
      </c>
      <c r="AO1204" s="14"/>
      <c r="AP1204" s="14">
        <v>2.5364019962387699E-2</v>
      </c>
      <c r="AQ1204" s="14">
        <v>2.89901925302707E-2</v>
      </c>
      <c r="AR1204" s="14">
        <v>4.4725444631103797E-2</v>
      </c>
      <c r="AS1204" s="14"/>
      <c r="AT1204" s="14">
        <v>3.1692577218330902E-2</v>
      </c>
      <c r="AU1204" s="14">
        <v>3.3354118929750098E-2</v>
      </c>
      <c r="AV1204" s="14">
        <v>2.9571552227303299E-2</v>
      </c>
      <c r="AW1204" s="14">
        <v>2.6438705329419901E-2</v>
      </c>
      <c r="AX1204" s="14">
        <v>3.6801371762324203E-2</v>
      </c>
      <c r="AY1204" s="14"/>
      <c r="AZ1204" s="14">
        <v>3.5408887457949602E-2</v>
      </c>
      <c r="BA1204" s="14">
        <v>3.04436393681481E-2</v>
      </c>
      <c r="BB1204" s="14">
        <v>2.8738899900269999E-2</v>
      </c>
      <c r="BC1204" s="14">
        <v>2.4252011372506498E-2</v>
      </c>
      <c r="BD1204" s="14">
        <v>3.8270171513438499E-2</v>
      </c>
      <c r="BE1204" s="14">
        <v>7.57694233097951E-3</v>
      </c>
    </row>
    <row r="1205" spans="2:57" x14ac:dyDescent="0.25">
      <c r="B1205" t="s">
        <v>86</v>
      </c>
      <c r="C1205" s="14">
        <v>8.8069755920191992E-3</v>
      </c>
      <c r="D1205" s="14">
        <v>1.01047750931114E-2</v>
      </c>
      <c r="E1205" s="14">
        <v>7.5906790838311897E-3</v>
      </c>
      <c r="F1205" s="14"/>
      <c r="G1205" s="14">
        <v>1.2078677515857301E-2</v>
      </c>
      <c r="H1205" s="14">
        <v>1.3430576061250799E-2</v>
      </c>
      <c r="I1205" s="14">
        <v>6.0822794955279801E-3</v>
      </c>
      <c r="J1205" s="14">
        <v>8.7958412838522893E-3</v>
      </c>
      <c r="K1205" s="14">
        <v>6.3019558757177003E-3</v>
      </c>
      <c r="L1205" s="14">
        <v>6.7461413344485398E-3</v>
      </c>
      <c r="M1205" s="14"/>
      <c r="N1205" s="14">
        <v>8.9468744570372506E-3</v>
      </c>
      <c r="O1205" s="14">
        <v>5.73659764563307E-3</v>
      </c>
      <c r="P1205" s="14">
        <v>9.9533987692830596E-3</v>
      </c>
      <c r="Q1205" s="14">
        <v>8.8740318010085903E-3</v>
      </c>
      <c r="R1205" s="14"/>
      <c r="S1205" s="14">
        <v>2.1949028247245199E-2</v>
      </c>
      <c r="T1205" s="14">
        <v>1.4808568438187199E-2</v>
      </c>
      <c r="U1205" s="14">
        <v>5.6227338714335603E-3</v>
      </c>
      <c r="V1205" s="14">
        <v>1.06690193086808E-2</v>
      </c>
      <c r="W1205" s="14">
        <v>6.5493487943169004E-3</v>
      </c>
      <c r="X1205" s="14">
        <v>0</v>
      </c>
      <c r="Y1205" s="14">
        <v>0</v>
      </c>
      <c r="Z1205" s="14">
        <v>0</v>
      </c>
      <c r="AA1205" s="14">
        <v>1.36568390989227E-2</v>
      </c>
      <c r="AB1205" s="14">
        <v>0</v>
      </c>
      <c r="AC1205" s="14">
        <v>8.7226504518731103E-3</v>
      </c>
      <c r="AD1205" s="14">
        <v>0</v>
      </c>
      <c r="AE1205" s="14"/>
      <c r="AF1205" s="14">
        <v>8.0886178869155594E-3</v>
      </c>
      <c r="AG1205" s="14">
        <v>7.5265049877494003E-3</v>
      </c>
      <c r="AH1205" s="14">
        <v>1.31934256727831E-2</v>
      </c>
      <c r="AI1205" s="14"/>
      <c r="AJ1205" s="14">
        <v>8.4097180169977193E-3</v>
      </c>
      <c r="AK1205" s="14">
        <v>7.47603894136439E-3</v>
      </c>
      <c r="AL1205" s="14">
        <v>0</v>
      </c>
      <c r="AM1205" s="14">
        <v>3.6454957883768901E-2</v>
      </c>
      <c r="AN1205" s="14">
        <v>1.4294505337059799E-2</v>
      </c>
      <c r="AO1205" s="14"/>
      <c r="AP1205" s="14">
        <v>1.32963279408344E-2</v>
      </c>
      <c r="AQ1205" s="14">
        <v>9.1319295365775606E-3</v>
      </c>
      <c r="AR1205" s="14">
        <v>7.3590378509415999E-3</v>
      </c>
      <c r="AS1205" s="14"/>
      <c r="AT1205" s="14">
        <v>1.20092050155953E-2</v>
      </c>
      <c r="AU1205" s="14">
        <v>7.0603211530718803E-3</v>
      </c>
      <c r="AV1205" s="14">
        <v>5.1407797158315198E-3</v>
      </c>
      <c r="AW1205" s="14">
        <v>1.41536036645434E-2</v>
      </c>
      <c r="AX1205" s="14">
        <v>0</v>
      </c>
      <c r="AY1205" s="14"/>
      <c r="AZ1205" s="14">
        <v>1.15243209034088E-2</v>
      </c>
      <c r="BA1205" s="14">
        <v>1.2898250192767E-2</v>
      </c>
      <c r="BB1205" s="14">
        <v>0</v>
      </c>
      <c r="BC1205" s="14">
        <v>2.3923115835518399E-3</v>
      </c>
      <c r="BD1205" s="14">
        <v>8.8146892914786699E-3</v>
      </c>
      <c r="BE1205" s="14">
        <v>1.6502526569507701E-2</v>
      </c>
    </row>
    <row r="1206" spans="2:57" x14ac:dyDescent="0.25">
      <c r="B1206" t="s">
        <v>379</v>
      </c>
      <c r="C1206" s="14">
        <v>1.29416883361785E-2</v>
      </c>
      <c r="D1206" s="14">
        <v>1.6602977942564299E-2</v>
      </c>
      <c r="E1206" s="14">
        <v>9.4399233506589006E-3</v>
      </c>
      <c r="F1206" s="14"/>
      <c r="G1206" s="14">
        <v>2.0776684347861198E-2</v>
      </c>
      <c r="H1206" s="14">
        <v>1.6604202991650101E-2</v>
      </c>
      <c r="I1206" s="14">
        <v>9.8482788502707308E-3</v>
      </c>
      <c r="J1206" s="14">
        <v>5.49286510718927E-3</v>
      </c>
      <c r="K1206" s="14">
        <v>1.30037232969328E-2</v>
      </c>
      <c r="L1206" s="14">
        <v>1.3238228357136299E-2</v>
      </c>
      <c r="M1206" s="14"/>
      <c r="N1206" s="14">
        <v>1.1025462657006799E-2</v>
      </c>
      <c r="O1206" s="14">
        <v>1.4964853809452E-2</v>
      </c>
      <c r="P1206" s="14">
        <v>7.9711192080597296E-3</v>
      </c>
      <c r="Q1206" s="14">
        <v>1.7514752330953801E-2</v>
      </c>
      <c r="R1206" s="14"/>
      <c r="S1206" s="14">
        <v>1.1668504827148299E-2</v>
      </c>
      <c r="T1206" s="14">
        <v>0</v>
      </c>
      <c r="U1206" s="14">
        <v>2.5645890468434698E-2</v>
      </c>
      <c r="V1206" s="14">
        <v>9.8307694130746193E-3</v>
      </c>
      <c r="W1206" s="14">
        <v>1.6435630500960901E-2</v>
      </c>
      <c r="X1206" s="14">
        <v>6.50967779425093E-3</v>
      </c>
      <c r="Y1206" s="14">
        <v>1.1117135832974001E-2</v>
      </c>
      <c r="Z1206" s="14">
        <v>1.33448467565879E-2</v>
      </c>
      <c r="AA1206" s="14">
        <v>8.7983497860540001E-3</v>
      </c>
      <c r="AB1206" s="14">
        <v>3.0077045081142902E-2</v>
      </c>
      <c r="AC1206" s="14">
        <v>3.0680784796704198E-2</v>
      </c>
      <c r="AD1206" s="14">
        <v>0</v>
      </c>
      <c r="AE1206" s="14"/>
      <c r="AF1206" s="14">
        <v>9.9294093230090502E-3</v>
      </c>
      <c r="AG1206" s="14">
        <v>1.23205361130166E-2</v>
      </c>
      <c r="AH1206" s="14">
        <v>8.5599472631006906E-3</v>
      </c>
      <c r="AI1206" s="14"/>
      <c r="AJ1206" s="14">
        <v>7.0164818655829601E-3</v>
      </c>
      <c r="AK1206" s="14">
        <v>7.0413051261443496E-3</v>
      </c>
      <c r="AL1206" s="14">
        <v>1.2065401807063799E-2</v>
      </c>
      <c r="AM1206" s="14">
        <v>0</v>
      </c>
      <c r="AN1206" s="14">
        <v>2.0988488041094499E-2</v>
      </c>
      <c r="AO1206" s="14"/>
      <c r="AP1206" s="14">
        <v>9.9455291464734998E-3</v>
      </c>
      <c r="AQ1206" s="14">
        <v>6.8434071901330397E-3</v>
      </c>
      <c r="AR1206" s="14">
        <v>1.49082398026726E-2</v>
      </c>
      <c r="AS1206" s="14"/>
      <c r="AT1206" s="14">
        <v>1.56237205432727E-2</v>
      </c>
      <c r="AU1206" s="14">
        <v>1.53053800465553E-2</v>
      </c>
      <c r="AV1206" s="14">
        <v>9.4916702190372196E-3</v>
      </c>
      <c r="AW1206" s="14">
        <v>1.43055789522285E-2</v>
      </c>
      <c r="AX1206" s="14">
        <v>0</v>
      </c>
      <c r="AY1206" s="14"/>
      <c r="AZ1206" s="14">
        <v>6.7690717125352597E-3</v>
      </c>
      <c r="BA1206" s="14">
        <v>1.1149923584888999E-2</v>
      </c>
      <c r="BB1206" s="14">
        <v>2.2188224725838802E-2</v>
      </c>
      <c r="BC1206" s="14">
        <v>1.57346537626251E-2</v>
      </c>
      <c r="BD1206" s="14">
        <v>2.2948540364651E-2</v>
      </c>
      <c r="BE1206" s="14">
        <v>0</v>
      </c>
    </row>
    <row r="1207" spans="2:57" x14ac:dyDescent="0.25">
      <c r="B1207" t="s">
        <v>112</v>
      </c>
      <c r="C1207" s="14">
        <v>0.78897073960485198</v>
      </c>
      <c r="D1207" s="14">
        <v>0.80328287360558503</v>
      </c>
      <c r="E1207" s="14">
        <v>0.77459831239240295</v>
      </c>
      <c r="F1207" s="14"/>
      <c r="G1207" s="14">
        <v>0.72675242987103394</v>
      </c>
      <c r="H1207" s="14">
        <v>0.76787676735282795</v>
      </c>
      <c r="I1207" s="14">
        <v>0.76451383888047397</v>
      </c>
      <c r="J1207" s="14">
        <v>0.77946692150599395</v>
      </c>
      <c r="K1207" s="14">
        <v>0.81639098632566098</v>
      </c>
      <c r="L1207" s="14">
        <v>0.85700363829352499</v>
      </c>
      <c r="M1207" s="14"/>
      <c r="N1207" s="14">
        <v>0.82085570568656896</v>
      </c>
      <c r="O1207" s="14">
        <v>0.78136656203057397</v>
      </c>
      <c r="P1207" s="14">
        <v>0.819440057250167</v>
      </c>
      <c r="Q1207" s="14">
        <v>0.740666766083939</v>
      </c>
      <c r="R1207" s="14"/>
      <c r="S1207" s="14">
        <v>0.78918733543893704</v>
      </c>
      <c r="T1207" s="14">
        <v>0.84226275866745404</v>
      </c>
      <c r="U1207" s="14">
        <v>0.74060521193788198</v>
      </c>
      <c r="V1207" s="14">
        <v>0.78647504004883495</v>
      </c>
      <c r="W1207" s="14">
        <v>0.73905901919140404</v>
      </c>
      <c r="X1207" s="14">
        <v>0.87345527108529597</v>
      </c>
      <c r="Y1207" s="14">
        <v>0.75629258312463299</v>
      </c>
      <c r="Z1207" s="14">
        <v>0.809736047412696</v>
      </c>
      <c r="AA1207" s="14">
        <v>0.75973232133808999</v>
      </c>
      <c r="AB1207" s="14">
        <v>0.74068404383870501</v>
      </c>
      <c r="AC1207" s="14">
        <v>0.806792468021715</v>
      </c>
      <c r="AD1207" s="14">
        <v>0.83798021601998396</v>
      </c>
      <c r="AE1207" s="14"/>
      <c r="AF1207" s="14">
        <v>0.82616592976868697</v>
      </c>
      <c r="AG1207" s="14">
        <v>0.79576471261248705</v>
      </c>
      <c r="AH1207" s="14">
        <v>0.74683965255142903</v>
      </c>
      <c r="AI1207" s="14"/>
      <c r="AJ1207" s="14">
        <v>0.83425364925616496</v>
      </c>
      <c r="AK1207" s="14">
        <v>0.80819758423207599</v>
      </c>
      <c r="AL1207" s="14">
        <v>0.79444467852143796</v>
      </c>
      <c r="AM1207" s="14">
        <v>0.71279678966293103</v>
      </c>
      <c r="AN1207" s="14">
        <v>0.70521794933605797</v>
      </c>
      <c r="AO1207" s="14"/>
      <c r="AP1207" s="14">
        <v>0.82549251770460497</v>
      </c>
      <c r="AQ1207" s="14">
        <v>0.81170157808825505</v>
      </c>
      <c r="AR1207" s="14">
        <v>0.776185834273596</v>
      </c>
      <c r="AS1207" s="14"/>
      <c r="AT1207" s="14">
        <v>0.76168324893026196</v>
      </c>
      <c r="AU1207" s="14">
        <v>0.80527615153892596</v>
      </c>
      <c r="AV1207" s="14">
        <v>0.79163010593980498</v>
      </c>
      <c r="AW1207" s="14">
        <v>0.81157861738432302</v>
      </c>
      <c r="AX1207" s="14">
        <v>0.744801491456205</v>
      </c>
      <c r="AY1207" s="14"/>
      <c r="AZ1207" s="14">
        <v>0.79733073127460297</v>
      </c>
      <c r="BA1207" s="14">
        <v>0.81028352940390602</v>
      </c>
      <c r="BB1207" s="14">
        <v>0.74612057702702805</v>
      </c>
      <c r="BC1207" s="14">
        <v>0.78255887248407596</v>
      </c>
      <c r="BD1207" s="14">
        <v>0.75483263238032094</v>
      </c>
      <c r="BE1207" s="14">
        <v>0.82545644944219299</v>
      </c>
    </row>
    <row r="1208" spans="2:57" x14ac:dyDescent="0.25">
      <c r="B1208" t="s">
        <v>88</v>
      </c>
      <c r="C1208" s="14">
        <v>3.8572730936786398E-2</v>
      </c>
      <c r="D1208" s="14">
        <v>3.5663404500712502E-2</v>
      </c>
      <c r="E1208" s="14">
        <v>4.0780781206315099E-2</v>
      </c>
      <c r="F1208" s="14"/>
      <c r="G1208" s="14">
        <v>6.2663041977028905E-2</v>
      </c>
      <c r="H1208" s="14">
        <v>4.2796803264017802E-2</v>
      </c>
      <c r="I1208" s="14">
        <v>3.6760624249395302E-2</v>
      </c>
      <c r="J1208" s="14">
        <v>3.9446680920844399E-2</v>
      </c>
      <c r="K1208" s="14">
        <v>3.3974541111599303E-2</v>
      </c>
      <c r="L1208" s="14">
        <v>2.2866769955776401E-2</v>
      </c>
      <c r="M1208" s="14"/>
      <c r="N1208" s="14">
        <v>3.3195276672453498E-2</v>
      </c>
      <c r="O1208" s="14">
        <v>4.51511336135339E-2</v>
      </c>
      <c r="P1208" s="14">
        <v>2.1756693475957701E-2</v>
      </c>
      <c r="Q1208" s="14">
        <v>5.0909667939843702E-2</v>
      </c>
      <c r="R1208" s="14"/>
      <c r="S1208" s="14">
        <v>4.9529458118296399E-2</v>
      </c>
      <c r="T1208" s="14">
        <v>4.1131055815052303E-2</v>
      </c>
      <c r="U1208" s="14">
        <v>4.79224043248569E-2</v>
      </c>
      <c r="V1208" s="14">
        <v>3.8983295204215097E-2</v>
      </c>
      <c r="W1208" s="14">
        <v>3.2169797546099499E-2</v>
      </c>
      <c r="X1208" s="14">
        <v>2.3287779675374098E-2</v>
      </c>
      <c r="Y1208" s="14">
        <v>2.3561981293096501E-2</v>
      </c>
      <c r="Z1208" s="14">
        <v>2.0989067942311299E-2</v>
      </c>
      <c r="AA1208" s="14">
        <v>5.9080511210932003E-2</v>
      </c>
      <c r="AB1208" s="14">
        <v>2.3062000432251002E-2</v>
      </c>
      <c r="AC1208" s="14">
        <v>3.7021654818381197E-2</v>
      </c>
      <c r="AD1208" s="14">
        <v>4.8608953668543897E-2</v>
      </c>
      <c r="AE1208" s="14"/>
      <c r="AF1208" s="14">
        <v>2.2412240916132298E-2</v>
      </c>
      <c r="AG1208" s="14">
        <v>3.8723872544804597E-2</v>
      </c>
      <c r="AH1208" s="14">
        <v>5.1487103234526099E-2</v>
      </c>
      <c r="AI1208" s="14"/>
      <c r="AJ1208" s="14">
        <v>3.0022714858127901E-2</v>
      </c>
      <c r="AK1208" s="14">
        <v>4.2031899604907698E-2</v>
      </c>
      <c r="AL1208" s="14">
        <v>1.9162627916570401E-2</v>
      </c>
      <c r="AM1208" s="14">
        <v>6.6005306523528595E-2</v>
      </c>
      <c r="AN1208" s="14">
        <v>4.0929640215430503E-2</v>
      </c>
      <c r="AO1208" s="14"/>
      <c r="AP1208" s="14">
        <v>3.8660347903222203E-2</v>
      </c>
      <c r="AQ1208" s="14">
        <v>3.8122122066848202E-2</v>
      </c>
      <c r="AR1208" s="14">
        <v>5.2084482482045398E-2</v>
      </c>
      <c r="AS1208" s="14"/>
      <c r="AT1208" s="14">
        <v>4.3701782233926303E-2</v>
      </c>
      <c r="AU1208" s="14">
        <v>4.0414440082822002E-2</v>
      </c>
      <c r="AV1208" s="14">
        <v>3.4712331943134798E-2</v>
      </c>
      <c r="AW1208" s="14">
        <v>4.0592308993963301E-2</v>
      </c>
      <c r="AX1208" s="14">
        <v>3.6801371762324203E-2</v>
      </c>
      <c r="AY1208" s="14"/>
      <c r="AZ1208" s="14">
        <v>4.6933208361358399E-2</v>
      </c>
      <c r="BA1208" s="14">
        <v>4.3341889560915101E-2</v>
      </c>
      <c r="BB1208" s="14">
        <v>2.8738899900269999E-2</v>
      </c>
      <c r="BC1208" s="14">
        <v>2.6644322956058401E-2</v>
      </c>
      <c r="BD1208" s="14">
        <v>4.7084860804917097E-2</v>
      </c>
      <c r="BE1208" s="14">
        <v>2.4079468900487198E-2</v>
      </c>
    </row>
    <row r="1209" spans="2:57" x14ac:dyDescent="0.25">
      <c r="B1209" t="s">
        <v>89</v>
      </c>
      <c r="C1209" s="14">
        <v>0.75039800866806605</v>
      </c>
      <c r="D1209" s="14">
        <v>0.767619469104872</v>
      </c>
      <c r="E1209" s="14">
        <v>0.73381753118608795</v>
      </c>
      <c r="F1209" s="14"/>
      <c r="G1209" s="14">
        <v>0.66408938789400596</v>
      </c>
      <c r="H1209" s="14">
        <v>0.72507996408881004</v>
      </c>
      <c r="I1209" s="14">
        <v>0.727753214631079</v>
      </c>
      <c r="J1209" s="14">
        <v>0.74002024058515004</v>
      </c>
      <c r="K1209" s="14">
        <v>0.78241644521406195</v>
      </c>
      <c r="L1209" s="14">
        <v>0.83413686833774903</v>
      </c>
      <c r="M1209" s="14"/>
      <c r="N1209" s="14">
        <v>0.78766042901411604</v>
      </c>
      <c r="O1209" s="14">
        <v>0.73621542841704002</v>
      </c>
      <c r="P1209" s="14">
        <v>0.79768336377420901</v>
      </c>
      <c r="Q1209" s="14">
        <v>0.68975709814409503</v>
      </c>
      <c r="R1209" s="14"/>
      <c r="S1209" s="14">
        <v>0.73965787732064103</v>
      </c>
      <c r="T1209" s="14">
        <v>0.80113170285240198</v>
      </c>
      <c r="U1209" s="14">
        <v>0.69268280761302503</v>
      </c>
      <c r="V1209" s="14">
        <v>0.747491744844619</v>
      </c>
      <c r="W1209" s="14">
        <v>0.70688922164530499</v>
      </c>
      <c r="X1209" s="14">
        <v>0.85016749140992198</v>
      </c>
      <c r="Y1209" s="14">
        <v>0.73273060183153704</v>
      </c>
      <c r="Z1209" s="14">
        <v>0.78874697947038497</v>
      </c>
      <c r="AA1209" s="14">
        <v>0.70065181012715805</v>
      </c>
      <c r="AB1209" s="14">
        <v>0.71762204340645397</v>
      </c>
      <c r="AC1209" s="14">
        <v>0.76977081320333296</v>
      </c>
      <c r="AD1209" s="14">
        <v>0.78937126235143995</v>
      </c>
      <c r="AE1209" s="14"/>
      <c r="AF1209" s="14">
        <v>0.80375368885255405</v>
      </c>
      <c r="AG1209" s="14">
        <v>0.75704084006768302</v>
      </c>
      <c r="AH1209" s="14">
        <v>0.69535254931690305</v>
      </c>
      <c r="AI1209" s="14"/>
      <c r="AJ1209" s="14">
        <v>0.80423093439803695</v>
      </c>
      <c r="AK1209" s="14">
        <v>0.76616568462716805</v>
      </c>
      <c r="AL1209" s="14">
        <v>0.77528205060486699</v>
      </c>
      <c r="AM1209" s="14">
        <v>0.64679148313940205</v>
      </c>
      <c r="AN1209" s="14">
        <v>0.66428830912062797</v>
      </c>
      <c r="AO1209" s="14"/>
      <c r="AP1209" s="14">
        <v>0.78683216980138204</v>
      </c>
      <c r="AQ1209" s="14">
        <v>0.77357945602140699</v>
      </c>
      <c r="AR1209" s="14">
        <v>0.724101351791551</v>
      </c>
      <c r="AS1209" s="14"/>
      <c r="AT1209" s="14">
        <v>0.717981466696335</v>
      </c>
      <c r="AU1209" s="14">
        <v>0.76486171145610404</v>
      </c>
      <c r="AV1209" s="14">
        <v>0.75691777399667104</v>
      </c>
      <c r="AW1209" s="14">
        <v>0.77098630839035998</v>
      </c>
      <c r="AX1209" s="14">
        <v>0.70800011969388099</v>
      </c>
      <c r="AY1209" s="14"/>
      <c r="AZ1209" s="14">
        <v>0.75039752291324402</v>
      </c>
      <c r="BA1209" s="14">
        <v>0.76694163984299102</v>
      </c>
      <c r="BB1209" s="14">
        <v>0.71738167712675804</v>
      </c>
      <c r="BC1209" s="14">
        <v>0.75591454952801695</v>
      </c>
      <c r="BD1209" s="14">
        <v>0.70774777157540303</v>
      </c>
      <c r="BE1209" s="14">
        <v>0.80137698054170603</v>
      </c>
    </row>
    <row r="1210" spans="2:57" x14ac:dyDescent="0.25">
      <c r="C1210" s="14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4"/>
      <c r="AC1210" s="14"/>
      <c r="AD1210" s="14"/>
      <c r="AE1210" s="14"/>
      <c r="AF1210" s="14"/>
      <c r="AG1210" s="14"/>
      <c r="AH1210" s="14"/>
      <c r="AI1210" s="14"/>
      <c r="AJ1210" s="14"/>
      <c r="AK1210" s="14"/>
      <c r="AL1210" s="14"/>
      <c r="AM1210" s="14"/>
      <c r="AN1210" s="14"/>
      <c r="AO1210" s="14"/>
      <c r="AP1210" s="14"/>
      <c r="AQ1210" s="14"/>
      <c r="AR1210" s="14"/>
      <c r="AS1210" s="14"/>
      <c r="AT1210" s="14"/>
      <c r="AU1210" s="14"/>
      <c r="AV1210" s="14"/>
      <c r="AW1210" s="14"/>
      <c r="AX1210" s="14"/>
      <c r="AY1210" s="14"/>
      <c r="AZ1210" s="14"/>
      <c r="BA1210" s="14"/>
      <c r="BB1210" s="14"/>
      <c r="BC1210" s="14"/>
      <c r="BD1210" s="14"/>
      <c r="BE1210" s="14"/>
    </row>
    <row r="1211" spans="2:57" x14ac:dyDescent="0.25">
      <c r="B1211" s="6" t="s">
        <v>423</v>
      </c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/>
      <c r="BE1211" s="14"/>
    </row>
    <row r="1212" spans="2:57" x14ac:dyDescent="0.25">
      <c r="B1212" s="24" t="s">
        <v>93</v>
      </c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/>
      <c r="BE1212" s="14"/>
    </row>
    <row r="1213" spans="2:57" x14ac:dyDescent="0.25">
      <c r="B1213" t="s">
        <v>81</v>
      </c>
      <c r="C1213" s="14">
        <v>5.7448720947258697E-2</v>
      </c>
      <c r="D1213" s="14">
        <v>6.26113985994603E-2</v>
      </c>
      <c r="E1213" s="14">
        <v>5.1879355860386403E-2</v>
      </c>
      <c r="F1213" s="14"/>
      <c r="G1213" s="14">
        <v>8.1423635344948897E-2</v>
      </c>
      <c r="H1213" s="14">
        <v>8.4623600079333797E-2</v>
      </c>
      <c r="I1213" s="14">
        <v>6.9745766787186997E-2</v>
      </c>
      <c r="J1213" s="14">
        <v>5.4422676958715603E-2</v>
      </c>
      <c r="K1213" s="14">
        <v>4.0755821569015298E-2</v>
      </c>
      <c r="L1213" s="14">
        <v>2.28704814987007E-2</v>
      </c>
      <c r="M1213" s="14"/>
      <c r="N1213" s="14">
        <v>5.5522927332389303E-2</v>
      </c>
      <c r="O1213" s="14">
        <v>5.4383290253441803E-2</v>
      </c>
      <c r="P1213" s="14">
        <v>6.4504736540237195E-2</v>
      </c>
      <c r="Q1213" s="14">
        <v>5.7537102881679403E-2</v>
      </c>
      <c r="R1213" s="14"/>
      <c r="S1213" s="14">
        <v>5.5740698707194697E-2</v>
      </c>
      <c r="T1213" s="14">
        <v>4.4028242311015098E-2</v>
      </c>
      <c r="U1213" s="14">
        <v>3.5988335123435501E-2</v>
      </c>
      <c r="V1213" s="14">
        <v>4.1137307011334397E-2</v>
      </c>
      <c r="W1213" s="14">
        <v>7.6950140108378501E-2</v>
      </c>
      <c r="X1213" s="14">
        <v>8.43318635597049E-2</v>
      </c>
      <c r="Y1213" s="14">
        <v>7.9873597259620802E-2</v>
      </c>
      <c r="Z1213" s="14">
        <v>8.1010402976583698E-2</v>
      </c>
      <c r="AA1213" s="14">
        <v>5.6687505069260402E-2</v>
      </c>
      <c r="AB1213" s="14">
        <v>4.01162940417625E-2</v>
      </c>
      <c r="AC1213" s="14">
        <v>6.9235370493707593E-2</v>
      </c>
      <c r="AD1213" s="14">
        <v>4.7207066079245803E-2</v>
      </c>
      <c r="AE1213" s="14"/>
      <c r="AF1213" s="14">
        <v>6.23028363447969E-2</v>
      </c>
      <c r="AG1213" s="14">
        <v>5.3087601009988002E-2</v>
      </c>
      <c r="AH1213" s="14">
        <v>3.3284274723111899E-2</v>
      </c>
      <c r="AI1213" s="14"/>
      <c r="AJ1213" s="14">
        <v>5.2255425542218202E-2</v>
      </c>
      <c r="AK1213" s="14">
        <v>7.6480992013588101E-2</v>
      </c>
      <c r="AL1213" s="14">
        <v>5.9944112552149403E-2</v>
      </c>
      <c r="AM1213" s="14">
        <v>8.5869960064188303E-2</v>
      </c>
      <c r="AN1213" s="14">
        <v>4.1822050660839501E-2</v>
      </c>
      <c r="AO1213" s="14"/>
      <c r="AP1213" s="14">
        <v>6.1311039007248297E-2</v>
      </c>
      <c r="AQ1213" s="14">
        <v>6.9422508428980803E-2</v>
      </c>
      <c r="AR1213" s="14">
        <v>4.6712471757447298E-2</v>
      </c>
      <c r="AS1213" s="14"/>
      <c r="AT1213" s="14">
        <v>5.3931267027230001E-2</v>
      </c>
      <c r="AU1213" s="14">
        <v>5.3118200742387503E-2</v>
      </c>
      <c r="AV1213" s="14">
        <v>4.6016256941772402E-2</v>
      </c>
      <c r="AW1213" s="14">
        <v>8.9230207830475E-2</v>
      </c>
      <c r="AX1213" s="14">
        <v>0.101923869388013</v>
      </c>
      <c r="AY1213" s="14"/>
      <c r="AZ1213" s="14">
        <v>8.7523607900851494E-2</v>
      </c>
      <c r="BA1213" s="14">
        <v>5.5075676212156303E-2</v>
      </c>
      <c r="BB1213" s="14">
        <v>6.9064734274843595E-2</v>
      </c>
      <c r="BC1213" s="14">
        <v>3.7886689294563403E-2</v>
      </c>
      <c r="BD1213" s="14">
        <v>3.3998968529066101E-2</v>
      </c>
      <c r="BE1213" s="14">
        <v>2.7060291214752601E-2</v>
      </c>
    </row>
    <row r="1214" spans="2:57" x14ac:dyDescent="0.25">
      <c r="B1214" t="s">
        <v>82</v>
      </c>
      <c r="C1214" s="14">
        <v>0.212873022225534</v>
      </c>
      <c r="D1214" s="14">
        <v>0.20697094371329899</v>
      </c>
      <c r="E1214" s="14">
        <v>0.21887484258586501</v>
      </c>
      <c r="F1214" s="14"/>
      <c r="G1214" s="14">
        <v>0.29889014097173899</v>
      </c>
      <c r="H1214" s="14">
        <v>0.28204969245252698</v>
      </c>
      <c r="I1214" s="14">
        <v>0.24675343368844099</v>
      </c>
      <c r="J1214" s="14">
        <v>0.21939599116720301</v>
      </c>
      <c r="K1214" s="14">
        <v>0.16313459143338499</v>
      </c>
      <c r="L1214" s="14">
        <v>9.9354378876649899E-2</v>
      </c>
      <c r="M1214" s="14"/>
      <c r="N1214" s="14">
        <v>0.178118251414079</v>
      </c>
      <c r="O1214" s="14">
        <v>0.18931485000602699</v>
      </c>
      <c r="P1214" s="14">
        <v>0.23087280662022699</v>
      </c>
      <c r="Q1214" s="14">
        <v>0.25655112819263598</v>
      </c>
      <c r="R1214" s="14"/>
      <c r="S1214" s="14">
        <v>0.23181407776509</v>
      </c>
      <c r="T1214" s="14">
        <v>0.20661715577011799</v>
      </c>
      <c r="U1214" s="14">
        <v>0.185605522084902</v>
      </c>
      <c r="V1214" s="14">
        <v>0.27401920451867301</v>
      </c>
      <c r="W1214" s="14">
        <v>0.21650957134201201</v>
      </c>
      <c r="X1214" s="14">
        <v>0.191791822158767</v>
      </c>
      <c r="Y1214" s="14">
        <v>0.20989931334435</v>
      </c>
      <c r="Z1214" s="14">
        <v>0.113411883681117</v>
      </c>
      <c r="AA1214" s="14">
        <v>0.21111418106469901</v>
      </c>
      <c r="AB1214" s="14">
        <v>0.18540048786513399</v>
      </c>
      <c r="AC1214" s="14">
        <v>0.23762812746672801</v>
      </c>
      <c r="AD1214" s="14">
        <v>0.284893916415489</v>
      </c>
      <c r="AE1214" s="14"/>
      <c r="AF1214" s="14">
        <v>0.18345182686818101</v>
      </c>
      <c r="AG1214" s="14">
        <v>0.21432788724097801</v>
      </c>
      <c r="AH1214" s="14">
        <v>0.21670405539139301</v>
      </c>
      <c r="AI1214" s="14"/>
      <c r="AJ1214" s="14">
        <v>0.165388690051814</v>
      </c>
      <c r="AK1214" s="14">
        <v>0.22537106566300799</v>
      </c>
      <c r="AL1214" s="14">
        <v>0.23049190111330001</v>
      </c>
      <c r="AM1214" s="14">
        <v>0.17353703272173199</v>
      </c>
      <c r="AN1214" s="14">
        <v>0.231017686633092</v>
      </c>
      <c r="AO1214" s="14"/>
      <c r="AP1214" s="14">
        <v>0.19182537576390701</v>
      </c>
      <c r="AQ1214" s="14">
        <v>0.21513494379029199</v>
      </c>
      <c r="AR1214" s="14">
        <v>0.22267958346118</v>
      </c>
      <c r="AS1214" s="14"/>
      <c r="AT1214" s="14">
        <v>0.22074388790096999</v>
      </c>
      <c r="AU1214" s="14">
        <v>0.23482437422257699</v>
      </c>
      <c r="AV1214" s="14">
        <v>0.22919358776403501</v>
      </c>
      <c r="AW1214" s="14">
        <v>0.208366447269594</v>
      </c>
      <c r="AX1214" s="14">
        <v>0.182529896840506</v>
      </c>
      <c r="AY1214" s="14"/>
      <c r="AZ1214" s="14">
        <v>0.23525678466587199</v>
      </c>
      <c r="BA1214" s="14">
        <v>0.209037612899206</v>
      </c>
      <c r="BB1214" s="14">
        <v>0.24522985029330099</v>
      </c>
      <c r="BC1214" s="14">
        <v>0.19019416944572101</v>
      </c>
      <c r="BD1214" s="14">
        <v>0.17020704956212501</v>
      </c>
      <c r="BE1214" s="14">
        <v>0.22122562204141399</v>
      </c>
    </row>
    <row r="1215" spans="2:57" x14ac:dyDescent="0.25">
      <c r="B1215" t="s">
        <v>83</v>
      </c>
      <c r="C1215" s="14">
        <v>0.19490222209319799</v>
      </c>
      <c r="D1215" s="14">
        <v>0.19422078736209</v>
      </c>
      <c r="E1215" s="14">
        <v>0.19672097398545499</v>
      </c>
      <c r="F1215" s="14"/>
      <c r="G1215" s="14">
        <v>0.24962081846866299</v>
      </c>
      <c r="H1215" s="14">
        <v>0.20281167666154201</v>
      </c>
      <c r="I1215" s="14">
        <v>0.17621491380448401</v>
      </c>
      <c r="J1215" s="14">
        <v>0.226018685630515</v>
      </c>
      <c r="K1215" s="14">
        <v>0.157898100198342</v>
      </c>
      <c r="L1215" s="14">
        <v>0.166632346446281</v>
      </c>
      <c r="M1215" s="14"/>
      <c r="N1215" s="14">
        <v>0.176544382202139</v>
      </c>
      <c r="O1215" s="14">
        <v>0.18398648082497501</v>
      </c>
      <c r="P1215" s="14">
        <v>0.209997221864653</v>
      </c>
      <c r="Q1215" s="14">
        <v>0.210410955510832</v>
      </c>
      <c r="R1215" s="14"/>
      <c r="S1215" s="14">
        <v>0.19768888188883399</v>
      </c>
      <c r="T1215" s="14">
        <v>0.23162301243460501</v>
      </c>
      <c r="U1215" s="14">
        <v>0.199148265951725</v>
      </c>
      <c r="V1215" s="14">
        <v>0.20585353112908</v>
      </c>
      <c r="W1215" s="14">
        <v>0.147226011185424</v>
      </c>
      <c r="X1215" s="14">
        <v>0.18572440432156501</v>
      </c>
      <c r="Y1215" s="14">
        <v>0.17779257999777401</v>
      </c>
      <c r="Z1215" s="14">
        <v>0.254893411975465</v>
      </c>
      <c r="AA1215" s="14">
        <v>0.17537081007945199</v>
      </c>
      <c r="AB1215" s="14">
        <v>0.21894954591375501</v>
      </c>
      <c r="AC1215" s="14">
        <v>0.16418932630836799</v>
      </c>
      <c r="AD1215" s="14">
        <v>0.13274457835189399</v>
      </c>
      <c r="AE1215" s="14"/>
      <c r="AF1215" s="14">
        <v>0.18926836020398899</v>
      </c>
      <c r="AG1215" s="14">
        <v>0.161198442978009</v>
      </c>
      <c r="AH1215" s="14">
        <v>0.27891781104635299</v>
      </c>
      <c r="AI1215" s="14"/>
      <c r="AJ1215" s="14">
        <v>0.16828940787503299</v>
      </c>
      <c r="AK1215" s="14">
        <v>0.20426189431066499</v>
      </c>
      <c r="AL1215" s="14">
        <v>0.15763998625213099</v>
      </c>
      <c r="AM1215" s="14">
        <v>0.211261643492763</v>
      </c>
      <c r="AN1215" s="14">
        <v>0.23836318358449099</v>
      </c>
      <c r="AO1215" s="14"/>
      <c r="AP1215" s="14">
        <v>0.16682658319889501</v>
      </c>
      <c r="AQ1215" s="14">
        <v>0.20273381780469699</v>
      </c>
      <c r="AR1215" s="14">
        <v>0.14069749721542801</v>
      </c>
      <c r="AS1215" s="14"/>
      <c r="AT1215" s="14">
        <v>0.19701091597939599</v>
      </c>
      <c r="AU1215" s="14">
        <v>0.21367204451382199</v>
      </c>
      <c r="AV1215" s="14">
        <v>0.18846273587094001</v>
      </c>
      <c r="AW1215" s="14">
        <v>0.15464017082654499</v>
      </c>
      <c r="AX1215" s="14">
        <v>0.186714478396735</v>
      </c>
      <c r="AY1215" s="14"/>
      <c r="AZ1215" s="14">
        <v>0.191855695036702</v>
      </c>
      <c r="BA1215" s="14">
        <v>0.18100958427755601</v>
      </c>
      <c r="BB1215" s="14">
        <v>0.235979727430945</v>
      </c>
      <c r="BC1215" s="14">
        <v>0.17126206670250499</v>
      </c>
      <c r="BD1215" s="14">
        <v>0.206903093979726</v>
      </c>
      <c r="BE1215" s="14">
        <v>0.237751741229934</v>
      </c>
    </row>
    <row r="1216" spans="2:57" x14ac:dyDescent="0.25">
      <c r="B1216" t="s">
        <v>84</v>
      </c>
      <c r="C1216" s="14">
        <v>0.31807209998241698</v>
      </c>
      <c r="D1216" s="14">
        <v>0.29563305338547402</v>
      </c>
      <c r="E1216" s="14">
        <v>0.33785830094708103</v>
      </c>
      <c r="F1216" s="14"/>
      <c r="G1216" s="14">
        <v>0.24247602123124301</v>
      </c>
      <c r="H1216" s="14">
        <v>0.26803536415397999</v>
      </c>
      <c r="I1216" s="14">
        <v>0.30519495794426199</v>
      </c>
      <c r="J1216" s="14">
        <v>0.319134287087873</v>
      </c>
      <c r="K1216" s="14">
        <v>0.34666893802108001</v>
      </c>
      <c r="L1216" s="14">
        <v>0.399931221370876</v>
      </c>
      <c r="M1216" s="14"/>
      <c r="N1216" s="14">
        <v>0.318934622765287</v>
      </c>
      <c r="O1216" s="14">
        <v>0.35766979063793403</v>
      </c>
      <c r="P1216" s="14">
        <v>0.29347300401965498</v>
      </c>
      <c r="Q1216" s="14">
        <v>0.29932428313204101</v>
      </c>
      <c r="R1216" s="14"/>
      <c r="S1216" s="14">
        <v>0.28743123706725898</v>
      </c>
      <c r="T1216" s="14">
        <v>0.30847566397578202</v>
      </c>
      <c r="U1216" s="14">
        <v>0.324792826588371</v>
      </c>
      <c r="V1216" s="14">
        <v>0.27653420938308998</v>
      </c>
      <c r="W1216" s="14">
        <v>0.35436452577413302</v>
      </c>
      <c r="X1216" s="14">
        <v>0.35968568199967599</v>
      </c>
      <c r="Y1216" s="14">
        <v>0.28477344819663503</v>
      </c>
      <c r="Z1216" s="14">
        <v>0.34983981145624599</v>
      </c>
      <c r="AA1216" s="14">
        <v>0.32224296111898698</v>
      </c>
      <c r="AB1216" s="14">
        <v>0.34701141454127998</v>
      </c>
      <c r="AC1216" s="14">
        <v>0.33660493889849602</v>
      </c>
      <c r="AD1216" s="14">
        <v>0.31303588902569401</v>
      </c>
      <c r="AE1216" s="14"/>
      <c r="AF1216" s="14">
        <v>0.31141909683887697</v>
      </c>
      <c r="AG1216" s="14">
        <v>0.34761869604315399</v>
      </c>
      <c r="AH1216" s="14">
        <v>0.31619094808263798</v>
      </c>
      <c r="AI1216" s="14"/>
      <c r="AJ1216" s="14">
        <v>0.33561070090735501</v>
      </c>
      <c r="AK1216" s="14">
        <v>0.30068469950064802</v>
      </c>
      <c r="AL1216" s="14">
        <v>0.32775075858820202</v>
      </c>
      <c r="AM1216" s="14">
        <v>0.35309968735276198</v>
      </c>
      <c r="AN1216" s="14">
        <v>0.337937979930304</v>
      </c>
      <c r="AO1216" s="14"/>
      <c r="AP1216" s="14">
        <v>0.32958458263798801</v>
      </c>
      <c r="AQ1216" s="14">
        <v>0.29764575726779102</v>
      </c>
      <c r="AR1216" s="14">
        <v>0.37105239025078102</v>
      </c>
      <c r="AS1216" s="14"/>
      <c r="AT1216" s="14">
        <v>0.32648151532026098</v>
      </c>
      <c r="AU1216" s="14">
        <v>0.30768507392399502</v>
      </c>
      <c r="AV1216" s="14">
        <v>0.30414533601715898</v>
      </c>
      <c r="AW1216" s="14">
        <v>0.33653396584631001</v>
      </c>
      <c r="AX1216" s="14">
        <v>0.391750326394113</v>
      </c>
      <c r="AY1216" s="14"/>
      <c r="AZ1216" s="14">
        <v>0.28092633525760602</v>
      </c>
      <c r="BA1216" s="14">
        <v>0.32865523676587</v>
      </c>
      <c r="BB1216" s="14">
        <v>0.25793211100554198</v>
      </c>
      <c r="BC1216" s="14">
        <v>0.37147303444630098</v>
      </c>
      <c r="BD1216" s="14">
        <v>0.36347319170078302</v>
      </c>
      <c r="BE1216" s="14">
        <v>0.29561741078979298</v>
      </c>
    </row>
    <row r="1217" spans="2:57" x14ac:dyDescent="0.25">
      <c r="B1217" t="s">
        <v>86</v>
      </c>
      <c r="C1217" s="14">
        <v>0.20744484053489201</v>
      </c>
      <c r="D1217" s="14">
        <v>0.229876446896874</v>
      </c>
      <c r="E1217" s="14">
        <v>0.18674857401244599</v>
      </c>
      <c r="F1217" s="14"/>
      <c r="G1217" s="14">
        <v>0.110973749625583</v>
      </c>
      <c r="H1217" s="14">
        <v>0.14978318116332101</v>
      </c>
      <c r="I1217" s="14">
        <v>0.187515334221938</v>
      </c>
      <c r="J1217" s="14">
        <v>0.18102835915569401</v>
      </c>
      <c r="K1217" s="14">
        <v>0.28522270709880498</v>
      </c>
      <c r="L1217" s="14">
        <v>0.30450081562111397</v>
      </c>
      <c r="M1217" s="14"/>
      <c r="N1217" s="14">
        <v>0.26747271084292701</v>
      </c>
      <c r="O1217" s="14">
        <v>0.205502138909232</v>
      </c>
      <c r="P1217" s="14">
        <v>0.19561369074524201</v>
      </c>
      <c r="Q1217" s="14">
        <v>0.15703665152048801</v>
      </c>
      <c r="R1217" s="14"/>
      <c r="S1217" s="14">
        <v>0.20956195561193999</v>
      </c>
      <c r="T1217" s="14">
        <v>0.20146736671174501</v>
      </c>
      <c r="U1217" s="14">
        <v>0.241048347818523</v>
      </c>
      <c r="V1217" s="14">
        <v>0.20245574795782301</v>
      </c>
      <c r="W1217" s="14">
        <v>0.19854764893691701</v>
      </c>
      <c r="X1217" s="14">
        <v>0.16468867679329799</v>
      </c>
      <c r="Y1217" s="14">
        <v>0.24766106120161899</v>
      </c>
      <c r="Z1217" s="14">
        <v>0.190411455338754</v>
      </c>
      <c r="AA1217" s="14">
        <v>0.225817169060156</v>
      </c>
      <c r="AB1217" s="14">
        <v>0.208522257638069</v>
      </c>
      <c r="AC1217" s="14">
        <v>0.16016311342443501</v>
      </c>
      <c r="AD1217" s="14">
        <v>0.22211855012767701</v>
      </c>
      <c r="AE1217" s="14"/>
      <c r="AF1217" s="14">
        <v>0.24453077371878101</v>
      </c>
      <c r="AG1217" s="14">
        <v>0.21896321752398201</v>
      </c>
      <c r="AH1217" s="14">
        <v>0.14814336792611499</v>
      </c>
      <c r="AI1217" s="14"/>
      <c r="AJ1217" s="14">
        <v>0.27262917991256802</v>
      </c>
      <c r="AK1217" s="14">
        <v>0.186068235304722</v>
      </c>
      <c r="AL1217" s="14">
        <v>0.224173241494217</v>
      </c>
      <c r="AM1217" s="14">
        <v>0.176231676368555</v>
      </c>
      <c r="AN1217" s="14">
        <v>0.13992388844751899</v>
      </c>
      <c r="AO1217" s="14"/>
      <c r="AP1217" s="14">
        <v>0.24794545575846699</v>
      </c>
      <c r="AQ1217" s="14">
        <v>0.20685742783418801</v>
      </c>
      <c r="AR1217" s="14">
        <v>0.218858057315164</v>
      </c>
      <c r="AS1217" s="14"/>
      <c r="AT1217" s="14">
        <v>0.19677824874696001</v>
      </c>
      <c r="AU1217" s="14">
        <v>0.17324793470747399</v>
      </c>
      <c r="AV1217" s="14">
        <v>0.221157574025238</v>
      </c>
      <c r="AW1217" s="14">
        <v>0.20745643387818899</v>
      </c>
      <c r="AX1217" s="14">
        <v>0.137081428980633</v>
      </c>
      <c r="AY1217" s="14"/>
      <c r="AZ1217" s="14">
        <v>0.19123315180532199</v>
      </c>
      <c r="BA1217" s="14">
        <v>0.21718836533121599</v>
      </c>
      <c r="BB1217" s="14">
        <v>0.18357924034763401</v>
      </c>
      <c r="BC1217" s="14">
        <v>0.221244827483981</v>
      </c>
      <c r="BD1217" s="14">
        <v>0.2200664226788</v>
      </c>
      <c r="BE1217" s="14">
        <v>0.210407399876681</v>
      </c>
    </row>
    <row r="1218" spans="2:57" x14ac:dyDescent="0.25">
      <c r="B1218" t="s">
        <v>379</v>
      </c>
      <c r="C1218" s="14">
        <v>9.2590942167007396E-3</v>
      </c>
      <c r="D1218" s="14">
        <v>1.0687370042802199E-2</v>
      </c>
      <c r="E1218" s="14">
        <v>7.9179526087671502E-3</v>
      </c>
      <c r="F1218" s="14"/>
      <c r="G1218" s="14">
        <v>1.6615634357822401E-2</v>
      </c>
      <c r="H1218" s="14">
        <v>1.2696485489296401E-2</v>
      </c>
      <c r="I1218" s="14">
        <v>1.45755935536883E-2</v>
      </c>
      <c r="J1218" s="14">
        <v>0</v>
      </c>
      <c r="K1218" s="14">
        <v>6.31984167937242E-3</v>
      </c>
      <c r="L1218" s="14">
        <v>6.7107561863792003E-3</v>
      </c>
      <c r="M1218" s="14"/>
      <c r="N1218" s="14">
        <v>3.4071054431776401E-3</v>
      </c>
      <c r="O1218" s="14">
        <v>9.1434493683913605E-3</v>
      </c>
      <c r="P1218" s="14">
        <v>5.5385402099850101E-3</v>
      </c>
      <c r="Q1218" s="14">
        <v>1.91398787623238E-2</v>
      </c>
      <c r="R1218" s="14"/>
      <c r="S1218" s="14">
        <v>1.7763148959682201E-2</v>
      </c>
      <c r="T1218" s="14">
        <v>7.7885587967352404E-3</v>
      </c>
      <c r="U1218" s="14">
        <v>1.34167024330442E-2</v>
      </c>
      <c r="V1218" s="14">
        <v>0</v>
      </c>
      <c r="W1218" s="14">
        <v>6.4021026531342999E-3</v>
      </c>
      <c r="X1218" s="14">
        <v>1.3777551166987499E-2</v>
      </c>
      <c r="Y1218" s="14">
        <v>0</v>
      </c>
      <c r="Z1218" s="14">
        <v>1.04330345718335E-2</v>
      </c>
      <c r="AA1218" s="14">
        <v>8.7673736074459097E-3</v>
      </c>
      <c r="AB1218" s="14">
        <v>0</v>
      </c>
      <c r="AC1218" s="14">
        <v>3.2179123408265203E-2</v>
      </c>
      <c r="AD1218" s="14">
        <v>0</v>
      </c>
      <c r="AE1218" s="14"/>
      <c r="AF1218" s="14">
        <v>9.0271060253754708E-3</v>
      </c>
      <c r="AG1218" s="14">
        <v>4.8041552038883698E-3</v>
      </c>
      <c r="AH1218" s="14">
        <v>6.7595428303901996E-3</v>
      </c>
      <c r="AI1218" s="14"/>
      <c r="AJ1218" s="14">
        <v>5.8265957110114602E-3</v>
      </c>
      <c r="AK1218" s="14">
        <v>7.1331132073686604E-3</v>
      </c>
      <c r="AL1218" s="14">
        <v>0</v>
      </c>
      <c r="AM1218" s="14">
        <v>0</v>
      </c>
      <c r="AN1218" s="14">
        <v>1.09352107437542E-2</v>
      </c>
      <c r="AO1218" s="14"/>
      <c r="AP1218" s="14">
        <v>2.5069636334951202E-3</v>
      </c>
      <c r="AQ1218" s="14">
        <v>8.2055448740510194E-3</v>
      </c>
      <c r="AR1218" s="14">
        <v>0</v>
      </c>
      <c r="AS1218" s="14"/>
      <c r="AT1218" s="14">
        <v>5.0541650251831596E-3</v>
      </c>
      <c r="AU1218" s="14">
        <v>1.74523718897443E-2</v>
      </c>
      <c r="AV1218" s="14">
        <v>1.1024509380855901E-2</v>
      </c>
      <c r="AW1218" s="14">
        <v>3.7727743488869302E-3</v>
      </c>
      <c r="AX1218" s="14">
        <v>0</v>
      </c>
      <c r="AY1218" s="14"/>
      <c r="AZ1218" s="14">
        <v>1.3204425333646901E-2</v>
      </c>
      <c r="BA1218" s="14">
        <v>9.0335245139954307E-3</v>
      </c>
      <c r="BB1218" s="14">
        <v>8.21433664773525E-3</v>
      </c>
      <c r="BC1218" s="14">
        <v>7.9392126269278804E-3</v>
      </c>
      <c r="BD1218" s="14">
        <v>5.3512735494994296E-3</v>
      </c>
      <c r="BE1218" s="14">
        <v>7.9375348474253395E-3</v>
      </c>
    </row>
    <row r="1219" spans="2:57" x14ac:dyDescent="0.25">
      <c r="B1219" t="s">
        <v>112</v>
      </c>
      <c r="C1219" s="14">
        <v>0.27032174317279301</v>
      </c>
      <c r="D1219" s="14">
        <v>0.26958234231275902</v>
      </c>
      <c r="E1219" s="14">
        <v>0.27075419844625198</v>
      </c>
      <c r="F1219" s="14"/>
      <c r="G1219" s="14">
        <v>0.380313776316688</v>
      </c>
      <c r="H1219" s="14">
        <v>0.36667329253186098</v>
      </c>
      <c r="I1219" s="14">
        <v>0.31649920047562802</v>
      </c>
      <c r="J1219" s="14">
        <v>0.27381866812591799</v>
      </c>
      <c r="K1219" s="14">
        <v>0.20389041300239999</v>
      </c>
      <c r="L1219" s="14">
        <v>0.122224860375351</v>
      </c>
      <c r="M1219" s="14"/>
      <c r="N1219" s="14">
        <v>0.233641178746469</v>
      </c>
      <c r="O1219" s="14">
        <v>0.24369814025946801</v>
      </c>
      <c r="P1219" s="14">
        <v>0.29537754316046499</v>
      </c>
      <c r="Q1219" s="14">
        <v>0.31408823107431499</v>
      </c>
      <c r="R1219" s="14"/>
      <c r="S1219" s="14">
        <v>0.287554776472285</v>
      </c>
      <c r="T1219" s="14">
        <v>0.25064539808113301</v>
      </c>
      <c r="U1219" s="14">
        <v>0.22159385720833699</v>
      </c>
      <c r="V1219" s="14">
        <v>0.31515651153000801</v>
      </c>
      <c r="W1219" s="14">
        <v>0.29345971145039101</v>
      </c>
      <c r="X1219" s="14">
        <v>0.27612368571847201</v>
      </c>
      <c r="Y1219" s="14">
        <v>0.28977291060397098</v>
      </c>
      <c r="Z1219" s="14">
        <v>0.194422286657701</v>
      </c>
      <c r="AA1219" s="14">
        <v>0.26780168613395999</v>
      </c>
      <c r="AB1219" s="14">
        <v>0.225516781906896</v>
      </c>
      <c r="AC1219" s="14">
        <v>0.30686349796043499</v>
      </c>
      <c r="AD1219" s="14">
        <v>0.33210098249473402</v>
      </c>
      <c r="AE1219" s="14"/>
      <c r="AF1219" s="14">
        <v>0.24575466321297801</v>
      </c>
      <c r="AG1219" s="14">
        <v>0.267415488250966</v>
      </c>
      <c r="AH1219" s="14">
        <v>0.249988330114505</v>
      </c>
      <c r="AI1219" s="14"/>
      <c r="AJ1219" s="14">
        <v>0.21764411559403199</v>
      </c>
      <c r="AK1219" s="14">
        <v>0.30185205767659701</v>
      </c>
      <c r="AL1219" s="14">
        <v>0.29043601366545002</v>
      </c>
      <c r="AM1219" s="14">
        <v>0.25940699278592</v>
      </c>
      <c r="AN1219" s="14">
        <v>0.27283973729393102</v>
      </c>
      <c r="AO1219" s="14"/>
      <c r="AP1219" s="14">
        <v>0.253136414771155</v>
      </c>
      <c r="AQ1219" s="14">
        <v>0.28455745221927298</v>
      </c>
      <c r="AR1219" s="14">
        <v>0.26939205521862702</v>
      </c>
      <c r="AS1219" s="14"/>
      <c r="AT1219" s="14">
        <v>0.27467515492819999</v>
      </c>
      <c r="AU1219" s="14">
        <v>0.287942574964965</v>
      </c>
      <c r="AV1219" s="14">
        <v>0.27520984470580701</v>
      </c>
      <c r="AW1219" s="14">
        <v>0.297596655100069</v>
      </c>
      <c r="AX1219" s="14">
        <v>0.28445376622851898</v>
      </c>
      <c r="AY1219" s="14"/>
      <c r="AZ1219" s="14">
        <v>0.32278039256672397</v>
      </c>
      <c r="BA1219" s="14">
        <v>0.264113289111363</v>
      </c>
      <c r="BB1219" s="14">
        <v>0.31429458456814402</v>
      </c>
      <c r="BC1219" s="14">
        <v>0.228080858740284</v>
      </c>
      <c r="BD1219" s="14">
        <v>0.20420601809119099</v>
      </c>
      <c r="BE1219" s="14">
        <v>0.248285913256167</v>
      </c>
    </row>
    <row r="1220" spans="2:57" x14ac:dyDescent="0.25">
      <c r="B1220" t="s">
        <v>88</v>
      </c>
      <c r="C1220" s="14">
        <v>0.52551694051730902</v>
      </c>
      <c r="D1220" s="14">
        <v>0.525509500282349</v>
      </c>
      <c r="E1220" s="14">
        <v>0.52460687495952596</v>
      </c>
      <c r="F1220" s="14"/>
      <c r="G1220" s="14">
        <v>0.353449770856826</v>
      </c>
      <c r="H1220" s="14">
        <v>0.417818545317301</v>
      </c>
      <c r="I1220" s="14">
        <v>0.49271029216619999</v>
      </c>
      <c r="J1220" s="14">
        <v>0.50016264624356699</v>
      </c>
      <c r="K1220" s="14">
        <v>0.63189164511988505</v>
      </c>
      <c r="L1220" s="14">
        <v>0.70443203699198897</v>
      </c>
      <c r="M1220" s="14"/>
      <c r="N1220" s="14">
        <v>0.58640733360821495</v>
      </c>
      <c r="O1220" s="14">
        <v>0.563171929547165</v>
      </c>
      <c r="P1220" s="14">
        <v>0.48908669476489702</v>
      </c>
      <c r="Q1220" s="14">
        <v>0.45636093465252903</v>
      </c>
      <c r="R1220" s="14"/>
      <c r="S1220" s="14">
        <v>0.496993192679199</v>
      </c>
      <c r="T1220" s="14">
        <v>0.509943030687527</v>
      </c>
      <c r="U1220" s="14">
        <v>0.56584117440689397</v>
      </c>
      <c r="V1220" s="14">
        <v>0.47898995734091299</v>
      </c>
      <c r="W1220" s="14">
        <v>0.55291217471105103</v>
      </c>
      <c r="X1220" s="14">
        <v>0.524374358792975</v>
      </c>
      <c r="Y1220" s="14">
        <v>0.53243450939825399</v>
      </c>
      <c r="Z1220" s="14">
        <v>0.54025126679500002</v>
      </c>
      <c r="AA1220" s="14">
        <v>0.54806013017914301</v>
      </c>
      <c r="AB1220" s="14">
        <v>0.55553367217934901</v>
      </c>
      <c r="AC1220" s="14">
        <v>0.49676805232293098</v>
      </c>
      <c r="AD1220" s="14">
        <v>0.53515443915337102</v>
      </c>
      <c r="AE1220" s="14"/>
      <c r="AF1220" s="14">
        <v>0.55594987055765799</v>
      </c>
      <c r="AG1220" s="14">
        <v>0.56658191356713705</v>
      </c>
      <c r="AH1220" s="14">
        <v>0.46433431600875202</v>
      </c>
      <c r="AI1220" s="14"/>
      <c r="AJ1220" s="14">
        <v>0.60823988081992297</v>
      </c>
      <c r="AK1220" s="14">
        <v>0.48675293480537002</v>
      </c>
      <c r="AL1220" s="14">
        <v>0.55192400008242004</v>
      </c>
      <c r="AM1220" s="14">
        <v>0.52933136372131695</v>
      </c>
      <c r="AN1220" s="14">
        <v>0.47786186837782302</v>
      </c>
      <c r="AO1220" s="14"/>
      <c r="AP1220" s="14">
        <v>0.577530038396455</v>
      </c>
      <c r="AQ1220" s="14">
        <v>0.504503185101979</v>
      </c>
      <c r="AR1220" s="14">
        <v>0.58991044756594502</v>
      </c>
      <c r="AS1220" s="14"/>
      <c r="AT1220" s="14">
        <v>0.52325976406722097</v>
      </c>
      <c r="AU1220" s="14">
        <v>0.48093300863146898</v>
      </c>
      <c r="AV1220" s="14">
        <v>0.52530291004239704</v>
      </c>
      <c r="AW1220" s="14">
        <v>0.54399039972449903</v>
      </c>
      <c r="AX1220" s="14">
        <v>0.52883175537474603</v>
      </c>
      <c r="AY1220" s="14"/>
      <c r="AZ1220" s="14">
        <v>0.47215948706292699</v>
      </c>
      <c r="BA1220" s="14">
        <v>0.54584360209708604</v>
      </c>
      <c r="BB1220" s="14">
        <v>0.44151135135317598</v>
      </c>
      <c r="BC1220" s="14">
        <v>0.59271786193028198</v>
      </c>
      <c r="BD1220" s="14">
        <v>0.58353961437958302</v>
      </c>
      <c r="BE1220" s="14">
        <v>0.50602481066647398</v>
      </c>
    </row>
    <row r="1221" spans="2:57" x14ac:dyDescent="0.25">
      <c r="B1221" t="s">
        <v>89</v>
      </c>
      <c r="C1221" s="14">
        <v>-0.25519519734451601</v>
      </c>
      <c r="D1221" s="14">
        <v>-0.25592715796958998</v>
      </c>
      <c r="E1221" s="14">
        <v>-0.25385267651327398</v>
      </c>
      <c r="F1221" s="14"/>
      <c r="G1221" s="14">
        <v>2.6864005459862599E-2</v>
      </c>
      <c r="H1221" s="14">
        <v>-5.11452527854405E-2</v>
      </c>
      <c r="I1221" s="14">
        <v>-0.176211091690572</v>
      </c>
      <c r="J1221" s="14">
        <v>-0.226343978117648</v>
      </c>
      <c r="K1221" s="14">
        <v>-0.42800123211748498</v>
      </c>
      <c r="L1221" s="14">
        <v>-0.58220717661663901</v>
      </c>
      <c r="M1221" s="14"/>
      <c r="N1221" s="14">
        <v>-0.35276615486174601</v>
      </c>
      <c r="O1221" s="14">
        <v>-0.31947378928769699</v>
      </c>
      <c r="P1221" s="14">
        <v>-0.193709151604433</v>
      </c>
      <c r="Q1221" s="14">
        <v>-0.142272703578214</v>
      </c>
      <c r="R1221" s="14"/>
      <c r="S1221" s="14">
        <v>-0.209438416206914</v>
      </c>
      <c r="T1221" s="14">
        <v>-0.25929763260639499</v>
      </c>
      <c r="U1221" s="14">
        <v>-0.344247317198557</v>
      </c>
      <c r="V1221" s="14">
        <v>-0.163833445810905</v>
      </c>
      <c r="W1221" s="14">
        <v>-0.25945246326066002</v>
      </c>
      <c r="X1221" s="14">
        <v>-0.24825067307450299</v>
      </c>
      <c r="Y1221" s="14">
        <v>-0.24266159879428301</v>
      </c>
      <c r="Z1221" s="14">
        <v>-0.34582898013730001</v>
      </c>
      <c r="AA1221" s="14">
        <v>-0.28025844404518302</v>
      </c>
      <c r="AB1221" s="14">
        <v>-0.33001689027245301</v>
      </c>
      <c r="AC1221" s="14">
        <v>-0.18990455436249601</v>
      </c>
      <c r="AD1221" s="14">
        <v>-0.203053456658637</v>
      </c>
      <c r="AE1221" s="14"/>
      <c r="AF1221" s="14">
        <v>-0.31019520734467998</v>
      </c>
      <c r="AG1221" s="14">
        <v>-0.29916642531617099</v>
      </c>
      <c r="AH1221" s="14">
        <v>-0.214345985894247</v>
      </c>
      <c r="AI1221" s="14"/>
      <c r="AJ1221" s="14">
        <v>-0.39059576522589101</v>
      </c>
      <c r="AK1221" s="14">
        <v>-0.18490087712877301</v>
      </c>
      <c r="AL1221" s="14">
        <v>-0.26148798641697002</v>
      </c>
      <c r="AM1221" s="14">
        <v>-0.26992437093539701</v>
      </c>
      <c r="AN1221" s="14">
        <v>-0.205022131083892</v>
      </c>
      <c r="AO1221" s="14"/>
      <c r="AP1221" s="14">
        <v>-0.3243936236253</v>
      </c>
      <c r="AQ1221" s="14">
        <v>-0.219945732882706</v>
      </c>
      <c r="AR1221" s="14">
        <v>-0.32051839234731799</v>
      </c>
      <c r="AS1221" s="14"/>
      <c r="AT1221" s="14">
        <v>-0.248584609139021</v>
      </c>
      <c r="AU1221" s="14">
        <v>-0.19299043366650501</v>
      </c>
      <c r="AV1221" s="14">
        <v>-0.25009306533658998</v>
      </c>
      <c r="AW1221" s="14">
        <v>-0.24639374462443001</v>
      </c>
      <c r="AX1221" s="14">
        <v>-0.24437798914622799</v>
      </c>
      <c r="AY1221" s="14"/>
      <c r="AZ1221" s="14">
        <v>-0.14937909449620301</v>
      </c>
      <c r="BA1221" s="14">
        <v>-0.28173031298572299</v>
      </c>
      <c r="BB1221" s="14">
        <v>-0.12721676678503099</v>
      </c>
      <c r="BC1221" s="14">
        <v>-0.36463700318999798</v>
      </c>
      <c r="BD1221" s="14">
        <v>-0.37933359628839203</v>
      </c>
      <c r="BE1221" s="14">
        <v>-0.25773889741030798</v>
      </c>
    </row>
    <row r="1222" spans="2:57" x14ac:dyDescent="0.25">
      <c r="C1222" s="14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4"/>
      <c r="AC1222" s="14"/>
      <c r="AD1222" s="14"/>
      <c r="AE1222" s="14"/>
      <c r="AF1222" s="14"/>
      <c r="AG1222" s="14"/>
      <c r="AH1222" s="14"/>
      <c r="AI1222" s="14"/>
      <c r="AJ1222" s="14"/>
      <c r="AK1222" s="14"/>
      <c r="AL1222" s="14"/>
      <c r="AM1222" s="14"/>
      <c r="AN1222" s="14"/>
      <c r="AO1222" s="14"/>
      <c r="AP1222" s="14"/>
      <c r="AQ1222" s="14"/>
      <c r="AR1222" s="14"/>
      <c r="AS1222" s="14"/>
      <c r="AT1222" s="14"/>
      <c r="AU1222" s="14"/>
      <c r="AV1222" s="14"/>
      <c r="AW1222" s="14"/>
      <c r="AX1222" s="14"/>
      <c r="AY1222" s="14"/>
      <c r="AZ1222" s="14"/>
      <c r="BA1222" s="14"/>
      <c r="BB1222" s="14"/>
      <c r="BC1222" s="14"/>
      <c r="BD1222" s="14"/>
      <c r="BE1222" s="14"/>
    </row>
    <row r="1223" spans="2:57" x14ac:dyDescent="0.25">
      <c r="B1223" s="6" t="s">
        <v>431</v>
      </c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/>
      <c r="BE1223" s="14"/>
    </row>
    <row r="1224" spans="2:57" x14ac:dyDescent="0.25">
      <c r="B1224" s="24" t="s">
        <v>93</v>
      </c>
      <c r="C1224" s="14"/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4"/>
      <c r="AC1224" s="14"/>
      <c r="AD1224" s="14"/>
      <c r="AE1224" s="14"/>
      <c r="AF1224" s="14"/>
      <c r="AG1224" s="14"/>
      <c r="AH1224" s="14"/>
      <c r="AI1224" s="14"/>
      <c r="AJ1224" s="14"/>
      <c r="AK1224" s="14"/>
      <c r="AL1224" s="14"/>
      <c r="AM1224" s="14"/>
      <c r="AN1224" s="14"/>
      <c r="AO1224" s="14"/>
      <c r="AP1224" s="14"/>
      <c r="AQ1224" s="14"/>
      <c r="AR1224" s="14"/>
      <c r="AS1224" s="14"/>
      <c r="AT1224" s="14"/>
      <c r="AU1224" s="14"/>
      <c r="AV1224" s="14"/>
      <c r="AW1224" s="14"/>
      <c r="AX1224" s="14"/>
      <c r="AY1224" s="14"/>
      <c r="AZ1224" s="14"/>
      <c r="BA1224" s="14"/>
      <c r="BB1224" s="14"/>
      <c r="BC1224" s="14"/>
      <c r="BD1224" s="14"/>
      <c r="BE1224" s="14"/>
    </row>
    <row r="1225" spans="2:57" x14ac:dyDescent="0.25">
      <c r="B1225" t="s">
        <v>424</v>
      </c>
      <c r="C1225" s="14">
        <v>0.31253779475510601</v>
      </c>
      <c r="D1225" s="14">
        <v>0.36212381643895403</v>
      </c>
      <c r="E1225" s="14">
        <v>0.26485586863356703</v>
      </c>
      <c r="F1225" s="14"/>
      <c r="G1225" s="14">
        <v>0.25522078529184</v>
      </c>
      <c r="H1225" s="14">
        <v>0.25276359635602103</v>
      </c>
      <c r="I1225" s="14">
        <v>0.29734117814215999</v>
      </c>
      <c r="J1225" s="14">
        <v>0.36292258819678902</v>
      </c>
      <c r="K1225" s="14">
        <v>0.37525382959193698</v>
      </c>
      <c r="L1225" s="14">
        <v>0.32897257573059202</v>
      </c>
      <c r="M1225" s="14"/>
      <c r="N1225" s="14">
        <v>0.42327565765312702</v>
      </c>
      <c r="O1225" s="14">
        <v>0.32122637675446097</v>
      </c>
      <c r="P1225" s="14">
        <v>0.26412808072800598</v>
      </c>
      <c r="Q1225" s="14">
        <v>0.220407845445794</v>
      </c>
      <c r="R1225" s="14"/>
      <c r="S1225" s="14">
        <v>0.33422266137689399</v>
      </c>
      <c r="T1225" s="14">
        <v>0.29912922867969799</v>
      </c>
      <c r="U1225" s="14">
        <v>0.32750104719127199</v>
      </c>
      <c r="V1225" s="14">
        <v>0.29154351827557101</v>
      </c>
      <c r="W1225" s="14">
        <v>0.287676923179296</v>
      </c>
      <c r="X1225" s="14">
        <v>0.31478935793764801</v>
      </c>
      <c r="Y1225" s="14">
        <v>0.301792383938641</v>
      </c>
      <c r="Z1225" s="14">
        <v>0.32603458333871899</v>
      </c>
      <c r="AA1225" s="14">
        <v>0.310459139894595</v>
      </c>
      <c r="AB1225" s="14">
        <v>0.33881188296646297</v>
      </c>
      <c r="AC1225" s="14">
        <v>0.26386245703203298</v>
      </c>
      <c r="AD1225" s="14">
        <v>0.36492085491284698</v>
      </c>
      <c r="AE1225" s="14"/>
      <c r="AF1225" s="14">
        <v>0.29214557775343702</v>
      </c>
      <c r="AG1225" s="14">
        <v>0.361127573421203</v>
      </c>
      <c r="AH1225" s="14">
        <v>0.271330796449684</v>
      </c>
      <c r="AI1225" s="14"/>
      <c r="AJ1225" s="14">
        <v>0.30065193765824</v>
      </c>
      <c r="AK1225" s="14">
        <v>0.32969051176266501</v>
      </c>
      <c r="AL1225" s="14">
        <v>0.45199931282379602</v>
      </c>
      <c r="AM1225" s="14">
        <v>0.24190040462133799</v>
      </c>
      <c r="AN1225" s="14">
        <v>0.24552607422995801</v>
      </c>
      <c r="AO1225" s="14"/>
      <c r="AP1225" s="14">
        <v>0.336169839784142</v>
      </c>
      <c r="AQ1225" s="14">
        <v>0.30456917729455502</v>
      </c>
      <c r="AR1225" s="14">
        <v>0.37270625660038498</v>
      </c>
      <c r="AS1225" s="14"/>
      <c r="AT1225" s="14">
        <v>0.205637615249533</v>
      </c>
      <c r="AU1225" s="14">
        <v>0.27902753234151001</v>
      </c>
      <c r="AV1225" s="14">
        <v>0.40017618199952898</v>
      </c>
      <c r="AW1225" s="14">
        <v>0.38326519734996101</v>
      </c>
      <c r="AX1225" s="14">
        <v>0.33294403976454701</v>
      </c>
      <c r="AY1225" s="14"/>
      <c r="AZ1225" s="14">
        <v>0.33514576933382501</v>
      </c>
      <c r="BA1225" s="14">
        <v>0.32549529962537999</v>
      </c>
      <c r="BB1225" s="14">
        <v>0.28038401235497901</v>
      </c>
      <c r="BC1225" s="14">
        <v>0.27646455571798401</v>
      </c>
      <c r="BD1225" s="14">
        <v>0.32562124031188699</v>
      </c>
      <c r="BE1225" s="14">
        <v>0.31442553424661301</v>
      </c>
    </row>
    <row r="1226" spans="2:57" x14ac:dyDescent="0.25">
      <c r="B1226" t="s">
        <v>425</v>
      </c>
      <c r="C1226" s="14">
        <v>0.14377352935027801</v>
      </c>
      <c r="D1226" s="14">
        <v>0.14003904992732699</v>
      </c>
      <c r="E1226" s="14">
        <v>0.147365633014649</v>
      </c>
      <c r="F1226" s="14"/>
      <c r="G1226" s="14">
        <v>0.206051793817254</v>
      </c>
      <c r="H1226" s="14">
        <v>0.16772785999873599</v>
      </c>
      <c r="I1226" s="14">
        <v>0.13988648231901599</v>
      </c>
      <c r="J1226" s="14">
        <v>0.117442499246437</v>
      </c>
      <c r="K1226" s="14">
        <v>0.11508702417854801</v>
      </c>
      <c r="L1226" s="14">
        <v>0.12640511950760899</v>
      </c>
      <c r="M1226" s="14"/>
      <c r="N1226" s="14">
        <v>0.14928018097128701</v>
      </c>
      <c r="O1226" s="14">
        <v>0.14188082668677399</v>
      </c>
      <c r="P1226" s="14">
        <v>0.16106641517838099</v>
      </c>
      <c r="Q1226" s="14">
        <v>0.12715636103626199</v>
      </c>
      <c r="R1226" s="14"/>
      <c r="S1226" s="14">
        <v>0.14325859638508701</v>
      </c>
      <c r="T1226" s="14">
        <v>0.131471174616513</v>
      </c>
      <c r="U1226" s="14">
        <v>0.133134143458324</v>
      </c>
      <c r="V1226" s="14">
        <v>0.142567833467593</v>
      </c>
      <c r="W1226" s="14">
        <v>0.14720120174903301</v>
      </c>
      <c r="X1226" s="14">
        <v>0.164979277567737</v>
      </c>
      <c r="Y1226" s="14">
        <v>0.123150308670309</v>
      </c>
      <c r="Z1226" s="14">
        <v>0.14200280181362099</v>
      </c>
      <c r="AA1226" s="14">
        <v>0.168610146444057</v>
      </c>
      <c r="AB1226" s="14">
        <v>0.11503977947557301</v>
      </c>
      <c r="AC1226" s="14">
        <v>0.18697461793888101</v>
      </c>
      <c r="AD1226" s="14">
        <v>0.140263365221452</v>
      </c>
      <c r="AE1226" s="14"/>
      <c r="AF1226" s="14">
        <v>0.13787423463943499</v>
      </c>
      <c r="AG1226" s="14">
        <v>0.13114316644519899</v>
      </c>
      <c r="AH1226" s="14">
        <v>0.16653674263274801</v>
      </c>
      <c r="AI1226" s="14"/>
      <c r="AJ1226" s="14">
        <v>0.150258258881833</v>
      </c>
      <c r="AK1226" s="14">
        <v>0.13715793086643399</v>
      </c>
      <c r="AL1226" s="14">
        <v>8.8134994383934198E-2</v>
      </c>
      <c r="AM1226" s="14">
        <v>0.10490939036467201</v>
      </c>
      <c r="AN1226" s="14">
        <v>0.15734047750473701</v>
      </c>
      <c r="AO1226" s="14"/>
      <c r="AP1226" s="14">
        <v>0.17342087217284199</v>
      </c>
      <c r="AQ1226" s="14">
        <v>0.13491557034653701</v>
      </c>
      <c r="AR1226" s="14">
        <v>0.110918350917299</v>
      </c>
      <c r="AS1226" s="14"/>
      <c r="AT1226" s="14">
        <v>0.12887608918152399</v>
      </c>
      <c r="AU1226" s="14">
        <v>0.16992888596837799</v>
      </c>
      <c r="AV1226" s="14">
        <v>0.13393996995899399</v>
      </c>
      <c r="AW1226" s="14">
        <v>0.15058221321391899</v>
      </c>
      <c r="AX1226" s="14">
        <v>0.15856768738555699</v>
      </c>
      <c r="AY1226" s="14"/>
      <c r="AZ1226" s="14">
        <v>0.16541510258627701</v>
      </c>
      <c r="BA1226" s="14">
        <v>0.13694786738036299</v>
      </c>
      <c r="BB1226" s="14">
        <v>0.13699985432350301</v>
      </c>
      <c r="BC1226" s="14">
        <v>0.13673769896560001</v>
      </c>
      <c r="BD1226" s="14">
        <v>0.15125589137421799</v>
      </c>
      <c r="BE1226" s="14">
        <v>0.11208146506073099</v>
      </c>
    </row>
    <row r="1227" spans="2:57" x14ac:dyDescent="0.25">
      <c r="B1227" t="s">
        <v>426</v>
      </c>
      <c r="C1227" s="14">
        <v>0.30714410954098798</v>
      </c>
      <c r="D1227" s="14">
        <v>0.308877190174769</v>
      </c>
      <c r="E1227" s="14">
        <v>0.30726693076232198</v>
      </c>
      <c r="F1227" s="14"/>
      <c r="G1227" s="14">
        <v>0.26152716700664003</v>
      </c>
      <c r="H1227" s="14">
        <v>0.31255311141186998</v>
      </c>
      <c r="I1227" s="14">
        <v>0.327815060584636</v>
      </c>
      <c r="J1227" s="14">
        <v>0.30131654808948999</v>
      </c>
      <c r="K1227" s="14">
        <v>0.31027757340856499</v>
      </c>
      <c r="L1227" s="14">
        <v>0.31903404153214798</v>
      </c>
      <c r="M1227" s="14"/>
      <c r="N1227" s="14">
        <v>0.27370406892966498</v>
      </c>
      <c r="O1227" s="14">
        <v>0.31658458093487102</v>
      </c>
      <c r="P1227" s="14">
        <v>0.33467369022840598</v>
      </c>
      <c r="Q1227" s="14">
        <v>0.31472161109234698</v>
      </c>
      <c r="R1227" s="14"/>
      <c r="S1227" s="14">
        <v>0.31061876922517301</v>
      </c>
      <c r="T1227" s="14">
        <v>0.35919125060631502</v>
      </c>
      <c r="U1227" s="14">
        <v>0.32053350691911497</v>
      </c>
      <c r="V1227" s="14">
        <v>0.301216542467794</v>
      </c>
      <c r="W1227" s="14">
        <v>0.28080552383684199</v>
      </c>
      <c r="X1227" s="14">
        <v>0.272443454396744</v>
      </c>
      <c r="Y1227" s="14">
        <v>0.34011006998027798</v>
      </c>
      <c r="Z1227" s="14">
        <v>0.28124411409531902</v>
      </c>
      <c r="AA1227" s="14">
        <v>0.32134065020699798</v>
      </c>
      <c r="AB1227" s="14">
        <v>0.23558494948453501</v>
      </c>
      <c r="AC1227" s="14">
        <v>0.34110456928294203</v>
      </c>
      <c r="AD1227" s="14">
        <v>0.26501214673957801</v>
      </c>
      <c r="AE1227" s="14"/>
      <c r="AF1227" s="14">
        <v>0.31319574402329797</v>
      </c>
      <c r="AG1227" s="14">
        <v>0.31554523374416898</v>
      </c>
      <c r="AH1227" s="14">
        <v>0.30985469419188799</v>
      </c>
      <c r="AI1227" s="14"/>
      <c r="AJ1227" s="14">
        <v>0.32938502524699598</v>
      </c>
      <c r="AK1227" s="14">
        <v>0.30556006707628902</v>
      </c>
      <c r="AL1227" s="14">
        <v>0.295765216765076</v>
      </c>
      <c r="AM1227" s="14">
        <v>0.33313159274669601</v>
      </c>
      <c r="AN1227" s="14">
        <v>0.31905716451723498</v>
      </c>
      <c r="AO1227" s="14"/>
      <c r="AP1227" s="14">
        <v>0.29058376448926798</v>
      </c>
      <c r="AQ1227" s="14">
        <v>0.324875242947954</v>
      </c>
      <c r="AR1227" s="14">
        <v>0.33109296804489402</v>
      </c>
      <c r="AS1227" s="14"/>
      <c r="AT1227" s="14">
        <v>0.35703731637028202</v>
      </c>
      <c r="AU1227" s="14">
        <v>0.31153905174007801</v>
      </c>
      <c r="AV1227" s="14">
        <v>0.28397300092356798</v>
      </c>
      <c r="AW1227" s="14">
        <v>0.27133917485146197</v>
      </c>
      <c r="AX1227" s="14">
        <v>0.34937487076294299</v>
      </c>
      <c r="AY1227" s="14"/>
      <c r="AZ1227" s="14">
        <v>0.27178442010139803</v>
      </c>
      <c r="BA1227" s="14">
        <v>0.33181715952873098</v>
      </c>
      <c r="BB1227" s="14">
        <v>0.30790751211568401</v>
      </c>
      <c r="BC1227" s="14">
        <v>0.32309641289733598</v>
      </c>
      <c r="BD1227" s="14">
        <v>0.26950983122289002</v>
      </c>
      <c r="BE1227" s="14">
        <v>0.348685134685288</v>
      </c>
    </row>
    <row r="1228" spans="2:57" x14ac:dyDescent="0.25">
      <c r="B1228" t="s">
        <v>427</v>
      </c>
      <c r="C1228" s="14">
        <v>8.0746978886261395E-2</v>
      </c>
      <c r="D1228" s="14">
        <v>6.8036419136826301E-2</v>
      </c>
      <c r="E1228" s="14">
        <v>9.2523595433409503E-2</v>
      </c>
      <c r="F1228" s="14"/>
      <c r="G1228" s="14">
        <v>0.114357329061905</v>
      </c>
      <c r="H1228" s="14">
        <v>9.5989604941077902E-2</v>
      </c>
      <c r="I1228" s="14">
        <v>6.5444232059926499E-2</v>
      </c>
      <c r="J1228" s="14">
        <v>8.2689060362057004E-2</v>
      </c>
      <c r="K1228" s="14">
        <v>7.5636101425166899E-2</v>
      </c>
      <c r="L1228" s="14">
        <v>6.0108088211520902E-2</v>
      </c>
      <c r="M1228" s="14"/>
      <c r="N1228" s="14">
        <v>5.8986761115649503E-2</v>
      </c>
      <c r="O1228" s="14">
        <v>6.8757617067194798E-2</v>
      </c>
      <c r="P1228" s="14">
        <v>9.4173693285225707E-2</v>
      </c>
      <c r="Q1228" s="14">
        <v>0.102246075288319</v>
      </c>
      <c r="R1228" s="14"/>
      <c r="S1228" s="14">
        <v>7.0387442852269E-2</v>
      </c>
      <c r="T1228" s="14">
        <v>8.2279985080765894E-2</v>
      </c>
      <c r="U1228" s="14">
        <v>6.7586319691066696E-2</v>
      </c>
      <c r="V1228" s="14">
        <v>0.105899862344092</v>
      </c>
      <c r="W1228" s="14">
        <v>0.127718875986335</v>
      </c>
      <c r="X1228" s="14">
        <v>7.4063524938347697E-2</v>
      </c>
      <c r="Y1228" s="14">
        <v>6.9724550718067796E-2</v>
      </c>
      <c r="Z1228" s="14">
        <v>8.2266988859078599E-2</v>
      </c>
      <c r="AA1228" s="14">
        <v>7.6195903633163101E-2</v>
      </c>
      <c r="AB1228" s="14">
        <v>9.6595050050069006E-2</v>
      </c>
      <c r="AC1228" s="14">
        <v>3.8186590100799597E-2</v>
      </c>
      <c r="AD1228" s="14">
        <v>6.0055838511355403E-2</v>
      </c>
      <c r="AE1228" s="14"/>
      <c r="AF1228" s="14">
        <v>8.4787347332816607E-2</v>
      </c>
      <c r="AG1228" s="14">
        <v>6.3261240603783297E-2</v>
      </c>
      <c r="AH1228" s="14">
        <v>9.6602136083991305E-2</v>
      </c>
      <c r="AI1228" s="14"/>
      <c r="AJ1228" s="14">
        <v>7.6838585388549693E-2</v>
      </c>
      <c r="AK1228" s="14">
        <v>8.9477153957741001E-2</v>
      </c>
      <c r="AL1228" s="14">
        <v>6.8734725214463305E-2</v>
      </c>
      <c r="AM1228" s="14">
        <v>0.13383426770939699</v>
      </c>
      <c r="AN1228" s="14">
        <v>7.4026197532972501E-2</v>
      </c>
      <c r="AO1228" s="14"/>
      <c r="AP1228" s="14">
        <v>6.3845590945597303E-2</v>
      </c>
      <c r="AQ1228" s="14">
        <v>9.6160440828843896E-2</v>
      </c>
      <c r="AR1228" s="14">
        <v>5.6260566331708499E-2</v>
      </c>
      <c r="AS1228" s="14"/>
      <c r="AT1228" s="14">
        <v>0.106164994663782</v>
      </c>
      <c r="AU1228" s="14">
        <v>8.8321763351106405E-2</v>
      </c>
      <c r="AV1228" s="14">
        <v>7.1142371116014194E-2</v>
      </c>
      <c r="AW1228" s="14">
        <v>7.1712826094347898E-2</v>
      </c>
      <c r="AX1228" s="14">
        <v>3.03394315576032E-2</v>
      </c>
      <c r="AY1228" s="14"/>
      <c r="AZ1228" s="14">
        <v>8.0488614026048594E-2</v>
      </c>
      <c r="BA1228" s="14">
        <v>6.8831809799027699E-2</v>
      </c>
      <c r="BB1228" s="14">
        <v>8.3128258102967506E-2</v>
      </c>
      <c r="BC1228" s="14">
        <v>9.0284770367788605E-2</v>
      </c>
      <c r="BD1228" s="14">
        <v>7.8765170742141399E-2</v>
      </c>
      <c r="BE1228" s="14">
        <v>0.10798677486316501</v>
      </c>
    </row>
    <row r="1229" spans="2:57" x14ac:dyDescent="0.25">
      <c r="B1229" t="s">
        <v>428</v>
      </c>
      <c r="C1229" s="14">
        <v>4.3334194808557297E-2</v>
      </c>
      <c r="D1229" s="14">
        <v>3.5429578249126202E-2</v>
      </c>
      <c r="E1229" s="14">
        <v>5.0290419337578898E-2</v>
      </c>
      <c r="F1229" s="14"/>
      <c r="G1229" s="14">
        <v>6.3633982768940806E-2</v>
      </c>
      <c r="H1229" s="14">
        <v>5.4926184035707599E-2</v>
      </c>
      <c r="I1229" s="14">
        <v>4.2085667662137401E-2</v>
      </c>
      <c r="J1229" s="14">
        <v>2.6729436127411101E-2</v>
      </c>
      <c r="K1229" s="14">
        <v>3.72847473838398E-2</v>
      </c>
      <c r="L1229" s="14">
        <v>3.8864693259238199E-2</v>
      </c>
      <c r="M1229" s="14"/>
      <c r="N1229" s="14">
        <v>3.0726598694791898E-2</v>
      </c>
      <c r="O1229" s="14">
        <v>3.7937925222502E-2</v>
      </c>
      <c r="P1229" s="14">
        <v>4.0194983685068297E-2</v>
      </c>
      <c r="Q1229" s="14">
        <v>6.3977885802716794E-2</v>
      </c>
      <c r="R1229" s="14"/>
      <c r="S1229" s="14">
        <v>3.9252375596345E-2</v>
      </c>
      <c r="T1229" s="14">
        <v>4.7000711055484097E-2</v>
      </c>
      <c r="U1229" s="14">
        <v>6.2600706783917395E-2</v>
      </c>
      <c r="V1229" s="14">
        <v>4.85275358764845E-2</v>
      </c>
      <c r="W1229" s="14">
        <v>4.1334304427816597E-2</v>
      </c>
      <c r="X1229" s="14">
        <v>4.4733480093284303E-2</v>
      </c>
      <c r="Y1229" s="14">
        <v>3.5469108430579301E-2</v>
      </c>
      <c r="Z1229" s="14">
        <v>7.5561164918203805E-2</v>
      </c>
      <c r="AA1229" s="14">
        <v>1.09669900162183E-2</v>
      </c>
      <c r="AB1229" s="14">
        <v>4.08647899906864E-2</v>
      </c>
      <c r="AC1229" s="14">
        <v>6.4176210504305206E-2</v>
      </c>
      <c r="AD1229" s="14">
        <v>4.8821928365435703E-2</v>
      </c>
      <c r="AE1229" s="14"/>
      <c r="AF1229" s="14">
        <v>4.4618045455755803E-2</v>
      </c>
      <c r="AG1229" s="14">
        <v>4.0605061463310103E-2</v>
      </c>
      <c r="AH1229" s="14">
        <v>3.0992796289359002E-2</v>
      </c>
      <c r="AI1229" s="14"/>
      <c r="AJ1229" s="14">
        <v>4.28228674696845E-2</v>
      </c>
      <c r="AK1229" s="14">
        <v>4.66254376274296E-2</v>
      </c>
      <c r="AL1229" s="14">
        <v>4.0365127614364602E-2</v>
      </c>
      <c r="AM1229" s="14">
        <v>0</v>
      </c>
      <c r="AN1229" s="14">
        <v>3.2597128914693498E-2</v>
      </c>
      <c r="AO1229" s="14"/>
      <c r="AP1229" s="14">
        <v>4.4548401521716401E-2</v>
      </c>
      <c r="AQ1229" s="14">
        <v>4.8654684788645902E-2</v>
      </c>
      <c r="AR1229" s="14">
        <v>3.44783996453909E-2</v>
      </c>
      <c r="AS1229" s="14"/>
      <c r="AT1229" s="14">
        <v>5.8016747381123203E-2</v>
      </c>
      <c r="AU1229" s="14">
        <v>3.6722237999798298E-2</v>
      </c>
      <c r="AV1229" s="14">
        <v>4.1261321517196498E-2</v>
      </c>
      <c r="AW1229" s="14">
        <v>3.7776291481958303E-2</v>
      </c>
      <c r="AX1229" s="14">
        <v>5.9112332455438801E-2</v>
      </c>
      <c r="AY1229" s="14"/>
      <c r="AZ1229" s="14">
        <v>5.0914529138765201E-2</v>
      </c>
      <c r="BA1229" s="14">
        <v>3.27976166727122E-2</v>
      </c>
      <c r="BB1229" s="14">
        <v>4.1551253404400898E-2</v>
      </c>
      <c r="BC1229" s="14">
        <v>4.3496940204896299E-2</v>
      </c>
      <c r="BD1229" s="14">
        <v>6.1841315767934099E-2</v>
      </c>
      <c r="BE1229" s="14">
        <v>3.2857871665138198E-2</v>
      </c>
    </row>
    <row r="1230" spans="2:57" x14ac:dyDescent="0.25">
      <c r="B1230" t="s">
        <v>429</v>
      </c>
      <c r="C1230" s="14">
        <v>1.7892308331310499E-2</v>
      </c>
      <c r="D1230" s="14">
        <v>1.4055268198535699E-2</v>
      </c>
      <c r="E1230" s="14">
        <v>2.17482101922775E-2</v>
      </c>
      <c r="F1230" s="14"/>
      <c r="G1230" s="14">
        <v>2.6382171549725001E-2</v>
      </c>
      <c r="H1230" s="14">
        <v>1.3105932226942001E-2</v>
      </c>
      <c r="I1230" s="14">
        <v>2.8365717881538601E-2</v>
      </c>
      <c r="J1230" s="14">
        <v>2.2464046696619999E-2</v>
      </c>
      <c r="K1230" s="14">
        <v>3.4030460783636301E-3</v>
      </c>
      <c r="L1230" s="14">
        <v>1.36431958513397E-2</v>
      </c>
      <c r="M1230" s="14"/>
      <c r="N1230" s="14">
        <v>1.25318213134211E-2</v>
      </c>
      <c r="O1230" s="14">
        <v>2.3107915500560901E-2</v>
      </c>
      <c r="P1230" s="14">
        <v>1.7228716864133398E-2</v>
      </c>
      <c r="Q1230" s="14">
        <v>1.9162501452080101E-2</v>
      </c>
      <c r="R1230" s="14"/>
      <c r="S1230" s="14">
        <v>1.1676323252180701E-2</v>
      </c>
      <c r="T1230" s="14">
        <v>1.8778759507220098E-2</v>
      </c>
      <c r="U1230" s="14">
        <v>0</v>
      </c>
      <c r="V1230" s="14">
        <v>2.2581079673981399E-2</v>
      </c>
      <c r="W1230" s="14">
        <v>2.0890100951413901E-2</v>
      </c>
      <c r="X1230" s="14">
        <v>1.93182011660725E-2</v>
      </c>
      <c r="Y1230" s="14">
        <v>1.10105397694166E-2</v>
      </c>
      <c r="Z1230" s="14">
        <v>2.2768121589334299E-2</v>
      </c>
      <c r="AA1230" s="14">
        <v>1.39487540796247E-2</v>
      </c>
      <c r="AB1230" s="14">
        <v>4.7066403057526199E-2</v>
      </c>
      <c r="AC1230" s="14">
        <v>9.3570816527105503E-3</v>
      </c>
      <c r="AD1230" s="14">
        <v>1.85213694189417E-2</v>
      </c>
      <c r="AE1230" s="14"/>
      <c r="AF1230" s="14">
        <v>1.94933356799665E-2</v>
      </c>
      <c r="AG1230" s="14">
        <v>1.5154233688875701E-2</v>
      </c>
      <c r="AH1230" s="14">
        <v>7.0371486511421099E-3</v>
      </c>
      <c r="AI1230" s="14"/>
      <c r="AJ1230" s="14">
        <v>1.53866170078678E-2</v>
      </c>
      <c r="AK1230" s="14">
        <v>1.5452639481812599E-2</v>
      </c>
      <c r="AL1230" s="14">
        <v>7.0326123806277001E-3</v>
      </c>
      <c r="AM1230" s="14">
        <v>0</v>
      </c>
      <c r="AN1230" s="14">
        <v>2.07960724968295E-2</v>
      </c>
      <c r="AO1230" s="14"/>
      <c r="AP1230" s="14">
        <v>1.0715327393564501E-2</v>
      </c>
      <c r="AQ1230" s="14">
        <v>1.9576646757629799E-2</v>
      </c>
      <c r="AR1230" s="14">
        <v>2.59709399231755E-2</v>
      </c>
      <c r="AS1230" s="14"/>
      <c r="AT1230" s="14">
        <v>2.47442550319537E-2</v>
      </c>
      <c r="AU1230" s="14">
        <v>1.04012483357078E-2</v>
      </c>
      <c r="AV1230" s="14">
        <v>1.88501050895757E-2</v>
      </c>
      <c r="AW1230" s="14">
        <v>2.2544316943563798E-2</v>
      </c>
      <c r="AX1230" s="14">
        <v>0</v>
      </c>
      <c r="AY1230" s="14"/>
      <c r="AZ1230" s="14">
        <v>1.8290415633148101E-2</v>
      </c>
      <c r="BA1230" s="14">
        <v>1.5424765465298499E-2</v>
      </c>
      <c r="BB1230" s="14">
        <v>3.0741570272002999E-2</v>
      </c>
      <c r="BC1230" s="14">
        <v>1.7694847764401E-2</v>
      </c>
      <c r="BD1230" s="14">
        <v>1.38078564674456E-2</v>
      </c>
      <c r="BE1230" s="14">
        <v>9.2260746767865599E-3</v>
      </c>
    </row>
    <row r="1231" spans="2:57" x14ac:dyDescent="0.25">
      <c r="B1231" t="s">
        <v>430</v>
      </c>
      <c r="C1231" s="14">
        <v>4.6737894761448399E-2</v>
      </c>
      <c r="D1231" s="14">
        <v>3.10231134386568E-2</v>
      </c>
      <c r="E1231" s="14">
        <v>6.0583730088098101E-2</v>
      </c>
      <c r="F1231" s="14"/>
      <c r="G1231" s="14">
        <v>4.0701428555070203E-2</v>
      </c>
      <c r="H1231" s="14">
        <v>6.5133104646804399E-2</v>
      </c>
      <c r="I1231" s="14">
        <v>4.9885942872124403E-2</v>
      </c>
      <c r="J1231" s="14">
        <v>4.7957965642633597E-2</v>
      </c>
      <c r="K1231" s="14">
        <v>3.9807025126228898E-2</v>
      </c>
      <c r="L1231" s="14">
        <v>3.6829722228059199E-2</v>
      </c>
      <c r="M1231" s="14"/>
      <c r="N1231" s="14">
        <v>1.8677638213301501E-2</v>
      </c>
      <c r="O1231" s="14">
        <v>4.1417102410965398E-2</v>
      </c>
      <c r="P1231" s="14">
        <v>5.0900854024033299E-2</v>
      </c>
      <c r="Q1231" s="14">
        <v>7.9746892017341198E-2</v>
      </c>
      <c r="R1231" s="14"/>
      <c r="S1231" s="14">
        <v>4.3309475487082798E-2</v>
      </c>
      <c r="T1231" s="14">
        <v>3.3854741553052903E-2</v>
      </c>
      <c r="U1231" s="14">
        <v>3.8875532312750899E-2</v>
      </c>
      <c r="V1231" s="14">
        <v>3.4273580779689797E-2</v>
      </c>
      <c r="W1231" s="14">
        <v>3.7881944308857399E-2</v>
      </c>
      <c r="X1231" s="14">
        <v>4.2336288366386102E-2</v>
      </c>
      <c r="Y1231" s="14">
        <v>8.2483304566353596E-2</v>
      </c>
      <c r="Z1231" s="14">
        <v>3.5302198896974397E-2</v>
      </c>
      <c r="AA1231" s="14">
        <v>4.9668564337963197E-2</v>
      </c>
      <c r="AB1231" s="14">
        <v>6.5373614630224106E-2</v>
      </c>
      <c r="AC1231" s="14">
        <v>5.7381052662896899E-2</v>
      </c>
      <c r="AD1231" s="14">
        <v>4.6509502383346203E-2</v>
      </c>
      <c r="AE1231" s="14"/>
      <c r="AF1231" s="14">
        <v>5.0889228534227698E-2</v>
      </c>
      <c r="AG1231" s="14">
        <v>4.0294640482479403E-2</v>
      </c>
      <c r="AH1231" s="14">
        <v>5.2317307412148101E-2</v>
      </c>
      <c r="AI1231" s="14"/>
      <c r="AJ1231" s="14">
        <v>3.7482385932046003E-2</v>
      </c>
      <c r="AK1231" s="14">
        <v>5.0149327352999699E-2</v>
      </c>
      <c r="AL1231" s="14">
        <v>1.2333312100269399E-2</v>
      </c>
      <c r="AM1231" s="14">
        <v>0.18622434455789799</v>
      </c>
      <c r="AN1231" s="14">
        <v>6.5900935384403003E-2</v>
      </c>
      <c r="AO1231" s="14"/>
      <c r="AP1231" s="14">
        <v>4.9619989202524903E-2</v>
      </c>
      <c r="AQ1231" s="14">
        <v>4.2785140890694497E-2</v>
      </c>
      <c r="AR1231" s="14">
        <v>1.8918965522549E-2</v>
      </c>
      <c r="AS1231" s="14"/>
      <c r="AT1231" s="14">
        <v>6.9993050086493896E-2</v>
      </c>
      <c r="AU1231" s="14">
        <v>3.95823127933769E-2</v>
      </c>
      <c r="AV1231" s="14">
        <v>2.3718088089048298E-2</v>
      </c>
      <c r="AW1231" s="14">
        <v>3.1479374640772002E-2</v>
      </c>
      <c r="AX1231" s="14">
        <v>0</v>
      </c>
      <c r="AY1231" s="14"/>
      <c r="AZ1231" s="14">
        <v>5.2138487368363198E-2</v>
      </c>
      <c r="BA1231" s="14">
        <v>4.3378870315092598E-2</v>
      </c>
      <c r="BB1231" s="14">
        <v>4.1403547544741598E-2</v>
      </c>
      <c r="BC1231" s="14">
        <v>4.7322435254497898E-2</v>
      </c>
      <c r="BD1231" s="14">
        <v>5.22259593793125E-2</v>
      </c>
      <c r="BE1231" s="14">
        <v>4.0590688727752698E-2</v>
      </c>
    </row>
    <row r="1232" spans="2:57" x14ac:dyDescent="0.25">
      <c r="B1232" t="s">
        <v>87</v>
      </c>
      <c r="C1232" s="14">
        <v>4.7833189566049997E-2</v>
      </c>
      <c r="D1232" s="14">
        <v>4.0415564435805199E-2</v>
      </c>
      <c r="E1232" s="14">
        <v>5.5365612538097603E-2</v>
      </c>
      <c r="F1232" s="14"/>
      <c r="G1232" s="14">
        <v>3.2125341948625499E-2</v>
      </c>
      <c r="H1232" s="14">
        <v>3.7800606382840503E-2</v>
      </c>
      <c r="I1232" s="14">
        <v>4.9175718478460403E-2</v>
      </c>
      <c r="J1232" s="14">
        <v>3.8477855638562597E-2</v>
      </c>
      <c r="K1232" s="14">
        <v>4.3250652807349799E-2</v>
      </c>
      <c r="L1232" s="14">
        <v>7.6142563679491904E-2</v>
      </c>
      <c r="M1232" s="14"/>
      <c r="N1232" s="14">
        <v>3.2817273108756401E-2</v>
      </c>
      <c r="O1232" s="14">
        <v>4.9087655422670101E-2</v>
      </c>
      <c r="P1232" s="14">
        <v>3.7633566006746597E-2</v>
      </c>
      <c r="Q1232" s="14">
        <v>7.2580827865139905E-2</v>
      </c>
      <c r="R1232" s="14"/>
      <c r="S1232" s="14">
        <v>4.7274355824968001E-2</v>
      </c>
      <c r="T1232" s="14">
        <v>2.8294148900950999E-2</v>
      </c>
      <c r="U1232" s="14">
        <v>4.9768743643554401E-2</v>
      </c>
      <c r="V1232" s="14">
        <v>5.3390047114794101E-2</v>
      </c>
      <c r="W1232" s="14">
        <v>5.6491125560406301E-2</v>
      </c>
      <c r="X1232" s="14">
        <v>6.7336415533780794E-2</v>
      </c>
      <c r="Y1232" s="14">
        <v>3.6259733926354398E-2</v>
      </c>
      <c r="Z1232" s="14">
        <v>3.4820026488749697E-2</v>
      </c>
      <c r="AA1232" s="14">
        <v>4.8809851387381503E-2</v>
      </c>
      <c r="AB1232" s="14">
        <v>6.0663530344923097E-2</v>
      </c>
      <c r="AC1232" s="14">
        <v>3.8957420825431702E-2</v>
      </c>
      <c r="AD1232" s="14">
        <v>5.5894994447043801E-2</v>
      </c>
      <c r="AE1232" s="14"/>
      <c r="AF1232" s="14">
        <v>5.6996486581062898E-2</v>
      </c>
      <c r="AG1232" s="14">
        <v>3.2868850150980997E-2</v>
      </c>
      <c r="AH1232" s="14">
        <v>6.5328378289039701E-2</v>
      </c>
      <c r="AI1232" s="14"/>
      <c r="AJ1232" s="14">
        <v>4.71743224147829E-2</v>
      </c>
      <c r="AK1232" s="14">
        <v>2.5886931874629201E-2</v>
      </c>
      <c r="AL1232" s="14">
        <v>3.5634698717468598E-2</v>
      </c>
      <c r="AM1232" s="14">
        <v>0</v>
      </c>
      <c r="AN1232" s="14">
        <v>8.4755949419171805E-2</v>
      </c>
      <c r="AO1232" s="14"/>
      <c r="AP1232" s="14">
        <v>3.1096214490345601E-2</v>
      </c>
      <c r="AQ1232" s="14">
        <v>2.8463096145140001E-2</v>
      </c>
      <c r="AR1232" s="14">
        <v>4.9653553014598402E-2</v>
      </c>
      <c r="AS1232" s="14"/>
      <c r="AT1232" s="14">
        <v>4.9529932035308297E-2</v>
      </c>
      <c r="AU1232" s="14">
        <v>6.4476967470044694E-2</v>
      </c>
      <c r="AV1232" s="14">
        <v>2.6938961306074202E-2</v>
      </c>
      <c r="AW1232" s="14">
        <v>3.1300605424016699E-2</v>
      </c>
      <c r="AX1232" s="14">
        <v>6.9661638073912305E-2</v>
      </c>
      <c r="AY1232" s="14"/>
      <c r="AZ1232" s="14">
        <v>2.5822661812174699E-2</v>
      </c>
      <c r="BA1232" s="14">
        <v>4.5306611213394701E-2</v>
      </c>
      <c r="BB1232" s="14">
        <v>7.7883991881721501E-2</v>
      </c>
      <c r="BC1232" s="14">
        <v>6.49023388274962E-2</v>
      </c>
      <c r="BD1232" s="14">
        <v>4.6972734734171899E-2</v>
      </c>
      <c r="BE1232" s="14">
        <v>3.4146456074526398E-2</v>
      </c>
    </row>
    <row r="1233" spans="2:57" x14ac:dyDescent="0.25">
      <c r="C1233" s="14"/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F1233" s="14"/>
      <c r="AG1233" s="14"/>
      <c r="AH1233" s="14"/>
      <c r="AI1233" s="14"/>
      <c r="AJ1233" s="14"/>
      <c r="AK1233" s="14"/>
      <c r="AL1233" s="14"/>
      <c r="AM1233" s="14"/>
      <c r="AN1233" s="14"/>
      <c r="AO1233" s="14"/>
      <c r="AP1233" s="14"/>
      <c r="AQ1233" s="14"/>
      <c r="AR1233" s="14"/>
      <c r="AS1233" s="14"/>
      <c r="AT1233" s="14"/>
      <c r="AU1233" s="14"/>
      <c r="AV1233" s="14"/>
      <c r="AW1233" s="14"/>
      <c r="AX1233" s="14"/>
      <c r="AY1233" s="14"/>
      <c r="AZ1233" s="14"/>
      <c r="BA1233" s="14"/>
      <c r="BB1233" s="14"/>
      <c r="BC1233" s="14"/>
      <c r="BD1233" s="14"/>
      <c r="BE1233" s="14"/>
    </row>
    <row r="1234" spans="2:57" x14ac:dyDescent="0.25">
      <c r="B1234" s="6" t="s">
        <v>432</v>
      </c>
      <c r="C1234" s="14"/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  <c r="AD1234" s="14"/>
      <c r="AE1234" s="14"/>
      <c r="AF1234" s="14"/>
      <c r="AG1234" s="14"/>
      <c r="AH1234" s="14"/>
      <c r="AI1234" s="14"/>
      <c r="AJ1234" s="14"/>
      <c r="AK1234" s="14"/>
      <c r="AL1234" s="14"/>
      <c r="AM1234" s="14"/>
      <c r="AN1234" s="14"/>
      <c r="AO1234" s="14"/>
      <c r="AP1234" s="14"/>
      <c r="AQ1234" s="14"/>
      <c r="AR1234" s="14"/>
      <c r="AS1234" s="14"/>
      <c r="AT1234" s="14"/>
      <c r="AU1234" s="14"/>
      <c r="AV1234" s="14"/>
      <c r="AW1234" s="14"/>
      <c r="AX1234" s="14"/>
      <c r="AY1234" s="14"/>
      <c r="AZ1234" s="14"/>
      <c r="BA1234" s="14"/>
      <c r="BB1234" s="14"/>
      <c r="BC1234" s="14"/>
      <c r="BD1234" s="14"/>
      <c r="BE1234" s="14"/>
    </row>
    <row r="1235" spans="2:57" x14ac:dyDescent="0.25">
      <c r="B1235" s="40" t="s">
        <v>453</v>
      </c>
      <c r="C1235" s="14"/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/>
      <c r="AD1235" s="14"/>
      <c r="AE1235" s="14"/>
      <c r="AF1235" s="14"/>
      <c r="AG1235" s="14"/>
      <c r="AH1235" s="14"/>
      <c r="AI1235" s="14"/>
      <c r="AJ1235" s="14"/>
      <c r="AK1235" s="14"/>
      <c r="AL1235" s="14"/>
      <c r="AM1235" s="14"/>
      <c r="AN1235" s="14"/>
      <c r="AO1235" s="14"/>
      <c r="AP1235" s="14"/>
      <c r="AQ1235" s="14"/>
      <c r="AR1235" s="14"/>
      <c r="AS1235" s="14"/>
      <c r="AT1235" s="14"/>
      <c r="AU1235" s="14"/>
      <c r="AV1235" s="14"/>
      <c r="AW1235" s="14"/>
      <c r="AX1235" s="14"/>
      <c r="AY1235" s="14"/>
      <c r="AZ1235" s="14"/>
      <c r="BA1235" s="14"/>
      <c r="BB1235" s="14"/>
      <c r="BC1235" s="14"/>
      <c r="BD1235" s="14"/>
      <c r="BE1235" s="14"/>
    </row>
    <row r="1236" spans="2:57" x14ac:dyDescent="0.25">
      <c r="B1236" t="s">
        <v>424</v>
      </c>
      <c r="C1236" s="14">
        <v>0.346107657645776</v>
      </c>
      <c r="D1236" s="14">
        <v>0.38636538307486401</v>
      </c>
      <c r="E1236" s="14">
        <v>0.30173405287292199</v>
      </c>
      <c r="F1236" s="14"/>
      <c r="G1236" s="14">
        <v>0.28328849232857201</v>
      </c>
      <c r="H1236" s="14">
        <v>0.30577902735167001</v>
      </c>
      <c r="I1236" s="14">
        <v>0.34768194753733001</v>
      </c>
      <c r="J1236" s="14">
        <v>0.35949200406996001</v>
      </c>
      <c r="K1236" s="14">
        <v>0.42615744455537802</v>
      </c>
      <c r="L1236" s="14">
        <v>0.44848231088280099</v>
      </c>
      <c r="M1236" s="14"/>
      <c r="N1236" s="14">
        <v>0.415527155441685</v>
      </c>
      <c r="O1236" s="14">
        <v>0.36088683719147702</v>
      </c>
      <c r="P1236" s="14">
        <v>0.34662370474812798</v>
      </c>
      <c r="Q1236" s="14">
        <v>0.22903550176261001</v>
      </c>
      <c r="R1236" s="14"/>
      <c r="S1236" s="14">
        <v>0.351340007441797</v>
      </c>
      <c r="T1236" s="14">
        <v>0.30333725106841303</v>
      </c>
      <c r="U1236" s="14">
        <v>0.37847156684734301</v>
      </c>
      <c r="V1236" s="14">
        <v>0.31840096256933698</v>
      </c>
      <c r="W1236" s="14">
        <v>0.29509547857100998</v>
      </c>
      <c r="X1236" s="14">
        <v>0.35622536866491999</v>
      </c>
      <c r="Y1236" s="14">
        <v>0.337453196883027</v>
      </c>
      <c r="Z1236" s="14">
        <v>0.38014196988339</v>
      </c>
      <c r="AA1236" s="14">
        <v>0.41709714111729101</v>
      </c>
      <c r="AB1236" s="14">
        <v>0.41582512588759202</v>
      </c>
      <c r="AC1236" s="14">
        <v>0.172946432940498</v>
      </c>
      <c r="AD1236" s="14">
        <v>0.40106223474608499</v>
      </c>
      <c r="AE1236" s="14"/>
      <c r="AF1236" s="14">
        <v>0.36343931619344899</v>
      </c>
      <c r="AG1236" s="14">
        <v>0.37096514052712698</v>
      </c>
      <c r="AH1236" s="14">
        <v>0.28898003953767698</v>
      </c>
      <c r="AI1236" s="14"/>
      <c r="AJ1236" s="14">
        <v>0.40019063611407701</v>
      </c>
      <c r="AK1236" s="14">
        <v>0.35140940259657799</v>
      </c>
      <c r="AL1236" s="14">
        <v>0.389503109618557</v>
      </c>
      <c r="AM1236" s="14">
        <v>0.33486054382778402</v>
      </c>
      <c r="AN1236" s="14">
        <v>0.215356952288698</v>
      </c>
      <c r="AO1236" s="14"/>
      <c r="AP1236" s="14">
        <v>0.42156536971383801</v>
      </c>
      <c r="AQ1236" s="14">
        <v>0.32383713514539098</v>
      </c>
      <c r="AR1236" s="14">
        <v>0.41344806652295901</v>
      </c>
      <c r="AS1236" s="14"/>
      <c r="AT1236" s="14">
        <v>0.25882358165985803</v>
      </c>
      <c r="AU1236" s="14">
        <v>0.30139057017070803</v>
      </c>
      <c r="AV1236" s="14">
        <v>0.36083021815258098</v>
      </c>
      <c r="AW1236" s="14">
        <v>0.418881460851867</v>
      </c>
      <c r="AX1236" s="14">
        <v>0.42913671493024902</v>
      </c>
      <c r="AY1236" s="14"/>
      <c r="AZ1236" s="14">
        <v>0.34318801161066098</v>
      </c>
      <c r="BA1236" s="14">
        <v>0.3696973535336</v>
      </c>
      <c r="BB1236" s="14">
        <v>0.31750164082662002</v>
      </c>
      <c r="BC1236" s="14">
        <v>0.35155834854160201</v>
      </c>
      <c r="BD1236" s="14">
        <v>0.30758389344436599</v>
      </c>
      <c r="BE1236" s="14">
        <v>0.34277497363910597</v>
      </c>
    </row>
    <row r="1237" spans="2:57" x14ac:dyDescent="0.25">
      <c r="B1237" t="s">
        <v>425</v>
      </c>
      <c r="C1237" s="14">
        <v>0.11796166281138</v>
      </c>
      <c r="D1237" s="14">
        <v>0.11466492925603</v>
      </c>
      <c r="E1237" s="14">
        <v>0.122048051563934</v>
      </c>
      <c r="F1237" s="14"/>
      <c r="G1237" s="14">
        <v>0.15348983825419901</v>
      </c>
      <c r="H1237" s="14">
        <v>0.138380978253999</v>
      </c>
      <c r="I1237" s="14">
        <v>0.12822568739217899</v>
      </c>
      <c r="J1237" s="14">
        <v>0.109501519458611</v>
      </c>
      <c r="K1237" s="14">
        <v>5.99868409061333E-2</v>
      </c>
      <c r="L1237" s="14">
        <v>5.6615136286334397E-2</v>
      </c>
      <c r="M1237" s="14"/>
      <c r="N1237" s="14">
        <v>0.124411623417125</v>
      </c>
      <c r="O1237" s="14">
        <v>9.2234808223188802E-2</v>
      </c>
      <c r="P1237" s="14">
        <v>0.13290528844108199</v>
      </c>
      <c r="Q1237" s="14">
        <v>0.12162618813224001</v>
      </c>
      <c r="R1237" s="14"/>
      <c r="S1237" s="14">
        <v>0.13555512484096</v>
      </c>
      <c r="T1237" s="14">
        <v>9.0936878586460906E-2</v>
      </c>
      <c r="U1237" s="14">
        <v>0.11488444687126401</v>
      </c>
      <c r="V1237" s="14">
        <v>0.119032896087249</v>
      </c>
      <c r="W1237" s="14">
        <v>0.15801455150237001</v>
      </c>
      <c r="X1237" s="14">
        <v>0.16793672762790399</v>
      </c>
      <c r="Y1237" s="14">
        <v>8.3828869264835501E-2</v>
      </c>
      <c r="Z1237" s="14">
        <v>7.2014917510847196E-2</v>
      </c>
      <c r="AA1237" s="14">
        <v>0.12284022727706601</v>
      </c>
      <c r="AB1237" s="14">
        <v>5.5342436792253799E-2</v>
      </c>
      <c r="AC1237" s="14">
        <v>0.15760760418844499</v>
      </c>
      <c r="AD1237" s="14">
        <v>0.13833069421700001</v>
      </c>
      <c r="AE1237" s="14"/>
      <c r="AF1237" s="14">
        <v>9.6106485282855703E-2</v>
      </c>
      <c r="AG1237" s="14">
        <v>0.12812412948240701</v>
      </c>
      <c r="AH1237" s="14">
        <v>0.14474725580727599</v>
      </c>
      <c r="AI1237" s="14"/>
      <c r="AJ1237" s="14">
        <v>0.106270627821956</v>
      </c>
      <c r="AK1237" s="14">
        <v>0.118238473774029</v>
      </c>
      <c r="AL1237" s="14">
        <v>0.13027683526249001</v>
      </c>
      <c r="AM1237" s="14">
        <v>0.13047151327338199</v>
      </c>
      <c r="AN1237" s="14">
        <v>0.14331066115150001</v>
      </c>
      <c r="AO1237" s="14"/>
      <c r="AP1237" s="14">
        <v>0.14567417520598999</v>
      </c>
      <c r="AQ1237" s="14">
        <v>0.116705377659861</v>
      </c>
      <c r="AR1237" s="14">
        <v>0.124864657599446</v>
      </c>
      <c r="AS1237" s="14"/>
      <c r="AT1237" s="14">
        <v>0.113121416989254</v>
      </c>
      <c r="AU1237" s="14">
        <v>0.133453673716628</v>
      </c>
      <c r="AV1237" s="14">
        <v>0.122369000439236</v>
      </c>
      <c r="AW1237" s="14">
        <v>0.119844332457834</v>
      </c>
      <c r="AX1237" s="14">
        <v>6.9194306020262303E-2</v>
      </c>
      <c r="AY1237" s="14"/>
      <c r="AZ1237" s="14">
        <v>0.13954364843861899</v>
      </c>
      <c r="BA1237" s="14">
        <v>0.107784429872439</v>
      </c>
      <c r="BB1237" s="14">
        <v>8.6227954799250398E-2</v>
      </c>
      <c r="BC1237" s="14">
        <v>0.118284682310742</v>
      </c>
      <c r="BD1237" s="14">
        <v>0.108010973137857</v>
      </c>
      <c r="BE1237" s="14">
        <v>0.14420632374013101</v>
      </c>
    </row>
    <row r="1238" spans="2:57" x14ac:dyDescent="0.25">
      <c r="B1238" t="s">
        <v>426</v>
      </c>
      <c r="C1238" s="14">
        <v>0.21881393797847401</v>
      </c>
      <c r="D1238" s="14">
        <v>0.21493762942560499</v>
      </c>
      <c r="E1238" s="14">
        <v>0.22401922725569501</v>
      </c>
      <c r="F1238" s="14"/>
      <c r="G1238" s="14">
        <v>0.22810173042103701</v>
      </c>
      <c r="H1238" s="14">
        <v>0.24168782888901899</v>
      </c>
      <c r="I1238" s="14">
        <v>0.207582085820046</v>
      </c>
      <c r="J1238" s="14">
        <v>0.21152860586851299</v>
      </c>
      <c r="K1238" s="14">
        <v>0.20336967896220201</v>
      </c>
      <c r="L1238" s="14">
        <v>0.206781504627985</v>
      </c>
      <c r="M1238" s="14"/>
      <c r="N1238" s="14">
        <v>0.22451439146872301</v>
      </c>
      <c r="O1238" s="14">
        <v>0.25881466244715401</v>
      </c>
      <c r="P1238" s="14">
        <v>0.20235226505880799</v>
      </c>
      <c r="Q1238" s="14">
        <v>0.180201407391858</v>
      </c>
      <c r="R1238" s="14"/>
      <c r="S1238" s="14">
        <v>0.237594509922462</v>
      </c>
      <c r="T1238" s="14">
        <v>0.24898893808186501</v>
      </c>
      <c r="U1238" s="14">
        <v>0.23787633674119801</v>
      </c>
      <c r="V1238" s="14">
        <v>0.21495185358819199</v>
      </c>
      <c r="W1238" s="14">
        <v>0.193585619848965</v>
      </c>
      <c r="X1238" s="14">
        <v>0.170281502538707</v>
      </c>
      <c r="Y1238" s="14">
        <v>0.26288215975231999</v>
      </c>
      <c r="Z1238" s="14">
        <v>0.24230619488815999</v>
      </c>
      <c r="AA1238" s="14">
        <v>0.20403612958539</v>
      </c>
      <c r="AB1238" s="14">
        <v>0.15680072977481599</v>
      </c>
      <c r="AC1238" s="14">
        <v>0.29294464472933601</v>
      </c>
      <c r="AD1238" s="14">
        <v>0.13867592348037799</v>
      </c>
      <c r="AE1238" s="14"/>
      <c r="AF1238" s="14">
        <v>0.205522918105707</v>
      </c>
      <c r="AG1238" s="14">
        <v>0.21767136501874201</v>
      </c>
      <c r="AH1238" s="14">
        <v>0.23804419418206799</v>
      </c>
      <c r="AI1238" s="14"/>
      <c r="AJ1238" s="14">
        <v>0.21397211661104301</v>
      </c>
      <c r="AK1238" s="14">
        <v>0.227737580373094</v>
      </c>
      <c r="AL1238" s="14">
        <v>0.18293425239424599</v>
      </c>
      <c r="AM1238" s="14">
        <v>0.18958893576902</v>
      </c>
      <c r="AN1238" s="14">
        <v>0.23535931509875299</v>
      </c>
      <c r="AO1238" s="14"/>
      <c r="AP1238" s="14">
        <v>0.18518833476067001</v>
      </c>
      <c r="AQ1238" s="14">
        <v>0.231884995875246</v>
      </c>
      <c r="AR1238" s="14">
        <v>0.130864233556511</v>
      </c>
      <c r="AS1238" s="14"/>
      <c r="AT1238" s="14">
        <v>0.230887887255011</v>
      </c>
      <c r="AU1238" s="14">
        <v>0.25981445437299899</v>
      </c>
      <c r="AV1238" s="14">
        <v>0.211152086819058</v>
      </c>
      <c r="AW1238" s="14">
        <v>0.19488135705614301</v>
      </c>
      <c r="AX1238" s="14">
        <v>0.175166162061725</v>
      </c>
      <c r="AY1238" s="14"/>
      <c r="AZ1238" s="14">
        <v>0.23536593554794999</v>
      </c>
      <c r="BA1238" s="14">
        <v>0.214435836368181</v>
      </c>
      <c r="BB1238" s="14">
        <v>0.21170370730260599</v>
      </c>
      <c r="BC1238" s="14">
        <v>0.199469263364663</v>
      </c>
      <c r="BD1238" s="14">
        <v>0.22434667590458601</v>
      </c>
      <c r="BE1238" s="14">
        <v>0.21556382165683799</v>
      </c>
    </row>
    <row r="1239" spans="2:57" x14ac:dyDescent="0.25">
      <c r="B1239" t="s">
        <v>427</v>
      </c>
      <c r="C1239" s="14">
        <v>6.8240059803187703E-2</v>
      </c>
      <c r="D1239" s="14">
        <v>6.6051495872848698E-2</v>
      </c>
      <c r="E1239" s="14">
        <v>7.0902502778924098E-2</v>
      </c>
      <c r="F1239" s="14"/>
      <c r="G1239" s="14">
        <v>0.109008322693076</v>
      </c>
      <c r="H1239" s="14">
        <v>7.5510103133267795E-2</v>
      </c>
      <c r="I1239" s="14">
        <v>5.8401559815365198E-2</v>
      </c>
      <c r="J1239" s="14">
        <v>5.5285613028791501E-2</v>
      </c>
      <c r="K1239" s="14">
        <v>6.8405651662667905E-2</v>
      </c>
      <c r="L1239" s="14">
        <v>2.00591852331156E-2</v>
      </c>
      <c r="M1239" s="14"/>
      <c r="N1239" s="14">
        <v>7.1896227613465605E-2</v>
      </c>
      <c r="O1239" s="14">
        <v>5.2370628992765698E-2</v>
      </c>
      <c r="P1239" s="14">
        <v>7.7342128764215007E-2</v>
      </c>
      <c r="Q1239" s="14">
        <v>6.9708011122374194E-2</v>
      </c>
      <c r="R1239" s="14"/>
      <c r="S1239" s="14">
        <v>3.9298559077608097E-2</v>
      </c>
      <c r="T1239" s="14">
        <v>8.3088784849807307E-2</v>
      </c>
      <c r="U1239" s="14">
        <v>7.0366539226353303E-2</v>
      </c>
      <c r="V1239" s="14">
        <v>5.6172351982529699E-2</v>
      </c>
      <c r="W1239" s="14">
        <v>6.1476688112949499E-2</v>
      </c>
      <c r="X1239" s="14">
        <v>7.8878153203467097E-2</v>
      </c>
      <c r="Y1239" s="14">
        <v>4.1570169425797401E-2</v>
      </c>
      <c r="Z1239" s="14">
        <v>6.0108400596852199E-2</v>
      </c>
      <c r="AA1239" s="14">
        <v>9.34612964159941E-2</v>
      </c>
      <c r="AB1239" s="14">
        <v>9.7475985472085899E-2</v>
      </c>
      <c r="AC1239" s="14">
        <v>5.2216443942499302E-2</v>
      </c>
      <c r="AD1239" s="14">
        <v>9.5346298330743998E-2</v>
      </c>
      <c r="AE1239" s="14"/>
      <c r="AF1239" s="14">
        <v>6.8078107704117097E-2</v>
      </c>
      <c r="AG1239" s="14">
        <v>5.5984699409040398E-2</v>
      </c>
      <c r="AH1239" s="14">
        <v>6.9486312763622604E-2</v>
      </c>
      <c r="AI1239" s="14"/>
      <c r="AJ1239" s="14">
        <v>6.3442631643399597E-2</v>
      </c>
      <c r="AK1239" s="14">
        <v>7.7399831807956496E-2</v>
      </c>
      <c r="AL1239" s="14">
        <v>6.6267964289488196E-2</v>
      </c>
      <c r="AM1239" s="14">
        <v>7.4578348762864399E-2</v>
      </c>
      <c r="AN1239" s="14">
        <v>7.2886294025055795E-2</v>
      </c>
      <c r="AO1239" s="14"/>
      <c r="AP1239" s="14">
        <v>7.5162569752727101E-2</v>
      </c>
      <c r="AQ1239" s="14">
        <v>7.6383752820770506E-2</v>
      </c>
      <c r="AR1239" s="14">
        <v>7.3318974877121204E-2</v>
      </c>
      <c r="AS1239" s="14"/>
      <c r="AT1239" s="14">
        <v>5.8596378236368298E-2</v>
      </c>
      <c r="AU1239" s="14">
        <v>8.4314536066928805E-2</v>
      </c>
      <c r="AV1239" s="14">
        <v>6.9474770574657896E-2</v>
      </c>
      <c r="AW1239" s="14">
        <v>6.90684466598602E-2</v>
      </c>
      <c r="AX1239" s="14">
        <v>0.113341129897415</v>
      </c>
      <c r="AY1239" s="14"/>
      <c r="AZ1239" s="14">
        <v>7.0466743563481496E-2</v>
      </c>
      <c r="BA1239" s="14">
        <v>5.6876485235078503E-2</v>
      </c>
      <c r="BB1239" s="14">
        <v>4.3511906110677602E-2</v>
      </c>
      <c r="BC1239" s="14">
        <v>9.0633318772655402E-2</v>
      </c>
      <c r="BD1239" s="14">
        <v>7.6323699341478202E-2</v>
      </c>
      <c r="BE1239" s="14">
        <v>9.9343742120634099E-2</v>
      </c>
    </row>
    <row r="1240" spans="2:57" x14ac:dyDescent="0.25">
      <c r="B1240" t="s">
        <v>428</v>
      </c>
      <c r="C1240" s="14">
        <v>5.5946462428299301E-2</v>
      </c>
      <c r="D1240" s="14">
        <v>5.7910374565656501E-2</v>
      </c>
      <c r="E1240" s="14">
        <v>5.4143121426679999E-2</v>
      </c>
      <c r="F1240" s="14"/>
      <c r="G1240" s="14">
        <v>3.3820148342498399E-2</v>
      </c>
      <c r="H1240" s="14">
        <v>5.6596620966665699E-2</v>
      </c>
      <c r="I1240" s="14">
        <v>6.5597537755476304E-2</v>
      </c>
      <c r="J1240" s="14">
        <v>5.2986974746044302E-2</v>
      </c>
      <c r="K1240" s="14">
        <v>4.2534298111857202E-2</v>
      </c>
      <c r="L1240" s="14">
        <v>0.128606439047592</v>
      </c>
      <c r="M1240" s="14"/>
      <c r="N1240" s="14">
        <v>4.1712161562994003E-2</v>
      </c>
      <c r="O1240" s="14">
        <v>7.4424920025501703E-2</v>
      </c>
      <c r="P1240" s="14">
        <v>5.7665309677653799E-2</v>
      </c>
      <c r="Q1240" s="14">
        <v>4.9252508195964599E-2</v>
      </c>
      <c r="R1240" s="14"/>
      <c r="S1240" s="14">
        <v>6.9646518835006194E-2</v>
      </c>
      <c r="T1240" s="14">
        <v>5.1889949402091198E-2</v>
      </c>
      <c r="U1240" s="14">
        <v>3.4869748083073998E-2</v>
      </c>
      <c r="V1240" s="14">
        <v>2.66891915213519E-2</v>
      </c>
      <c r="W1240" s="14">
        <v>6.0884951944299097E-2</v>
      </c>
      <c r="X1240" s="14">
        <v>5.4593405136723297E-2</v>
      </c>
      <c r="Y1240" s="14">
        <v>7.6714821709261097E-2</v>
      </c>
      <c r="Z1240" s="14">
        <v>7.0526236980106904E-2</v>
      </c>
      <c r="AA1240" s="14">
        <v>3.64633873094143E-2</v>
      </c>
      <c r="AB1240" s="14">
        <v>7.0240478359935798E-2</v>
      </c>
      <c r="AC1240" s="14">
        <v>8.3631541348433994E-2</v>
      </c>
      <c r="AD1240" s="14">
        <v>4.6307129655171003E-2</v>
      </c>
      <c r="AE1240" s="14"/>
      <c r="AF1240" s="14">
        <v>5.7954754798214797E-2</v>
      </c>
      <c r="AG1240" s="14">
        <v>7.34310882962078E-2</v>
      </c>
      <c r="AH1240" s="14">
        <v>2.4897102058912199E-2</v>
      </c>
      <c r="AI1240" s="14"/>
      <c r="AJ1240" s="14">
        <v>6.2891135404500295E-2</v>
      </c>
      <c r="AK1240" s="14">
        <v>5.5711720890220702E-2</v>
      </c>
      <c r="AL1240" s="14">
        <v>6.7718889720755099E-2</v>
      </c>
      <c r="AM1240" s="14">
        <v>0</v>
      </c>
      <c r="AN1240" s="14">
        <v>2.93685460414124E-2</v>
      </c>
      <c r="AO1240" s="14"/>
      <c r="AP1240" s="14">
        <v>4.96981850977051E-2</v>
      </c>
      <c r="AQ1240" s="14">
        <v>6.3783357390152895E-2</v>
      </c>
      <c r="AR1240" s="14">
        <v>0.101926036272735</v>
      </c>
      <c r="AS1240" s="14"/>
      <c r="AT1240" s="14">
        <v>5.22681914402588E-2</v>
      </c>
      <c r="AU1240" s="14">
        <v>2.38132771863983E-2</v>
      </c>
      <c r="AV1240" s="14">
        <v>7.4310598825394397E-2</v>
      </c>
      <c r="AW1240" s="14">
        <v>5.3987964380639998E-2</v>
      </c>
      <c r="AX1240" s="14">
        <v>5.2533381913943598E-2</v>
      </c>
      <c r="AY1240" s="14"/>
      <c r="AZ1240" s="14">
        <v>3.7185049715332603E-2</v>
      </c>
      <c r="BA1240" s="14">
        <v>6.5681860988645493E-2</v>
      </c>
      <c r="BB1240" s="14">
        <v>6.1302210027497299E-2</v>
      </c>
      <c r="BC1240" s="14">
        <v>6.4667046572844902E-2</v>
      </c>
      <c r="BD1240" s="14">
        <v>7.5029724474171194E-2</v>
      </c>
      <c r="BE1240" s="14">
        <v>3.8092138964300901E-2</v>
      </c>
    </row>
    <row r="1241" spans="2:57" x14ac:dyDescent="0.25">
      <c r="B1241" t="s">
        <v>429</v>
      </c>
      <c r="C1241" s="14">
        <v>2.41881003601793E-2</v>
      </c>
      <c r="D1241" s="14">
        <v>1.85333886977469E-2</v>
      </c>
      <c r="E1241" s="14">
        <v>3.0306693772499099E-2</v>
      </c>
      <c r="F1241" s="14"/>
      <c r="G1241" s="14">
        <v>3.3652842406481899E-2</v>
      </c>
      <c r="H1241" s="14">
        <v>1.6726043907388299E-2</v>
      </c>
      <c r="I1241" s="14">
        <v>3.5719504565914897E-2</v>
      </c>
      <c r="J1241" s="14">
        <v>3.3247804039907701E-2</v>
      </c>
      <c r="K1241" s="14">
        <v>0</v>
      </c>
      <c r="L1241" s="14">
        <v>0</v>
      </c>
      <c r="M1241" s="14"/>
      <c r="N1241" s="14">
        <v>1.4564420812600299E-2</v>
      </c>
      <c r="O1241" s="14">
        <v>2.59200502647766E-2</v>
      </c>
      <c r="P1241" s="14">
        <v>2.8879324661475098E-2</v>
      </c>
      <c r="Q1241" s="14">
        <v>2.9652823724765399E-2</v>
      </c>
      <c r="R1241" s="14"/>
      <c r="S1241" s="14">
        <v>1.6509677445075099E-2</v>
      </c>
      <c r="T1241" s="14">
        <v>3.0012171984213801E-2</v>
      </c>
      <c r="U1241" s="14">
        <v>1.19826870796782E-2</v>
      </c>
      <c r="V1241" s="14">
        <v>1.0951319467098101E-2</v>
      </c>
      <c r="W1241" s="14">
        <v>2.4708756776288199E-2</v>
      </c>
      <c r="X1241" s="14">
        <v>3.1621989710351302E-2</v>
      </c>
      <c r="Y1241" s="14">
        <v>3.2655377805083999E-2</v>
      </c>
      <c r="Z1241" s="14">
        <v>2.63394037553621E-2</v>
      </c>
      <c r="AA1241" s="14">
        <v>1.4845621630764499E-2</v>
      </c>
      <c r="AB1241" s="14">
        <v>5.1892973539481899E-2</v>
      </c>
      <c r="AC1241" s="14">
        <v>3.4876676397832297E-2</v>
      </c>
      <c r="AD1241" s="14">
        <v>0</v>
      </c>
      <c r="AE1241" s="14"/>
      <c r="AF1241" s="14">
        <v>2.33082642225927E-2</v>
      </c>
      <c r="AG1241" s="14">
        <v>1.96687901930842E-2</v>
      </c>
      <c r="AH1241" s="14">
        <v>2.6244276599368101E-2</v>
      </c>
      <c r="AI1241" s="14"/>
      <c r="AJ1241" s="14">
        <v>2.0993027302145199E-2</v>
      </c>
      <c r="AK1241" s="14">
        <v>2.6472506763062099E-2</v>
      </c>
      <c r="AL1241" s="14">
        <v>2.37015659099621E-2</v>
      </c>
      <c r="AM1241" s="14">
        <v>7.7996957212671095E-2</v>
      </c>
      <c r="AN1241" s="14">
        <v>1.12600267758367E-2</v>
      </c>
      <c r="AO1241" s="14"/>
      <c r="AP1241" s="14">
        <v>1.93792063402069E-2</v>
      </c>
      <c r="AQ1241" s="14">
        <v>2.8981698630378999E-2</v>
      </c>
      <c r="AR1241" s="14">
        <v>1.12023025771479E-2</v>
      </c>
      <c r="AS1241" s="14"/>
      <c r="AT1241" s="14">
        <v>3.5042613601362099E-2</v>
      </c>
      <c r="AU1241" s="14">
        <v>2.4908871574644699E-2</v>
      </c>
      <c r="AV1241" s="14">
        <v>2.6998217195174E-2</v>
      </c>
      <c r="AW1241" s="14">
        <v>1.1064402635209501E-2</v>
      </c>
      <c r="AX1241" s="14">
        <v>0</v>
      </c>
      <c r="AY1241" s="14"/>
      <c r="AZ1241" s="14">
        <v>2.7911555397242199E-2</v>
      </c>
      <c r="BA1241" s="14">
        <v>2.0473284304247701E-2</v>
      </c>
      <c r="BB1241" s="14">
        <v>3.9867634012262801E-2</v>
      </c>
      <c r="BC1241" s="14">
        <v>2.2904253970745098E-2</v>
      </c>
      <c r="BD1241" s="14">
        <v>9.7884406289159807E-3</v>
      </c>
      <c r="BE1241" s="14">
        <v>1.5425788469344301E-2</v>
      </c>
    </row>
    <row r="1242" spans="2:57" x14ac:dyDescent="0.25">
      <c r="B1242" t="s">
        <v>430</v>
      </c>
      <c r="C1242" s="14">
        <v>0.13887793507023499</v>
      </c>
      <c r="D1242" s="14">
        <v>0.116362454908759</v>
      </c>
      <c r="E1242" s="14">
        <v>0.161858589639786</v>
      </c>
      <c r="F1242" s="14"/>
      <c r="G1242" s="14">
        <v>0.122854456144373</v>
      </c>
      <c r="H1242" s="14">
        <v>0.119879334217425</v>
      </c>
      <c r="I1242" s="14">
        <v>0.123125156980431</v>
      </c>
      <c r="J1242" s="14">
        <v>0.16338932282389401</v>
      </c>
      <c r="K1242" s="14">
        <v>0.18287780520843899</v>
      </c>
      <c r="L1242" s="14">
        <v>0.115829160977728</v>
      </c>
      <c r="M1242" s="14"/>
      <c r="N1242" s="14">
        <v>8.4520794057905899E-2</v>
      </c>
      <c r="O1242" s="14">
        <v>0.115142016686133</v>
      </c>
      <c r="P1242" s="14">
        <v>0.127395441782543</v>
      </c>
      <c r="Q1242" s="14">
        <v>0.26349150244427599</v>
      </c>
      <c r="R1242" s="14"/>
      <c r="S1242" s="14">
        <v>0.12333949216276401</v>
      </c>
      <c r="T1242" s="14">
        <v>0.16656153936638901</v>
      </c>
      <c r="U1242" s="14">
        <v>0.124160434339376</v>
      </c>
      <c r="V1242" s="14">
        <v>0.221154194405773</v>
      </c>
      <c r="W1242" s="14">
        <v>0.14727749806029899</v>
      </c>
      <c r="X1242" s="14">
        <v>0.120430382374638</v>
      </c>
      <c r="Y1242" s="14">
        <v>0.104090331315009</v>
      </c>
      <c r="Z1242" s="14">
        <v>0.14856287638528201</v>
      </c>
      <c r="AA1242" s="14">
        <v>7.9117667623261806E-2</v>
      </c>
      <c r="AB1242" s="14">
        <v>0.13356330315390499</v>
      </c>
      <c r="AC1242" s="14">
        <v>0.18608005244335901</v>
      </c>
      <c r="AD1242" s="14">
        <v>0.15345280180867699</v>
      </c>
      <c r="AE1242" s="14"/>
      <c r="AF1242" s="14">
        <v>0.15346046898309099</v>
      </c>
      <c r="AG1242" s="14">
        <v>0.11312372864838099</v>
      </c>
      <c r="AH1242" s="14">
        <v>0.18026546223425599</v>
      </c>
      <c r="AI1242" s="14"/>
      <c r="AJ1242" s="14">
        <v>0.111033013823508</v>
      </c>
      <c r="AK1242" s="14">
        <v>0.115975295677468</v>
      </c>
      <c r="AL1242" s="14">
        <v>0.12922202534441601</v>
      </c>
      <c r="AM1242" s="14">
        <v>0.19250370115427801</v>
      </c>
      <c r="AN1242" s="14">
        <v>0.237143571231759</v>
      </c>
      <c r="AO1242" s="14"/>
      <c r="AP1242" s="14">
        <v>9.2151528428700197E-2</v>
      </c>
      <c r="AQ1242" s="14">
        <v>0.13386122639690601</v>
      </c>
      <c r="AR1242" s="14">
        <v>0.13052500317000601</v>
      </c>
      <c r="AS1242" s="14"/>
      <c r="AT1242" s="14">
        <v>0.205422154452439</v>
      </c>
      <c r="AU1242" s="14">
        <v>0.140616564057055</v>
      </c>
      <c r="AV1242" s="14">
        <v>0.11385391943169799</v>
      </c>
      <c r="AW1242" s="14">
        <v>0.111735455547272</v>
      </c>
      <c r="AX1242" s="14">
        <v>0.10213534061362201</v>
      </c>
      <c r="AY1242" s="14"/>
      <c r="AZ1242" s="14">
        <v>0.122192916156894</v>
      </c>
      <c r="BA1242" s="14">
        <v>0.13868938311877901</v>
      </c>
      <c r="BB1242" s="14">
        <v>0.176552045461153</v>
      </c>
      <c r="BC1242" s="14">
        <v>0.122217611743521</v>
      </c>
      <c r="BD1242" s="14">
        <v>0.177973171192122</v>
      </c>
      <c r="BE1242" s="14">
        <v>0.127948559324221</v>
      </c>
    </row>
    <row r="1243" spans="2:57" x14ac:dyDescent="0.25">
      <c r="B1243" t="s">
        <v>87</v>
      </c>
      <c r="C1243" s="14">
        <v>2.9864183902468502E-2</v>
      </c>
      <c r="D1243" s="14">
        <v>2.5174344198491301E-2</v>
      </c>
      <c r="E1243" s="14">
        <v>3.4987760689559402E-2</v>
      </c>
      <c r="F1243" s="14"/>
      <c r="G1243" s="14">
        <v>3.5784169409763103E-2</v>
      </c>
      <c r="H1243" s="14">
        <v>4.54400632805642E-2</v>
      </c>
      <c r="I1243" s="14">
        <v>3.3666520133258097E-2</v>
      </c>
      <c r="J1243" s="14">
        <v>1.45681559642788E-2</v>
      </c>
      <c r="K1243" s="14">
        <v>1.6668280593322399E-2</v>
      </c>
      <c r="L1243" s="14">
        <v>2.3626262944443501E-2</v>
      </c>
      <c r="M1243" s="14"/>
      <c r="N1243" s="14">
        <v>2.28532256255016E-2</v>
      </c>
      <c r="O1243" s="14">
        <v>2.0206076169003599E-2</v>
      </c>
      <c r="P1243" s="14">
        <v>2.68365368660951E-2</v>
      </c>
      <c r="Q1243" s="14">
        <v>5.7032057225912799E-2</v>
      </c>
      <c r="R1243" s="14"/>
      <c r="S1243" s="14">
        <v>2.6716110274327399E-2</v>
      </c>
      <c r="T1243" s="14">
        <v>2.51844866607598E-2</v>
      </c>
      <c r="U1243" s="14">
        <v>2.7388240811713701E-2</v>
      </c>
      <c r="V1243" s="14">
        <v>3.2647230378469803E-2</v>
      </c>
      <c r="W1243" s="14">
        <v>5.8956455183818202E-2</v>
      </c>
      <c r="X1243" s="14">
        <v>2.0032470743290301E-2</v>
      </c>
      <c r="Y1243" s="14">
        <v>6.0805073844665797E-2</v>
      </c>
      <c r="Z1243" s="14">
        <v>0</v>
      </c>
      <c r="AA1243" s="14">
        <v>3.2138529040818403E-2</v>
      </c>
      <c r="AB1243" s="14">
        <v>1.8858967019929899E-2</v>
      </c>
      <c r="AC1243" s="14">
        <v>1.9696604009595799E-2</v>
      </c>
      <c r="AD1243" s="14">
        <v>2.6824917761944001E-2</v>
      </c>
      <c r="AE1243" s="14"/>
      <c r="AF1243" s="14">
        <v>3.2129684709972399E-2</v>
      </c>
      <c r="AG1243" s="14">
        <v>2.10310584250103E-2</v>
      </c>
      <c r="AH1243" s="14">
        <v>2.7335356816820099E-2</v>
      </c>
      <c r="AI1243" s="14"/>
      <c r="AJ1243" s="14">
        <v>2.1206811279371102E-2</v>
      </c>
      <c r="AK1243" s="14">
        <v>2.7055188117590601E-2</v>
      </c>
      <c r="AL1243" s="14">
        <v>1.03753574600854E-2</v>
      </c>
      <c r="AM1243" s="14">
        <v>0</v>
      </c>
      <c r="AN1243" s="14">
        <v>5.5314633386984897E-2</v>
      </c>
      <c r="AO1243" s="14"/>
      <c r="AP1243" s="14">
        <v>1.11806307001626E-2</v>
      </c>
      <c r="AQ1243" s="14">
        <v>2.4562456081294801E-2</v>
      </c>
      <c r="AR1243" s="14">
        <v>1.3850725424073999E-2</v>
      </c>
      <c r="AS1243" s="14"/>
      <c r="AT1243" s="14">
        <v>4.58377763654483E-2</v>
      </c>
      <c r="AU1243" s="14">
        <v>3.1688052854638799E-2</v>
      </c>
      <c r="AV1243" s="14">
        <v>2.1011188562201001E-2</v>
      </c>
      <c r="AW1243" s="14">
        <v>2.05365804111734E-2</v>
      </c>
      <c r="AX1243" s="14">
        <v>5.8492964562782399E-2</v>
      </c>
      <c r="AY1243" s="14"/>
      <c r="AZ1243" s="14">
        <v>2.4146139569818901E-2</v>
      </c>
      <c r="BA1243" s="14">
        <v>2.6361366579028898E-2</v>
      </c>
      <c r="BB1243" s="14">
        <v>6.3332901459934005E-2</v>
      </c>
      <c r="BC1243" s="14">
        <v>3.0265474723226299E-2</v>
      </c>
      <c r="BD1243" s="14">
        <v>2.09434218765043E-2</v>
      </c>
      <c r="BE1243" s="14">
        <v>1.6644652085424899E-2</v>
      </c>
    </row>
    <row r="1244" spans="2:57" x14ac:dyDescent="0.25">
      <c r="C1244" s="14"/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4"/>
      <c r="AC1244" s="14"/>
      <c r="AD1244" s="14"/>
      <c r="AE1244" s="14"/>
      <c r="AF1244" s="14"/>
      <c r="AG1244" s="14"/>
      <c r="AH1244" s="14"/>
      <c r="AI1244" s="14"/>
      <c r="AJ1244" s="14"/>
      <c r="AK1244" s="14"/>
      <c r="AL1244" s="14"/>
      <c r="AM1244" s="14"/>
      <c r="AN1244" s="14"/>
      <c r="AO1244" s="14"/>
      <c r="AP1244" s="14"/>
      <c r="AQ1244" s="14"/>
      <c r="AR1244" s="14"/>
      <c r="AS1244" s="14"/>
      <c r="AT1244" s="14"/>
      <c r="AU1244" s="14"/>
      <c r="AV1244" s="14"/>
      <c r="AW1244" s="14"/>
      <c r="AX1244" s="14"/>
      <c r="AY1244" s="14"/>
      <c r="AZ1244" s="14"/>
      <c r="BA1244" s="14"/>
      <c r="BB1244" s="14"/>
      <c r="BC1244" s="14"/>
      <c r="BD1244" s="14"/>
      <c r="BE1244" s="14"/>
    </row>
    <row r="1245" spans="2:57" x14ac:dyDescent="0.25">
      <c r="B1245" s="6" t="s">
        <v>439</v>
      </c>
      <c r="C1245" s="14"/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  <c r="AD1245" s="14"/>
      <c r="AE1245" s="14"/>
      <c r="AF1245" s="14"/>
      <c r="AG1245" s="14"/>
      <c r="AH1245" s="14"/>
      <c r="AI1245" s="14"/>
      <c r="AJ1245" s="14"/>
      <c r="AK1245" s="14"/>
      <c r="AL1245" s="14"/>
      <c r="AM1245" s="14"/>
      <c r="AN1245" s="14"/>
      <c r="AO1245" s="14"/>
      <c r="AP1245" s="14"/>
      <c r="AQ1245" s="14"/>
      <c r="AR1245" s="14"/>
      <c r="AS1245" s="14"/>
      <c r="AT1245" s="14"/>
      <c r="AU1245" s="14"/>
      <c r="AV1245" s="14"/>
      <c r="AW1245" s="14"/>
      <c r="AX1245" s="14"/>
      <c r="AY1245" s="14"/>
      <c r="AZ1245" s="14"/>
      <c r="BA1245" s="14"/>
      <c r="BB1245" s="14"/>
      <c r="BC1245" s="14"/>
      <c r="BD1245" s="14"/>
      <c r="BE1245" s="14"/>
    </row>
    <row r="1246" spans="2:57" x14ac:dyDescent="0.25">
      <c r="B1246" s="24" t="s">
        <v>93</v>
      </c>
      <c r="C1246" s="14"/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4"/>
      <c r="AD1246" s="14"/>
      <c r="AE1246" s="14"/>
      <c r="AF1246" s="14"/>
      <c r="AG1246" s="14"/>
      <c r="AH1246" s="14"/>
      <c r="AI1246" s="14"/>
      <c r="AJ1246" s="14"/>
      <c r="AK1246" s="14"/>
      <c r="AL1246" s="14"/>
      <c r="AM1246" s="14"/>
      <c r="AN1246" s="14"/>
      <c r="AO1246" s="14"/>
      <c r="AP1246" s="14"/>
      <c r="AQ1246" s="14"/>
      <c r="AR1246" s="14"/>
      <c r="AS1246" s="14"/>
      <c r="AT1246" s="14"/>
      <c r="AU1246" s="14"/>
      <c r="AV1246" s="14"/>
      <c r="AW1246" s="14"/>
      <c r="AX1246" s="14"/>
      <c r="AY1246" s="14"/>
      <c r="AZ1246" s="14"/>
      <c r="BA1246" s="14"/>
      <c r="BB1246" s="14"/>
      <c r="BC1246" s="14"/>
      <c r="BD1246" s="14"/>
      <c r="BE1246" s="14"/>
    </row>
    <row r="1247" spans="2:57" x14ac:dyDescent="0.25">
      <c r="B1247" t="s">
        <v>433</v>
      </c>
      <c r="C1247" s="14">
        <v>0.30838062948073502</v>
      </c>
      <c r="D1247" s="14">
        <v>0.30613364022371498</v>
      </c>
      <c r="E1247" s="14">
        <v>0.31127717739414701</v>
      </c>
      <c r="F1247" s="14"/>
      <c r="G1247" s="14">
        <v>0.19771696245384199</v>
      </c>
      <c r="H1247" s="14">
        <v>0.355321492335327</v>
      </c>
      <c r="I1247" s="14">
        <v>0.29706510754037102</v>
      </c>
      <c r="J1247" s="14">
        <v>0.29440685894225899</v>
      </c>
      <c r="K1247" s="14">
        <v>0.30917547493958403</v>
      </c>
      <c r="L1247" s="14">
        <v>0.36398278975076298</v>
      </c>
      <c r="M1247" s="14"/>
      <c r="N1247" s="14">
        <v>0.344760789276855</v>
      </c>
      <c r="O1247" s="14">
        <v>0.28451881223305697</v>
      </c>
      <c r="P1247" s="14">
        <v>0.30156290838007299</v>
      </c>
      <c r="Q1247" s="14">
        <v>0.29994271259042099</v>
      </c>
      <c r="R1247" s="14"/>
      <c r="S1247" s="14">
        <v>0.335620957817236</v>
      </c>
      <c r="T1247" s="14">
        <v>0.29573389944205503</v>
      </c>
      <c r="U1247" s="14">
        <v>0.29450815289960303</v>
      </c>
      <c r="V1247" s="14">
        <v>0.27123193350549102</v>
      </c>
      <c r="W1247" s="14">
        <v>0.24435116146282601</v>
      </c>
      <c r="X1247" s="14">
        <v>0.37029130808254301</v>
      </c>
      <c r="Y1247" s="14">
        <v>0.32273657349514001</v>
      </c>
      <c r="Z1247" s="14">
        <v>0.318392903367477</v>
      </c>
      <c r="AA1247" s="14">
        <v>0.33073940056234202</v>
      </c>
      <c r="AB1247" s="14">
        <v>0.29402950824823398</v>
      </c>
      <c r="AC1247" s="14">
        <v>0.28015897192212202</v>
      </c>
      <c r="AD1247" s="14">
        <v>0.304936744546012</v>
      </c>
      <c r="AE1247" s="14"/>
      <c r="AF1247" s="14">
        <v>0.33297614738706299</v>
      </c>
      <c r="AG1247" s="14">
        <v>0.32546402900591398</v>
      </c>
      <c r="AH1247" s="14">
        <v>0.29154719490084202</v>
      </c>
      <c r="AI1247" s="14"/>
      <c r="AJ1247" s="14">
        <v>0.36924618989010899</v>
      </c>
      <c r="AK1247" s="14">
        <v>0.29927135196240401</v>
      </c>
      <c r="AL1247" s="14">
        <v>0.29035365432925297</v>
      </c>
      <c r="AM1247" s="14">
        <v>0.33735973967914201</v>
      </c>
      <c r="AN1247" s="14">
        <v>0.26078079830946499</v>
      </c>
      <c r="AO1247" s="14"/>
      <c r="AP1247" s="14">
        <v>0.38460569490996499</v>
      </c>
      <c r="AQ1247" s="14">
        <v>0.307267850178848</v>
      </c>
      <c r="AR1247" s="14">
        <v>0.27121041372570298</v>
      </c>
      <c r="AS1247" s="14"/>
      <c r="AT1247" s="14">
        <v>0.31752160148536901</v>
      </c>
      <c r="AU1247" s="14">
        <v>0.22810307345945899</v>
      </c>
      <c r="AV1247" s="14">
        <v>0.31043661200892098</v>
      </c>
      <c r="AW1247" s="14">
        <v>0.38403547846701003</v>
      </c>
      <c r="AX1247" s="14">
        <v>0.42144157135548399</v>
      </c>
      <c r="AY1247" s="14"/>
      <c r="AZ1247" s="14">
        <v>0.35503742396399801</v>
      </c>
      <c r="BA1247" s="14">
        <v>0.29952997016530902</v>
      </c>
      <c r="BB1247" s="14">
        <v>0.27002508535780201</v>
      </c>
      <c r="BC1247" s="14">
        <v>0.26500141021093299</v>
      </c>
      <c r="BD1247" s="14">
        <v>0.31956229316566898</v>
      </c>
      <c r="BE1247" s="14">
        <v>0.357030644869404</v>
      </c>
    </row>
    <row r="1248" spans="2:57" x14ac:dyDescent="0.25">
      <c r="B1248" t="s">
        <v>434</v>
      </c>
      <c r="C1248" s="14">
        <v>0.409550722659142</v>
      </c>
      <c r="D1248" s="14">
        <v>0.43029470960508198</v>
      </c>
      <c r="E1248" s="14">
        <v>0.39169919483920401</v>
      </c>
      <c r="F1248" s="14"/>
      <c r="G1248" s="14">
        <v>0.37058786967153701</v>
      </c>
      <c r="H1248" s="14">
        <v>0.38922542631045898</v>
      </c>
      <c r="I1248" s="14">
        <v>0.442851026525034</v>
      </c>
      <c r="J1248" s="14">
        <v>0.39164310919844297</v>
      </c>
      <c r="K1248" s="14">
        <v>0.430001999289849</v>
      </c>
      <c r="L1248" s="14">
        <v>0.42595477237518098</v>
      </c>
      <c r="M1248" s="14"/>
      <c r="N1248" s="14">
        <v>0.35799764918717802</v>
      </c>
      <c r="O1248" s="14">
        <v>0.42716367500255797</v>
      </c>
      <c r="P1248" s="14">
        <v>0.46434692834316998</v>
      </c>
      <c r="Q1248" s="14">
        <v>0.40032132529103398</v>
      </c>
      <c r="R1248" s="14"/>
      <c r="S1248" s="14">
        <v>0.34312686077536098</v>
      </c>
      <c r="T1248" s="14">
        <v>0.39891496881739802</v>
      </c>
      <c r="U1248" s="14">
        <v>0.39894869950740902</v>
      </c>
      <c r="V1248" s="14">
        <v>0.42305015040434402</v>
      </c>
      <c r="W1248" s="14">
        <v>0.486386485858114</v>
      </c>
      <c r="X1248" s="14">
        <v>0.42462175583998801</v>
      </c>
      <c r="Y1248" s="14">
        <v>0.43314058083988499</v>
      </c>
      <c r="Z1248" s="14">
        <v>0.42435453891907299</v>
      </c>
      <c r="AA1248" s="14">
        <v>0.41755658105993698</v>
      </c>
      <c r="AB1248" s="14">
        <v>0.41011428115218501</v>
      </c>
      <c r="AC1248" s="14">
        <v>0.38880015385964201</v>
      </c>
      <c r="AD1248" s="14">
        <v>0.45031295800712501</v>
      </c>
      <c r="AE1248" s="14"/>
      <c r="AF1248" s="14">
        <v>0.430808272229386</v>
      </c>
      <c r="AG1248" s="14">
        <v>0.39755279727432802</v>
      </c>
      <c r="AH1248" s="14">
        <v>0.44966978430155902</v>
      </c>
      <c r="AI1248" s="14"/>
      <c r="AJ1248" s="14">
        <v>0.42769620765580202</v>
      </c>
      <c r="AK1248" s="14">
        <v>0.41476917707681099</v>
      </c>
      <c r="AL1248" s="14">
        <v>0.41519458231863798</v>
      </c>
      <c r="AM1248" s="14">
        <v>0.38458227618406199</v>
      </c>
      <c r="AN1248" s="14">
        <v>0.41470323213867899</v>
      </c>
      <c r="AO1248" s="14"/>
      <c r="AP1248" s="14">
        <v>0.440821047072391</v>
      </c>
      <c r="AQ1248" s="14">
        <v>0.39083855400977102</v>
      </c>
      <c r="AR1248" s="14">
        <v>0.422755759744808</v>
      </c>
      <c r="AS1248" s="14"/>
      <c r="AT1248" s="14">
        <v>0.45071681139373698</v>
      </c>
      <c r="AU1248" s="14">
        <v>0.40807957690145702</v>
      </c>
      <c r="AV1248" s="14">
        <v>0.40387449658879698</v>
      </c>
      <c r="AW1248" s="14">
        <v>0.35021060701701701</v>
      </c>
      <c r="AX1248" s="14">
        <v>0.262280318395476</v>
      </c>
      <c r="AY1248" s="14"/>
      <c r="AZ1248" s="14">
        <v>0.40566652369308398</v>
      </c>
      <c r="BA1248" s="14">
        <v>0.41659027466013399</v>
      </c>
      <c r="BB1248" s="14">
        <v>0.40914173785268798</v>
      </c>
      <c r="BC1248" s="14">
        <v>0.420344795199804</v>
      </c>
      <c r="BD1248" s="14">
        <v>0.37624415526273802</v>
      </c>
      <c r="BE1248" s="14">
        <v>0.41996159240602698</v>
      </c>
    </row>
    <row r="1249" spans="2:57" x14ac:dyDescent="0.25">
      <c r="B1249" t="s">
        <v>435</v>
      </c>
      <c r="C1249" s="14">
        <v>0.13376307715698199</v>
      </c>
      <c r="D1249" s="14">
        <v>0.12514221692067901</v>
      </c>
      <c r="E1249" s="14">
        <v>0.13909668609297399</v>
      </c>
      <c r="F1249" s="14"/>
      <c r="G1249" s="14">
        <v>0.235542305724524</v>
      </c>
      <c r="H1249" s="14">
        <v>0.120972713259931</v>
      </c>
      <c r="I1249" s="14">
        <v>9.6844055156736303E-2</v>
      </c>
      <c r="J1249" s="14">
        <v>0.118299168121975</v>
      </c>
      <c r="K1249" s="14">
        <v>0.13718412337743699</v>
      </c>
      <c r="L1249" s="14">
        <v>0.116487285807404</v>
      </c>
      <c r="M1249" s="14"/>
      <c r="N1249" s="14">
        <v>0.14252498908996</v>
      </c>
      <c r="O1249" s="14">
        <v>0.14594057534445701</v>
      </c>
      <c r="P1249" s="14">
        <v>0.113373496734573</v>
      </c>
      <c r="Q1249" s="14">
        <v>0.1273628340373</v>
      </c>
      <c r="R1249" s="14"/>
      <c r="S1249" s="14">
        <v>0.16200461015042</v>
      </c>
      <c r="T1249" s="14">
        <v>0.18026816839971699</v>
      </c>
      <c r="U1249" s="14">
        <v>0.124910363231842</v>
      </c>
      <c r="V1249" s="14">
        <v>0.11868465310477699</v>
      </c>
      <c r="W1249" s="14">
        <v>0.112769385148346</v>
      </c>
      <c r="X1249" s="14">
        <v>7.8106234287419196E-2</v>
      </c>
      <c r="Y1249" s="14">
        <v>0.148642823109429</v>
      </c>
      <c r="Z1249" s="14">
        <v>0.13036030010914201</v>
      </c>
      <c r="AA1249" s="14">
        <v>0.132397256110385</v>
      </c>
      <c r="AB1249" s="14">
        <v>0.11996183134038201</v>
      </c>
      <c r="AC1249" s="14">
        <v>0.14103767956410601</v>
      </c>
      <c r="AD1249" s="14">
        <v>8.3548436483171201E-2</v>
      </c>
      <c r="AE1249" s="14"/>
      <c r="AF1249" s="14">
        <v>0.109671504695321</v>
      </c>
      <c r="AG1249" s="14">
        <v>0.13513336365095699</v>
      </c>
      <c r="AH1249" s="14">
        <v>9.41951887346235E-2</v>
      </c>
      <c r="AI1249" s="14"/>
      <c r="AJ1249" s="14">
        <v>9.96038079881119E-2</v>
      </c>
      <c r="AK1249" s="14">
        <v>0.15141872047117799</v>
      </c>
      <c r="AL1249" s="14">
        <v>0.124661256292055</v>
      </c>
      <c r="AM1249" s="14">
        <v>9.84778526549452E-2</v>
      </c>
      <c r="AN1249" s="14">
        <v>0.13398044912568299</v>
      </c>
      <c r="AO1249" s="14"/>
      <c r="AP1249" s="14">
        <v>9.9091385042109695E-2</v>
      </c>
      <c r="AQ1249" s="14">
        <v>0.16641720998194401</v>
      </c>
      <c r="AR1249" s="14">
        <v>0.13547689781246799</v>
      </c>
      <c r="AS1249" s="14"/>
      <c r="AT1249" s="14">
        <v>0.11176400299193399</v>
      </c>
      <c r="AU1249" s="14">
        <v>0.16281051408880501</v>
      </c>
      <c r="AV1249" s="14">
        <v>0.13734034371147</v>
      </c>
      <c r="AW1249" s="14">
        <v>0.14677807702276499</v>
      </c>
      <c r="AX1249" s="14">
        <v>6.4815701385389099E-2</v>
      </c>
      <c r="AY1249" s="14"/>
      <c r="AZ1249" s="14">
        <v>0.10636160092703199</v>
      </c>
      <c r="BA1249" s="14">
        <v>0.14273558295193201</v>
      </c>
      <c r="BB1249" s="14">
        <v>0.145206460735472</v>
      </c>
      <c r="BC1249" s="14">
        <v>0.148265068204535</v>
      </c>
      <c r="BD1249" s="14">
        <v>0.14915804486748399</v>
      </c>
      <c r="BE1249" s="14">
        <v>0.10398142513856699</v>
      </c>
    </row>
    <row r="1250" spans="2:57" x14ac:dyDescent="0.25">
      <c r="B1250" t="s">
        <v>436</v>
      </c>
      <c r="C1250" s="14">
        <v>6.2081189844543097E-2</v>
      </c>
      <c r="D1250" s="14">
        <v>5.2636028332639501E-2</v>
      </c>
      <c r="E1250" s="14">
        <v>7.0771373127232598E-2</v>
      </c>
      <c r="F1250" s="14"/>
      <c r="G1250" s="14">
        <v>0.128835530832352</v>
      </c>
      <c r="H1250" s="14">
        <v>4.5865372074450302E-2</v>
      </c>
      <c r="I1250" s="14">
        <v>7.6987704821951594E-2</v>
      </c>
      <c r="J1250" s="14">
        <v>6.5053279658925295E-2</v>
      </c>
      <c r="K1250" s="14">
        <v>6.0389183230462197E-2</v>
      </c>
      <c r="L1250" s="14">
        <v>1.7320750250234902E-2</v>
      </c>
      <c r="M1250" s="14"/>
      <c r="N1250" s="14">
        <v>8.2506632430280599E-2</v>
      </c>
      <c r="O1250" s="14">
        <v>5.9145256991103803E-2</v>
      </c>
      <c r="P1250" s="14">
        <v>3.55574868156718E-2</v>
      </c>
      <c r="Q1250" s="14">
        <v>6.7540551764884396E-2</v>
      </c>
      <c r="R1250" s="14"/>
      <c r="S1250" s="14">
        <v>6.8362372257194506E-2</v>
      </c>
      <c r="T1250" s="14">
        <v>6.8448709860268894E-2</v>
      </c>
      <c r="U1250" s="14">
        <v>5.42277530788444E-2</v>
      </c>
      <c r="V1250" s="14">
        <v>5.7363383625991297E-2</v>
      </c>
      <c r="W1250" s="14">
        <v>4.8906924520067001E-2</v>
      </c>
      <c r="X1250" s="14">
        <v>6.5643140272310899E-2</v>
      </c>
      <c r="Y1250" s="14">
        <v>4.1268040108509298E-2</v>
      </c>
      <c r="Z1250" s="14">
        <v>6.0300380240148797E-2</v>
      </c>
      <c r="AA1250" s="14">
        <v>4.68595586121376E-2</v>
      </c>
      <c r="AB1250" s="14">
        <v>6.5244681746386105E-2</v>
      </c>
      <c r="AC1250" s="14">
        <v>9.1976447017318705E-2</v>
      </c>
      <c r="AD1250" s="14">
        <v>0.11475358957611199</v>
      </c>
      <c r="AE1250" s="14"/>
      <c r="AF1250" s="14">
        <v>4.1536003438171799E-2</v>
      </c>
      <c r="AG1250" s="14">
        <v>6.63863288786114E-2</v>
      </c>
      <c r="AH1250" s="14">
        <v>4.3441704907181099E-2</v>
      </c>
      <c r="AI1250" s="14"/>
      <c r="AJ1250" s="14">
        <v>2.7698729785131E-2</v>
      </c>
      <c r="AK1250" s="14">
        <v>6.1579741925465399E-2</v>
      </c>
      <c r="AL1250" s="14">
        <v>5.2537405290579903E-2</v>
      </c>
      <c r="AM1250" s="14">
        <v>0.140568536252061</v>
      </c>
      <c r="AN1250" s="14">
        <v>5.04134691393575E-2</v>
      </c>
      <c r="AO1250" s="14"/>
      <c r="AP1250" s="14">
        <v>2.6394710811826001E-2</v>
      </c>
      <c r="AQ1250" s="14">
        <v>6.1329963786335699E-2</v>
      </c>
      <c r="AR1250" s="14">
        <v>9.5959680384869406E-2</v>
      </c>
      <c r="AS1250" s="14"/>
      <c r="AT1250" s="14">
        <v>3.4568824352280703E-2</v>
      </c>
      <c r="AU1250" s="14">
        <v>7.3220304104419903E-2</v>
      </c>
      <c r="AV1250" s="14">
        <v>8.0289723918600397E-2</v>
      </c>
      <c r="AW1250" s="14">
        <v>7.3100862782452106E-2</v>
      </c>
      <c r="AX1250" s="14">
        <v>0.15851623352528499</v>
      </c>
      <c r="AY1250" s="14"/>
      <c r="AZ1250" s="14">
        <v>6.3239746962944099E-2</v>
      </c>
      <c r="BA1250" s="14">
        <v>6.5187532770753107E-2</v>
      </c>
      <c r="BB1250" s="14">
        <v>4.6673166575819998E-2</v>
      </c>
      <c r="BC1250" s="14">
        <v>7.4207363064433707E-2</v>
      </c>
      <c r="BD1250" s="14">
        <v>5.9302740305772997E-2</v>
      </c>
      <c r="BE1250" s="14">
        <v>4.2871425439216702E-2</v>
      </c>
    </row>
    <row r="1251" spans="2:57" x14ac:dyDescent="0.25">
      <c r="B1251" t="s">
        <v>87</v>
      </c>
      <c r="C1251" s="14">
        <v>8.6224380858598001E-2</v>
      </c>
      <c r="D1251" s="14">
        <v>8.5793404917884605E-2</v>
      </c>
      <c r="E1251" s="14">
        <v>8.71555685464422E-2</v>
      </c>
      <c r="F1251" s="14"/>
      <c r="G1251" s="14">
        <v>6.7317331317744894E-2</v>
      </c>
      <c r="H1251" s="14">
        <v>8.8614996019832901E-2</v>
      </c>
      <c r="I1251" s="14">
        <v>8.6252105955907696E-2</v>
      </c>
      <c r="J1251" s="14">
        <v>0.130597584078397</v>
      </c>
      <c r="K1251" s="14">
        <v>6.3249219162667306E-2</v>
      </c>
      <c r="L1251" s="14">
        <v>7.62544018164171E-2</v>
      </c>
      <c r="M1251" s="14"/>
      <c r="N1251" s="14">
        <v>7.2209940015726906E-2</v>
      </c>
      <c r="O1251" s="14">
        <v>8.3231680428824104E-2</v>
      </c>
      <c r="P1251" s="14">
        <v>8.5159179726512199E-2</v>
      </c>
      <c r="Q1251" s="14">
        <v>0.104832576316361</v>
      </c>
      <c r="R1251" s="14"/>
      <c r="S1251" s="14">
        <v>9.0885198999788697E-2</v>
      </c>
      <c r="T1251" s="14">
        <v>5.6634253480561302E-2</v>
      </c>
      <c r="U1251" s="14">
        <v>0.12740503128230199</v>
      </c>
      <c r="V1251" s="14">
        <v>0.129669879359396</v>
      </c>
      <c r="W1251" s="14">
        <v>0.107586043010647</v>
      </c>
      <c r="X1251" s="14">
        <v>6.1337561517738601E-2</v>
      </c>
      <c r="Y1251" s="14">
        <v>5.4211982447035997E-2</v>
      </c>
      <c r="Z1251" s="14">
        <v>6.6591877364158794E-2</v>
      </c>
      <c r="AA1251" s="14">
        <v>7.2447203655197301E-2</v>
      </c>
      <c r="AB1251" s="14">
        <v>0.11064969751281301</v>
      </c>
      <c r="AC1251" s="14">
        <v>9.8026747636811101E-2</v>
      </c>
      <c r="AD1251" s="14">
        <v>4.64482713875803E-2</v>
      </c>
      <c r="AE1251" s="14"/>
      <c r="AF1251" s="14">
        <v>8.5008072250058506E-2</v>
      </c>
      <c r="AG1251" s="14">
        <v>7.5463481190190002E-2</v>
      </c>
      <c r="AH1251" s="14">
        <v>0.121146127155794</v>
      </c>
      <c r="AI1251" s="14"/>
      <c r="AJ1251" s="14">
        <v>7.5755064680845599E-2</v>
      </c>
      <c r="AK1251" s="14">
        <v>7.2961008564140895E-2</v>
      </c>
      <c r="AL1251" s="14">
        <v>0.117253101769475</v>
      </c>
      <c r="AM1251" s="14">
        <v>3.9011595229789399E-2</v>
      </c>
      <c r="AN1251" s="14">
        <v>0.14012205128681501</v>
      </c>
      <c r="AO1251" s="14"/>
      <c r="AP1251" s="14">
        <v>4.9087162163708502E-2</v>
      </c>
      <c r="AQ1251" s="14">
        <v>7.4146422043101998E-2</v>
      </c>
      <c r="AR1251" s="14">
        <v>7.4597248332152102E-2</v>
      </c>
      <c r="AS1251" s="14"/>
      <c r="AT1251" s="14">
        <v>8.54287597766797E-2</v>
      </c>
      <c r="AU1251" s="14">
        <v>0.127786531445859</v>
      </c>
      <c r="AV1251" s="14">
        <v>6.8058823772211896E-2</v>
      </c>
      <c r="AW1251" s="14">
        <v>4.5874974710756002E-2</v>
      </c>
      <c r="AX1251" s="14">
        <v>9.2946175338365494E-2</v>
      </c>
      <c r="AY1251" s="14"/>
      <c r="AZ1251" s="14">
        <v>6.9694704452942499E-2</v>
      </c>
      <c r="BA1251" s="14">
        <v>7.5956639451871005E-2</v>
      </c>
      <c r="BB1251" s="14">
        <v>0.12895354947821799</v>
      </c>
      <c r="BC1251" s="14">
        <v>9.2181363320293794E-2</v>
      </c>
      <c r="BD1251" s="14">
        <v>9.5732766398336902E-2</v>
      </c>
      <c r="BE1251" s="14">
        <v>7.6154912146785395E-2</v>
      </c>
    </row>
    <row r="1252" spans="2:57" x14ac:dyDescent="0.25">
      <c r="B1252" t="s">
        <v>437</v>
      </c>
      <c r="C1252" s="14">
        <v>0.71793135213987702</v>
      </c>
      <c r="D1252" s="14">
        <v>0.73642834982879701</v>
      </c>
      <c r="E1252" s="14">
        <v>0.70297637223335097</v>
      </c>
      <c r="F1252" s="14"/>
      <c r="G1252" s="14">
        <v>0.56830483212537897</v>
      </c>
      <c r="H1252" s="14">
        <v>0.74454691864578604</v>
      </c>
      <c r="I1252" s="14">
        <v>0.73991613406540502</v>
      </c>
      <c r="J1252" s="14">
        <v>0.68604996814070196</v>
      </c>
      <c r="K1252" s="14">
        <v>0.73917747422943303</v>
      </c>
      <c r="L1252" s="14">
        <v>0.78993756212594402</v>
      </c>
      <c r="M1252" s="14"/>
      <c r="N1252" s="14">
        <v>0.70275843846403296</v>
      </c>
      <c r="O1252" s="14">
        <v>0.711682487235615</v>
      </c>
      <c r="P1252" s="14">
        <v>0.76590983672324298</v>
      </c>
      <c r="Q1252" s="14">
        <v>0.70026403788145497</v>
      </c>
      <c r="R1252" s="14"/>
      <c r="S1252" s="14">
        <v>0.67874781859259703</v>
      </c>
      <c r="T1252" s="14">
        <v>0.69464886825945305</v>
      </c>
      <c r="U1252" s="14">
        <v>0.69345685240701205</v>
      </c>
      <c r="V1252" s="14">
        <v>0.69428208390983503</v>
      </c>
      <c r="W1252" s="14">
        <v>0.73073764732094004</v>
      </c>
      <c r="X1252" s="14">
        <v>0.79491306392253103</v>
      </c>
      <c r="Y1252" s="14">
        <v>0.755877154335026</v>
      </c>
      <c r="Z1252" s="14">
        <v>0.74274744228654999</v>
      </c>
      <c r="AA1252" s="14">
        <v>0.74829598162227995</v>
      </c>
      <c r="AB1252" s="14">
        <v>0.704143789400418</v>
      </c>
      <c r="AC1252" s="14">
        <v>0.66895912578176397</v>
      </c>
      <c r="AD1252" s="14">
        <v>0.75524970255313695</v>
      </c>
      <c r="AE1252" s="14"/>
      <c r="AF1252" s="14">
        <v>0.76378441961644805</v>
      </c>
      <c r="AG1252" s="14">
        <v>0.723016826280242</v>
      </c>
      <c r="AH1252" s="14">
        <v>0.74121697920240104</v>
      </c>
      <c r="AI1252" s="14"/>
      <c r="AJ1252" s="14">
        <v>0.79694239754591201</v>
      </c>
      <c r="AK1252" s="14">
        <v>0.714040529039215</v>
      </c>
      <c r="AL1252" s="14">
        <v>0.70554823664789101</v>
      </c>
      <c r="AM1252" s="14">
        <v>0.72194201586320395</v>
      </c>
      <c r="AN1252" s="14">
        <v>0.67548403044814398</v>
      </c>
      <c r="AO1252" s="14"/>
      <c r="AP1252" s="14">
        <v>0.82542674198235599</v>
      </c>
      <c r="AQ1252" s="14">
        <v>0.69810640418861902</v>
      </c>
      <c r="AR1252" s="14">
        <v>0.69396617347051104</v>
      </c>
      <c r="AS1252" s="14"/>
      <c r="AT1252" s="14">
        <v>0.76823841287910599</v>
      </c>
      <c r="AU1252" s="14">
        <v>0.63618265036091604</v>
      </c>
      <c r="AV1252" s="14">
        <v>0.71431110859771796</v>
      </c>
      <c r="AW1252" s="14">
        <v>0.73424608548402703</v>
      </c>
      <c r="AX1252" s="14">
        <v>0.68372188975096004</v>
      </c>
      <c r="AY1252" s="14"/>
      <c r="AZ1252" s="14">
        <v>0.76070394765708205</v>
      </c>
      <c r="BA1252" s="14">
        <v>0.71612024482544401</v>
      </c>
      <c r="BB1252" s="14">
        <v>0.67916682321049004</v>
      </c>
      <c r="BC1252" s="14">
        <v>0.68534620541073799</v>
      </c>
      <c r="BD1252" s="14">
        <v>0.695806448428406</v>
      </c>
      <c r="BE1252" s="14">
        <v>0.77699223727543099</v>
      </c>
    </row>
    <row r="1253" spans="2:57" x14ac:dyDescent="0.25">
      <c r="B1253" t="s">
        <v>438</v>
      </c>
      <c r="C1253" s="14">
        <v>0.19584426700152499</v>
      </c>
      <c r="D1253" s="14">
        <v>0.17777824525331801</v>
      </c>
      <c r="E1253" s="14">
        <v>0.20986805922020699</v>
      </c>
      <c r="F1253" s="14"/>
      <c r="G1253" s="14">
        <v>0.364377836556876</v>
      </c>
      <c r="H1253" s="14">
        <v>0.16683808533438099</v>
      </c>
      <c r="I1253" s="14">
        <v>0.17383175997868799</v>
      </c>
      <c r="J1253" s="14">
        <v>0.18335244778090101</v>
      </c>
      <c r="K1253" s="14">
        <v>0.19757330660790001</v>
      </c>
      <c r="L1253" s="14">
        <v>0.133808036057639</v>
      </c>
      <c r="M1253" s="14"/>
      <c r="N1253" s="14">
        <v>0.225031621520241</v>
      </c>
      <c r="O1253" s="14">
        <v>0.20508583233556099</v>
      </c>
      <c r="P1253" s="14">
        <v>0.14893098355024501</v>
      </c>
      <c r="Q1253" s="14">
        <v>0.194903385802184</v>
      </c>
      <c r="R1253" s="14"/>
      <c r="S1253" s="14">
        <v>0.230366982407615</v>
      </c>
      <c r="T1253" s="14">
        <v>0.24871687825998601</v>
      </c>
      <c r="U1253" s="14">
        <v>0.17913811631068599</v>
      </c>
      <c r="V1253" s="14">
        <v>0.17604803673076799</v>
      </c>
      <c r="W1253" s="14">
        <v>0.16167630966841301</v>
      </c>
      <c r="X1253" s="14">
        <v>0.14374937455973</v>
      </c>
      <c r="Y1253" s="14">
        <v>0.18991086321793799</v>
      </c>
      <c r="Z1253" s="14">
        <v>0.19066068034929101</v>
      </c>
      <c r="AA1253" s="14">
        <v>0.179256814722523</v>
      </c>
      <c r="AB1253" s="14">
        <v>0.185206513086768</v>
      </c>
      <c r="AC1253" s="14">
        <v>0.23301412658142501</v>
      </c>
      <c r="AD1253" s="14">
        <v>0.19830202605928299</v>
      </c>
      <c r="AE1253" s="14"/>
      <c r="AF1253" s="14">
        <v>0.15120750813349301</v>
      </c>
      <c r="AG1253" s="14">
        <v>0.201519692529568</v>
      </c>
      <c r="AH1253" s="14">
        <v>0.13763689364180501</v>
      </c>
      <c r="AI1253" s="14"/>
      <c r="AJ1253" s="14">
        <v>0.12730253777324299</v>
      </c>
      <c r="AK1253" s="14">
        <v>0.21299846239664399</v>
      </c>
      <c r="AL1253" s="14">
        <v>0.177198661582635</v>
      </c>
      <c r="AM1253" s="14">
        <v>0.239046388907007</v>
      </c>
      <c r="AN1253" s="14">
        <v>0.18439391826504101</v>
      </c>
      <c r="AO1253" s="14"/>
      <c r="AP1253" s="14">
        <v>0.125486095853936</v>
      </c>
      <c r="AQ1253" s="14">
        <v>0.22774717376827899</v>
      </c>
      <c r="AR1253" s="14">
        <v>0.23143657819733701</v>
      </c>
      <c r="AS1253" s="14"/>
      <c r="AT1253" s="14">
        <v>0.14633282734421499</v>
      </c>
      <c r="AU1253" s="14">
        <v>0.23603081819322499</v>
      </c>
      <c r="AV1253" s="14">
        <v>0.21763006763007001</v>
      </c>
      <c r="AW1253" s="14">
        <v>0.219878939805217</v>
      </c>
      <c r="AX1253" s="14">
        <v>0.22333193491067399</v>
      </c>
      <c r="AY1253" s="14"/>
      <c r="AZ1253" s="14">
        <v>0.169601347889976</v>
      </c>
      <c r="BA1253" s="14">
        <v>0.20792311572268499</v>
      </c>
      <c r="BB1253" s="14">
        <v>0.19187962731129199</v>
      </c>
      <c r="BC1253" s="14">
        <v>0.22247243126896801</v>
      </c>
      <c r="BD1253" s="14">
        <v>0.208460785173257</v>
      </c>
      <c r="BE1253" s="14">
        <v>0.14685285057778399</v>
      </c>
    </row>
    <row r="1254" spans="2:57" x14ac:dyDescent="0.25">
      <c r="B1254" t="s">
        <v>89</v>
      </c>
      <c r="C1254" s="14">
        <v>0.522087085138353</v>
      </c>
      <c r="D1254" s="14">
        <v>0.55865010457547903</v>
      </c>
      <c r="E1254" s="14">
        <v>0.49310831301314401</v>
      </c>
      <c r="F1254" s="14"/>
      <c r="G1254" s="14">
        <v>0.20392699556850299</v>
      </c>
      <c r="H1254" s="14">
        <v>0.57770883331140499</v>
      </c>
      <c r="I1254" s="14">
        <v>0.56608437408671697</v>
      </c>
      <c r="J1254" s="14">
        <v>0.50269752035980098</v>
      </c>
      <c r="K1254" s="14">
        <v>0.54160416762153296</v>
      </c>
      <c r="L1254" s="14">
        <v>0.65612952606830499</v>
      </c>
      <c r="M1254" s="14"/>
      <c r="N1254" s="14">
        <v>0.47772681694379199</v>
      </c>
      <c r="O1254" s="14">
        <v>0.50659665490005401</v>
      </c>
      <c r="P1254" s="14">
        <v>0.61697885317299705</v>
      </c>
      <c r="Q1254" s="14">
        <v>0.50536065207927106</v>
      </c>
      <c r="R1254" s="14"/>
      <c r="S1254" s="14">
        <v>0.44838083618498198</v>
      </c>
      <c r="T1254" s="14">
        <v>0.44593198999946698</v>
      </c>
      <c r="U1254" s="14">
        <v>0.51431873609632595</v>
      </c>
      <c r="V1254" s="14">
        <v>0.51823404717906696</v>
      </c>
      <c r="W1254" s="14">
        <v>0.56906133765252798</v>
      </c>
      <c r="X1254" s="14">
        <v>0.651163689362801</v>
      </c>
      <c r="Y1254" s="14">
        <v>0.56596629111708796</v>
      </c>
      <c r="Z1254" s="14">
        <v>0.55208676193725903</v>
      </c>
      <c r="AA1254" s="14">
        <v>0.56903916689975698</v>
      </c>
      <c r="AB1254" s="14">
        <v>0.51893727631365005</v>
      </c>
      <c r="AC1254" s="14">
        <v>0.43594499920033902</v>
      </c>
      <c r="AD1254" s="14">
        <v>0.55694767649385402</v>
      </c>
      <c r="AE1254" s="14"/>
      <c r="AF1254" s="14">
        <v>0.61257691148295501</v>
      </c>
      <c r="AG1254" s="14">
        <v>0.52149713375067397</v>
      </c>
      <c r="AH1254" s="14">
        <v>0.60358008556059695</v>
      </c>
      <c r="AI1254" s="14"/>
      <c r="AJ1254" s="14">
        <v>0.66963985977266904</v>
      </c>
      <c r="AK1254" s="14">
        <v>0.501042066642572</v>
      </c>
      <c r="AL1254" s="14">
        <v>0.52834957506525604</v>
      </c>
      <c r="AM1254" s="14">
        <v>0.48289562695619698</v>
      </c>
      <c r="AN1254" s="14">
        <v>0.491090112183103</v>
      </c>
      <c r="AO1254" s="14"/>
      <c r="AP1254" s="14">
        <v>0.69994064612842</v>
      </c>
      <c r="AQ1254" s="14">
        <v>0.470359230420339</v>
      </c>
      <c r="AR1254" s="14">
        <v>0.462529595273174</v>
      </c>
      <c r="AS1254" s="14"/>
      <c r="AT1254" s="14">
        <v>0.62190558553489095</v>
      </c>
      <c r="AU1254" s="14">
        <v>0.40015183216769101</v>
      </c>
      <c r="AV1254" s="14">
        <v>0.49668104096764798</v>
      </c>
      <c r="AW1254" s="14">
        <v>0.51436714567881003</v>
      </c>
      <c r="AX1254" s="14">
        <v>0.460389954840286</v>
      </c>
      <c r="AY1254" s="14"/>
      <c r="AZ1254" s="14">
        <v>0.591102599767106</v>
      </c>
      <c r="BA1254" s="14">
        <v>0.50819712910275805</v>
      </c>
      <c r="BB1254" s="14">
        <v>0.487287195899198</v>
      </c>
      <c r="BC1254" s="14">
        <v>0.46287377414177</v>
      </c>
      <c r="BD1254" s="14">
        <v>0.48734566325515</v>
      </c>
      <c r="BE1254" s="14">
        <v>0.63013938669764702</v>
      </c>
    </row>
    <row r="1255" spans="2:57" x14ac:dyDescent="0.25">
      <c r="C1255" s="14"/>
      <c r="D1255" s="14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F1255" s="14"/>
      <c r="AG1255" s="14"/>
      <c r="AH1255" s="14"/>
      <c r="AI1255" s="14"/>
      <c r="AJ1255" s="14"/>
      <c r="AK1255" s="14"/>
      <c r="AL1255" s="14"/>
      <c r="AM1255" s="14"/>
      <c r="AN1255" s="14"/>
      <c r="AO1255" s="14"/>
      <c r="AP1255" s="14"/>
      <c r="AQ1255" s="14"/>
      <c r="AR1255" s="14"/>
      <c r="AS1255" s="14"/>
      <c r="AT1255" s="14"/>
      <c r="AU1255" s="14"/>
      <c r="AV1255" s="14"/>
      <c r="AW1255" s="14"/>
      <c r="AX1255" s="14"/>
      <c r="AY1255" s="14"/>
      <c r="AZ1255" s="14"/>
      <c r="BA1255" s="14"/>
      <c r="BB1255" s="14"/>
      <c r="BC1255" s="14"/>
      <c r="BD1255" s="14"/>
      <c r="BE1255" s="14"/>
    </row>
    <row r="1256" spans="2:57" x14ac:dyDescent="0.25">
      <c r="B1256" s="6" t="s">
        <v>446</v>
      </c>
      <c r="C1256" s="14"/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F1256" s="14"/>
      <c r="AG1256" s="14"/>
      <c r="AH1256" s="14"/>
      <c r="AI1256" s="14"/>
      <c r="AJ1256" s="14"/>
      <c r="AK1256" s="14"/>
      <c r="AL1256" s="14"/>
      <c r="AM1256" s="14"/>
      <c r="AN1256" s="14"/>
      <c r="AO1256" s="14"/>
      <c r="AP1256" s="14"/>
      <c r="AQ1256" s="14"/>
      <c r="AR1256" s="14"/>
      <c r="AS1256" s="14"/>
      <c r="AT1256" s="14"/>
      <c r="AU1256" s="14"/>
      <c r="AV1256" s="14"/>
      <c r="AW1256" s="14"/>
      <c r="AX1256" s="14"/>
      <c r="AY1256" s="14"/>
      <c r="AZ1256" s="14"/>
      <c r="BA1256" s="14"/>
      <c r="BB1256" s="14"/>
      <c r="BC1256" s="14"/>
      <c r="BD1256" s="14"/>
      <c r="BE1256" s="14"/>
    </row>
    <row r="1257" spans="2:57" x14ac:dyDescent="0.25">
      <c r="B1257" s="24" t="s">
        <v>93</v>
      </c>
      <c r="C1257" s="14"/>
      <c r="D1257" s="14"/>
      <c r="E1257" s="14"/>
      <c r="F1257" s="14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4"/>
      <c r="AD1257" s="14"/>
      <c r="AE1257" s="14"/>
      <c r="AF1257" s="14"/>
      <c r="AG1257" s="14"/>
      <c r="AH1257" s="14"/>
      <c r="AI1257" s="14"/>
      <c r="AJ1257" s="14"/>
      <c r="AK1257" s="14"/>
      <c r="AL1257" s="14"/>
      <c r="AM1257" s="14"/>
      <c r="AN1257" s="14"/>
      <c r="AO1257" s="14"/>
      <c r="AP1257" s="14"/>
      <c r="AQ1257" s="14"/>
      <c r="AR1257" s="14"/>
      <c r="AS1257" s="14"/>
      <c r="AT1257" s="14"/>
      <c r="AU1257" s="14"/>
      <c r="AV1257" s="14"/>
      <c r="AW1257" s="14"/>
      <c r="AX1257" s="14"/>
      <c r="AY1257" s="14"/>
      <c r="AZ1257" s="14"/>
      <c r="BA1257" s="14"/>
      <c r="BB1257" s="14"/>
      <c r="BC1257" s="14"/>
      <c r="BD1257" s="14"/>
      <c r="BE1257" s="14"/>
    </row>
    <row r="1258" spans="2:57" x14ac:dyDescent="0.25">
      <c r="B1258" t="s">
        <v>440</v>
      </c>
      <c r="C1258" s="14">
        <v>0.145274282671051</v>
      </c>
      <c r="D1258" s="14">
        <v>0.160547518233224</v>
      </c>
      <c r="E1258" s="14">
        <v>0.130342957134222</v>
      </c>
      <c r="F1258" s="14"/>
      <c r="G1258" s="14">
        <v>0.186777715437282</v>
      </c>
      <c r="H1258" s="14">
        <v>0.18518082786182999</v>
      </c>
      <c r="I1258" s="14">
        <v>0.18096645223198701</v>
      </c>
      <c r="J1258" s="14">
        <v>0.119849891455584</v>
      </c>
      <c r="K1258" s="14">
        <v>0.11096760502750699</v>
      </c>
      <c r="L1258" s="14">
        <v>9.95936150712292E-2</v>
      </c>
      <c r="M1258" s="14"/>
      <c r="N1258" s="14">
        <v>0.179664243349065</v>
      </c>
      <c r="O1258" s="14">
        <v>0.10787946596831299</v>
      </c>
      <c r="P1258" s="14">
        <v>0.18580445094036599</v>
      </c>
      <c r="Q1258" s="14">
        <v>0.112079886010511</v>
      </c>
      <c r="R1258" s="14"/>
      <c r="S1258" s="14">
        <v>0.19389361456739801</v>
      </c>
      <c r="T1258" s="14">
        <v>0.118513405511589</v>
      </c>
      <c r="U1258" s="14">
        <v>0.116321052434866</v>
      </c>
      <c r="V1258" s="14">
        <v>0.157967558162696</v>
      </c>
      <c r="W1258" s="14">
        <v>0.10553642771685701</v>
      </c>
      <c r="X1258" s="14">
        <v>0.14852529923776001</v>
      </c>
      <c r="Y1258" s="14">
        <v>0.11876244177322801</v>
      </c>
      <c r="Z1258" s="14">
        <v>0.157708387329352</v>
      </c>
      <c r="AA1258" s="14">
        <v>0.173469118894332</v>
      </c>
      <c r="AB1258" s="14">
        <v>0.141410511392733</v>
      </c>
      <c r="AC1258" s="14">
        <v>0.12441380834815099</v>
      </c>
      <c r="AD1258" s="14">
        <v>0.15382303739689299</v>
      </c>
      <c r="AE1258" s="14"/>
      <c r="AF1258" s="14">
        <v>0.13286998038516401</v>
      </c>
      <c r="AG1258" s="14">
        <v>0.15293816952678099</v>
      </c>
      <c r="AH1258" s="14">
        <v>0.14583788682325199</v>
      </c>
      <c r="AI1258" s="14"/>
      <c r="AJ1258" s="14">
        <v>0.132231890851844</v>
      </c>
      <c r="AK1258" s="14">
        <v>0.15488868804096401</v>
      </c>
      <c r="AL1258" s="14">
        <v>0.14854047959948399</v>
      </c>
      <c r="AM1258" s="14">
        <v>0.280714858856557</v>
      </c>
      <c r="AN1258" s="14">
        <v>0.13362651538772199</v>
      </c>
      <c r="AO1258" s="14"/>
      <c r="AP1258" s="14">
        <v>0.159815996537708</v>
      </c>
      <c r="AQ1258" s="14">
        <v>0.166172898997131</v>
      </c>
      <c r="AR1258" s="14">
        <v>0.118483910013328</v>
      </c>
      <c r="AS1258" s="14"/>
      <c r="AT1258" s="14">
        <v>9.5684977260260595E-2</v>
      </c>
      <c r="AU1258" s="14">
        <v>0.110846586966642</v>
      </c>
      <c r="AV1258" s="14">
        <v>0.17973050653385</v>
      </c>
      <c r="AW1258" s="14">
        <v>0.23849729124498301</v>
      </c>
      <c r="AX1258" s="14">
        <v>0.161094364649184</v>
      </c>
      <c r="AY1258" s="14"/>
      <c r="AZ1258" s="14">
        <v>0.22424579120486299</v>
      </c>
      <c r="BA1258" s="14">
        <v>0.139698362800007</v>
      </c>
      <c r="BB1258" s="14">
        <v>0.12949184226163801</v>
      </c>
      <c r="BC1258" s="14">
        <v>0.111350718329711</v>
      </c>
      <c r="BD1258" s="14">
        <v>9.8044033956505502E-2</v>
      </c>
      <c r="BE1258" s="14">
        <v>7.9707342688606103E-2</v>
      </c>
    </row>
    <row r="1259" spans="2:57" x14ac:dyDescent="0.25">
      <c r="B1259" t="s">
        <v>441</v>
      </c>
      <c r="C1259" s="14">
        <v>0.43663411414435599</v>
      </c>
      <c r="D1259" s="14">
        <v>0.45240987195058002</v>
      </c>
      <c r="E1259" s="14">
        <v>0.41967305588077902</v>
      </c>
      <c r="F1259" s="14"/>
      <c r="G1259" s="14">
        <v>0.41638027343110701</v>
      </c>
      <c r="H1259" s="14">
        <v>0.50805860715090101</v>
      </c>
      <c r="I1259" s="14">
        <v>0.42884121965326699</v>
      </c>
      <c r="J1259" s="14">
        <v>0.47152433296417001</v>
      </c>
      <c r="K1259" s="14">
        <v>0.40500969692939498</v>
      </c>
      <c r="L1259" s="14">
        <v>0.39096279167869102</v>
      </c>
      <c r="M1259" s="14"/>
      <c r="N1259" s="14">
        <v>0.46360667256600502</v>
      </c>
      <c r="O1259" s="14">
        <v>0.45129396627416002</v>
      </c>
      <c r="P1259" s="14">
        <v>0.44298041636065699</v>
      </c>
      <c r="Q1259" s="14">
        <v>0.38876675456587501</v>
      </c>
      <c r="R1259" s="14"/>
      <c r="S1259" s="14">
        <v>0.45202214777190503</v>
      </c>
      <c r="T1259" s="14">
        <v>0.441950872463857</v>
      </c>
      <c r="U1259" s="14">
        <v>0.42709946543927002</v>
      </c>
      <c r="V1259" s="14">
        <v>0.44286245592668699</v>
      </c>
      <c r="W1259" s="14">
        <v>0.48274234798481902</v>
      </c>
      <c r="X1259" s="14">
        <v>0.45110372740033</v>
      </c>
      <c r="Y1259" s="14">
        <v>0.46528348120655999</v>
      </c>
      <c r="Z1259" s="14">
        <v>0.50709359433003598</v>
      </c>
      <c r="AA1259" s="14">
        <v>0.394127805381144</v>
      </c>
      <c r="AB1259" s="14">
        <v>0.35846406927687902</v>
      </c>
      <c r="AC1259" s="14">
        <v>0.41512962598516101</v>
      </c>
      <c r="AD1259" s="14">
        <v>0.452457786244714</v>
      </c>
      <c r="AE1259" s="14"/>
      <c r="AF1259" s="14">
        <v>0.41055890672664003</v>
      </c>
      <c r="AG1259" s="14">
        <v>0.46216700853892401</v>
      </c>
      <c r="AH1259" s="14">
        <v>0.46500570604320202</v>
      </c>
      <c r="AI1259" s="14"/>
      <c r="AJ1259" s="14">
        <v>0.43566578224505798</v>
      </c>
      <c r="AK1259" s="14">
        <v>0.48592645153001501</v>
      </c>
      <c r="AL1259" s="14">
        <v>0.39482366857842</v>
      </c>
      <c r="AM1259" s="14">
        <v>0.34522332312911103</v>
      </c>
      <c r="AN1259" s="14">
        <v>0.43221493751804502</v>
      </c>
      <c r="AO1259" s="14"/>
      <c r="AP1259" s="14">
        <v>0.47295503509310399</v>
      </c>
      <c r="AQ1259" s="14">
        <v>0.46191980396179899</v>
      </c>
      <c r="AR1259" s="14">
        <v>0.41238663653614599</v>
      </c>
      <c r="AS1259" s="14"/>
      <c r="AT1259" s="14">
        <v>0.42781583100153198</v>
      </c>
      <c r="AU1259" s="14">
        <v>0.42140889846770702</v>
      </c>
      <c r="AV1259" s="14">
        <v>0.45695027591123599</v>
      </c>
      <c r="AW1259" s="14">
        <v>0.45899071156594601</v>
      </c>
      <c r="AX1259" s="14">
        <v>0.39097095071904597</v>
      </c>
      <c r="AY1259" s="14"/>
      <c r="AZ1259" s="14">
        <v>0.45339477277499801</v>
      </c>
      <c r="BA1259" s="14">
        <v>0.42941909988819499</v>
      </c>
      <c r="BB1259" s="14">
        <v>0.48217637220111398</v>
      </c>
      <c r="BC1259" s="14">
        <v>0.39731560473455102</v>
      </c>
      <c r="BD1259" s="14">
        <v>0.409993679779806</v>
      </c>
      <c r="BE1259" s="14">
        <v>0.47763534098981503</v>
      </c>
    </row>
    <row r="1260" spans="2:57" x14ac:dyDescent="0.25">
      <c r="B1260" t="s">
        <v>442</v>
      </c>
      <c r="C1260" s="14">
        <v>0.15242036372596901</v>
      </c>
      <c r="D1260" s="14">
        <v>0.13954513156749901</v>
      </c>
      <c r="E1260" s="14">
        <v>0.16590528878720501</v>
      </c>
      <c r="F1260" s="14"/>
      <c r="G1260" s="14">
        <v>0.19333122480700601</v>
      </c>
      <c r="H1260" s="14">
        <v>0.12946846313799401</v>
      </c>
      <c r="I1260" s="14">
        <v>0.125501514185554</v>
      </c>
      <c r="J1260" s="14">
        <v>0.13157255895523401</v>
      </c>
      <c r="K1260" s="14">
        <v>0.167294848227868</v>
      </c>
      <c r="L1260" s="14">
        <v>0.172693901675193</v>
      </c>
      <c r="M1260" s="14"/>
      <c r="N1260" s="14">
        <v>0.115623638262915</v>
      </c>
      <c r="O1260" s="14">
        <v>0.148392050795701</v>
      </c>
      <c r="P1260" s="14">
        <v>0.153066880055544</v>
      </c>
      <c r="Q1260" s="14">
        <v>0.19458715155370701</v>
      </c>
      <c r="R1260" s="14"/>
      <c r="S1260" s="14">
        <v>0.123493838855882</v>
      </c>
      <c r="T1260" s="14">
        <v>0.165128605621155</v>
      </c>
      <c r="U1260" s="14">
        <v>0.163036317538341</v>
      </c>
      <c r="V1260" s="14">
        <v>0.12454649476265001</v>
      </c>
      <c r="W1260" s="14">
        <v>0.14676441112594599</v>
      </c>
      <c r="X1260" s="14">
        <v>0.116362401785504</v>
      </c>
      <c r="Y1260" s="14">
        <v>0.15975738384034699</v>
      </c>
      <c r="Z1260" s="14">
        <v>0.16982322672421499</v>
      </c>
      <c r="AA1260" s="14">
        <v>0.18210337952439301</v>
      </c>
      <c r="AB1260" s="14">
        <v>0.17566687422451899</v>
      </c>
      <c r="AC1260" s="14">
        <v>0.19266545773337701</v>
      </c>
      <c r="AD1260" s="14">
        <v>0.120172674956404</v>
      </c>
      <c r="AE1260" s="14"/>
      <c r="AF1260" s="14">
        <v>0.174182665089779</v>
      </c>
      <c r="AG1260" s="14">
        <v>0.13331916863103799</v>
      </c>
      <c r="AH1260" s="14">
        <v>0.12892107535063799</v>
      </c>
      <c r="AI1260" s="14"/>
      <c r="AJ1260" s="14">
        <v>0.15989247280178601</v>
      </c>
      <c r="AK1260" s="14">
        <v>0.15651202158903799</v>
      </c>
      <c r="AL1260" s="14">
        <v>0.123572629309703</v>
      </c>
      <c r="AM1260" s="14">
        <v>0.20641729057132199</v>
      </c>
      <c r="AN1260" s="14">
        <v>0.13192055634018399</v>
      </c>
      <c r="AO1260" s="14"/>
      <c r="AP1260" s="14">
        <v>0.14209423866332499</v>
      </c>
      <c r="AQ1260" s="14">
        <v>0.16014023168213701</v>
      </c>
      <c r="AR1260" s="14">
        <v>0.164075270203731</v>
      </c>
      <c r="AS1260" s="14"/>
      <c r="AT1260" s="14">
        <v>0.153862835380461</v>
      </c>
      <c r="AU1260" s="14">
        <v>0.20210710902683399</v>
      </c>
      <c r="AV1260" s="14">
        <v>0.14089053901381601</v>
      </c>
      <c r="AW1260" s="14">
        <v>7.8505549622943399E-2</v>
      </c>
      <c r="AX1260" s="14">
        <v>0.13115441995143701</v>
      </c>
      <c r="AY1260" s="14"/>
      <c r="AZ1260" s="14">
        <v>0.11602431109638001</v>
      </c>
      <c r="BA1260" s="14">
        <v>0.17002092667547</v>
      </c>
      <c r="BB1260" s="14">
        <v>0.138169798686196</v>
      </c>
      <c r="BC1260" s="14">
        <v>0.17258830227293701</v>
      </c>
      <c r="BD1260" s="14">
        <v>0.17648885082311799</v>
      </c>
      <c r="BE1260" s="14">
        <v>0.138019441494421</v>
      </c>
    </row>
    <row r="1261" spans="2:57" x14ac:dyDescent="0.25">
      <c r="B1261" t="s">
        <v>443</v>
      </c>
      <c r="C1261" s="14">
        <v>4.9940690549969101E-2</v>
      </c>
      <c r="D1261" s="14">
        <v>3.9973612815976202E-2</v>
      </c>
      <c r="E1261" s="14">
        <v>5.9051511956358903E-2</v>
      </c>
      <c r="F1261" s="14"/>
      <c r="G1261" s="14">
        <v>5.5656287451085598E-2</v>
      </c>
      <c r="H1261" s="14">
        <v>2.3638722628813599E-2</v>
      </c>
      <c r="I1261" s="14">
        <v>6.0599228638232298E-2</v>
      </c>
      <c r="J1261" s="14">
        <v>6.3417154176423296E-2</v>
      </c>
      <c r="K1261" s="14">
        <v>3.8386501851939002E-2</v>
      </c>
      <c r="L1261" s="14">
        <v>5.5786681570664402E-2</v>
      </c>
      <c r="M1261" s="14"/>
      <c r="N1261" s="14">
        <v>4.47518426483067E-2</v>
      </c>
      <c r="O1261" s="14">
        <v>5.9501634119352401E-2</v>
      </c>
      <c r="P1261" s="14">
        <v>4.77523375649141E-2</v>
      </c>
      <c r="Q1261" s="14">
        <v>4.63007072644721E-2</v>
      </c>
      <c r="R1261" s="14"/>
      <c r="S1261" s="14">
        <v>4.5724079034904198E-2</v>
      </c>
      <c r="T1261" s="14">
        <v>6.2965107062502607E-2</v>
      </c>
      <c r="U1261" s="14">
        <v>2.77700717128871E-2</v>
      </c>
      <c r="V1261" s="14">
        <v>3.9103957850298403E-2</v>
      </c>
      <c r="W1261" s="14">
        <v>3.3481572583479301E-2</v>
      </c>
      <c r="X1261" s="14">
        <v>5.2268706504151802E-2</v>
      </c>
      <c r="Y1261" s="14">
        <v>6.3595559162395607E-2</v>
      </c>
      <c r="Z1261" s="14">
        <v>4.7642637779778299E-2</v>
      </c>
      <c r="AA1261" s="14">
        <v>5.5327198164731597E-2</v>
      </c>
      <c r="AB1261" s="14">
        <v>5.2241695218143598E-2</v>
      </c>
      <c r="AC1261" s="14">
        <v>6.5219929352055506E-2</v>
      </c>
      <c r="AD1261" s="14">
        <v>5.0691772978876899E-2</v>
      </c>
      <c r="AE1261" s="14"/>
      <c r="AF1261" s="14">
        <v>5.7233021119455697E-2</v>
      </c>
      <c r="AG1261" s="14">
        <v>4.4153972594140403E-2</v>
      </c>
      <c r="AH1261" s="14">
        <v>3.5265999723528597E-2</v>
      </c>
      <c r="AI1261" s="14"/>
      <c r="AJ1261" s="14">
        <v>6.9013144871861207E-2</v>
      </c>
      <c r="AK1261" s="14">
        <v>3.1804528172493997E-2</v>
      </c>
      <c r="AL1261" s="14">
        <v>2.4956082408341601E-2</v>
      </c>
      <c r="AM1261" s="14">
        <v>3.3642008981080697E-2</v>
      </c>
      <c r="AN1261" s="14">
        <v>3.5043166712001403E-2</v>
      </c>
      <c r="AO1261" s="14"/>
      <c r="AP1261" s="14">
        <v>5.7023999132949497E-2</v>
      </c>
      <c r="AQ1261" s="14">
        <v>4.2177680928065502E-2</v>
      </c>
      <c r="AR1261" s="14">
        <v>6.4595506079484805E-2</v>
      </c>
      <c r="AS1261" s="14"/>
      <c r="AT1261" s="14">
        <v>4.9612247447004897E-2</v>
      </c>
      <c r="AU1261" s="14">
        <v>4.67766128582826E-2</v>
      </c>
      <c r="AV1261" s="14">
        <v>3.2307402868952499E-2</v>
      </c>
      <c r="AW1261" s="14">
        <v>7.4613995404510997E-2</v>
      </c>
      <c r="AX1261" s="14">
        <v>6.5517906699327097E-2</v>
      </c>
      <c r="AY1261" s="14"/>
      <c r="AZ1261" s="14">
        <v>3.8786930886002297E-2</v>
      </c>
      <c r="BA1261" s="14">
        <v>5.2309980528348302E-2</v>
      </c>
      <c r="BB1261" s="14">
        <v>5.0871135352040103E-2</v>
      </c>
      <c r="BC1261" s="14">
        <v>4.2903271751349698E-2</v>
      </c>
      <c r="BD1261" s="14">
        <v>6.1224193800481601E-2</v>
      </c>
      <c r="BE1261" s="14">
        <v>8.2151478782168594E-2</v>
      </c>
    </row>
    <row r="1262" spans="2:57" x14ac:dyDescent="0.25">
      <c r="B1262" t="s">
        <v>87</v>
      </c>
      <c r="C1262" s="14">
        <v>0.21573054890865601</v>
      </c>
      <c r="D1262" s="14">
        <v>0.20752386543272</v>
      </c>
      <c r="E1262" s="14">
        <v>0.225027186241436</v>
      </c>
      <c r="F1262" s="14"/>
      <c r="G1262" s="14">
        <v>0.14785449887351901</v>
      </c>
      <c r="H1262" s="14">
        <v>0.15365337922046199</v>
      </c>
      <c r="I1262" s="14">
        <v>0.204091585290959</v>
      </c>
      <c r="J1262" s="14">
        <v>0.21363606244858799</v>
      </c>
      <c r="K1262" s="14">
        <v>0.27834134796329102</v>
      </c>
      <c r="L1262" s="14">
        <v>0.28096301000422202</v>
      </c>
      <c r="M1262" s="14"/>
      <c r="N1262" s="14">
        <v>0.19635360317370801</v>
      </c>
      <c r="O1262" s="14">
        <v>0.23293288284247399</v>
      </c>
      <c r="P1262" s="14">
        <v>0.17039591507851901</v>
      </c>
      <c r="Q1262" s="14">
        <v>0.25826550060543502</v>
      </c>
      <c r="R1262" s="14"/>
      <c r="S1262" s="14">
        <v>0.184866319769911</v>
      </c>
      <c r="T1262" s="14">
        <v>0.21144200934089599</v>
      </c>
      <c r="U1262" s="14">
        <v>0.26577309287463602</v>
      </c>
      <c r="V1262" s="14">
        <v>0.235519533297669</v>
      </c>
      <c r="W1262" s="14">
        <v>0.23147524058889901</v>
      </c>
      <c r="X1262" s="14">
        <v>0.231739865072255</v>
      </c>
      <c r="Y1262" s="14">
        <v>0.19260113401746801</v>
      </c>
      <c r="Z1262" s="14">
        <v>0.117732153836618</v>
      </c>
      <c r="AA1262" s="14">
        <v>0.19497249803540001</v>
      </c>
      <c r="AB1262" s="14">
        <v>0.27221684988772599</v>
      </c>
      <c r="AC1262" s="14">
        <v>0.20257117858125601</v>
      </c>
      <c r="AD1262" s="14">
        <v>0.22285472842311199</v>
      </c>
      <c r="AE1262" s="14"/>
      <c r="AF1262" s="14">
        <v>0.22515542667896099</v>
      </c>
      <c r="AG1262" s="14">
        <v>0.20742168070911701</v>
      </c>
      <c r="AH1262" s="14">
        <v>0.224969332059379</v>
      </c>
      <c r="AI1262" s="14"/>
      <c r="AJ1262" s="14">
        <v>0.20319670922945099</v>
      </c>
      <c r="AK1262" s="14">
        <v>0.170868310667489</v>
      </c>
      <c r="AL1262" s="14">
        <v>0.30810714010405099</v>
      </c>
      <c r="AM1262" s="14">
        <v>0.13400251846193001</v>
      </c>
      <c r="AN1262" s="14">
        <v>0.26719482404204697</v>
      </c>
      <c r="AO1262" s="14"/>
      <c r="AP1262" s="14">
        <v>0.16811073057291301</v>
      </c>
      <c r="AQ1262" s="14">
        <v>0.16958938443086699</v>
      </c>
      <c r="AR1262" s="14">
        <v>0.24045867716731101</v>
      </c>
      <c r="AS1262" s="14"/>
      <c r="AT1262" s="14">
        <v>0.27302410891074103</v>
      </c>
      <c r="AU1262" s="14">
        <v>0.21886079268053399</v>
      </c>
      <c r="AV1262" s="14">
        <v>0.19012127567214501</v>
      </c>
      <c r="AW1262" s="14">
        <v>0.14939245216161701</v>
      </c>
      <c r="AX1262" s="14">
        <v>0.25126235798100599</v>
      </c>
      <c r="AY1262" s="14"/>
      <c r="AZ1262" s="14">
        <v>0.167548194037756</v>
      </c>
      <c r="BA1262" s="14">
        <v>0.208551630107979</v>
      </c>
      <c r="BB1262" s="14">
        <v>0.19929085149901299</v>
      </c>
      <c r="BC1262" s="14">
        <v>0.275842102911451</v>
      </c>
      <c r="BD1262" s="14">
        <v>0.25424924164009</v>
      </c>
      <c r="BE1262" s="14">
        <v>0.22248639604498899</v>
      </c>
    </row>
    <row r="1263" spans="2:57" x14ac:dyDescent="0.25">
      <c r="B1263" t="s">
        <v>444</v>
      </c>
      <c r="C1263" s="14">
        <v>0.58190839681540596</v>
      </c>
      <c r="D1263" s="14">
        <v>0.61295739018380502</v>
      </c>
      <c r="E1263" s="14">
        <v>0.55001601301500103</v>
      </c>
      <c r="F1263" s="14"/>
      <c r="G1263" s="14">
        <v>0.60315798886838901</v>
      </c>
      <c r="H1263" s="14">
        <v>0.69323943501273</v>
      </c>
      <c r="I1263" s="14">
        <v>0.60980767188525398</v>
      </c>
      <c r="J1263" s="14">
        <v>0.59137422441975396</v>
      </c>
      <c r="K1263" s="14">
        <v>0.51597730195690195</v>
      </c>
      <c r="L1263" s="14">
        <v>0.49055640674992101</v>
      </c>
      <c r="M1263" s="14"/>
      <c r="N1263" s="14">
        <v>0.64327091591507002</v>
      </c>
      <c r="O1263" s="14">
        <v>0.55917343224247296</v>
      </c>
      <c r="P1263" s="14">
        <v>0.62878486730102301</v>
      </c>
      <c r="Q1263" s="14">
        <v>0.50084664057638595</v>
      </c>
      <c r="R1263" s="14"/>
      <c r="S1263" s="14">
        <v>0.64591576233930204</v>
      </c>
      <c r="T1263" s="14">
        <v>0.56046427797544696</v>
      </c>
      <c r="U1263" s="14">
        <v>0.54342051787413603</v>
      </c>
      <c r="V1263" s="14">
        <v>0.60083001408938297</v>
      </c>
      <c r="W1263" s="14">
        <v>0.58827877570167597</v>
      </c>
      <c r="X1263" s="14">
        <v>0.59962902663808904</v>
      </c>
      <c r="Y1263" s="14">
        <v>0.58404592297978897</v>
      </c>
      <c r="Z1263" s="14">
        <v>0.66480198165938797</v>
      </c>
      <c r="AA1263" s="14">
        <v>0.56759692427547603</v>
      </c>
      <c r="AB1263" s="14">
        <v>0.49987458066961199</v>
      </c>
      <c r="AC1263" s="14">
        <v>0.53954343433331198</v>
      </c>
      <c r="AD1263" s="14">
        <v>0.60628082364160696</v>
      </c>
      <c r="AE1263" s="14"/>
      <c r="AF1263" s="14">
        <v>0.54342888711180404</v>
      </c>
      <c r="AG1263" s="14">
        <v>0.61510517806570497</v>
      </c>
      <c r="AH1263" s="14">
        <v>0.61084359286645395</v>
      </c>
      <c r="AI1263" s="14"/>
      <c r="AJ1263" s="14">
        <v>0.56789767309690198</v>
      </c>
      <c r="AK1263" s="14">
        <v>0.64081513957097902</v>
      </c>
      <c r="AL1263" s="14">
        <v>0.54336414817790502</v>
      </c>
      <c r="AM1263" s="14">
        <v>0.62593818198566797</v>
      </c>
      <c r="AN1263" s="14">
        <v>0.56584145290576704</v>
      </c>
      <c r="AO1263" s="14"/>
      <c r="AP1263" s="14">
        <v>0.63277103163081205</v>
      </c>
      <c r="AQ1263" s="14">
        <v>0.62809270295893105</v>
      </c>
      <c r="AR1263" s="14">
        <v>0.53087054654947297</v>
      </c>
      <c r="AS1263" s="14"/>
      <c r="AT1263" s="14">
        <v>0.52350080826179202</v>
      </c>
      <c r="AU1263" s="14">
        <v>0.53225548543434897</v>
      </c>
      <c r="AV1263" s="14">
        <v>0.63668078244508597</v>
      </c>
      <c r="AW1263" s="14">
        <v>0.69748800281092904</v>
      </c>
      <c r="AX1263" s="14">
        <v>0.55206531536823</v>
      </c>
      <c r="AY1263" s="14"/>
      <c r="AZ1263" s="14">
        <v>0.67764056397986105</v>
      </c>
      <c r="BA1263" s="14">
        <v>0.56911746268820296</v>
      </c>
      <c r="BB1263" s="14">
        <v>0.61166821446275199</v>
      </c>
      <c r="BC1263" s="14">
        <v>0.50866632306426196</v>
      </c>
      <c r="BD1263" s="14">
        <v>0.50803771373631101</v>
      </c>
      <c r="BE1263" s="14">
        <v>0.55734268367842099</v>
      </c>
    </row>
    <row r="1264" spans="2:57" x14ac:dyDescent="0.25">
      <c r="B1264" t="s">
        <v>445</v>
      </c>
      <c r="C1264" s="14">
        <v>0.20236105427593801</v>
      </c>
      <c r="D1264" s="14">
        <v>0.17951874438347501</v>
      </c>
      <c r="E1264" s="14">
        <v>0.224956800743563</v>
      </c>
      <c r="F1264" s="14"/>
      <c r="G1264" s="14">
        <v>0.24898751225809199</v>
      </c>
      <c r="H1264" s="14">
        <v>0.15310718576680701</v>
      </c>
      <c r="I1264" s="14">
        <v>0.186100742823787</v>
      </c>
      <c r="J1264" s="14">
        <v>0.194989713131658</v>
      </c>
      <c r="K1264" s="14">
        <v>0.20568135007980701</v>
      </c>
      <c r="L1264" s="14">
        <v>0.22848058324585699</v>
      </c>
      <c r="M1264" s="14"/>
      <c r="N1264" s="14">
        <v>0.160375480911222</v>
      </c>
      <c r="O1264" s="14">
        <v>0.207893684915053</v>
      </c>
      <c r="P1264" s="14">
        <v>0.20081921762045801</v>
      </c>
      <c r="Q1264" s="14">
        <v>0.24088785881818001</v>
      </c>
      <c r="R1264" s="14"/>
      <c r="S1264" s="14">
        <v>0.169217917890786</v>
      </c>
      <c r="T1264" s="14">
        <v>0.228093712683657</v>
      </c>
      <c r="U1264" s="14">
        <v>0.190806389251228</v>
      </c>
      <c r="V1264" s="14">
        <v>0.163650452612948</v>
      </c>
      <c r="W1264" s="14">
        <v>0.18024598370942499</v>
      </c>
      <c r="X1264" s="14">
        <v>0.168631108289656</v>
      </c>
      <c r="Y1264" s="14">
        <v>0.223352943002743</v>
      </c>
      <c r="Z1264" s="14">
        <v>0.21746586450399299</v>
      </c>
      <c r="AA1264" s="14">
        <v>0.23743057768912401</v>
      </c>
      <c r="AB1264" s="14">
        <v>0.227908569442662</v>
      </c>
      <c r="AC1264" s="14">
        <v>0.25788538708543202</v>
      </c>
      <c r="AD1264" s="14">
        <v>0.17086444793528099</v>
      </c>
      <c r="AE1264" s="14"/>
      <c r="AF1264" s="14">
        <v>0.231415686209235</v>
      </c>
      <c r="AG1264" s="14">
        <v>0.17747314122517799</v>
      </c>
      <c r="AH1264" s="14">
        <v>0.16418707507416699</v>
      </c>
      <c r="AI1264" s="14"/>
      <c r="AJ1264" s="14">
        <v>0.228905617673647</v>
      </c>
      <c r="AK1264" s="14">
        <v>0.188316549761532</v>
      </c>
      <c r="AL1264" s="14">
        <v>0.14852871171804499</v>
      </c>
      <c r="AM1264" s="14">
        <v>0.24005929955240199</v>
      </c>
      <c r="AN1264" s="14">
        <v>0.16696372305218499</v>
      </c>
      <c r="AO1264" s="14"/>
      <c r="AP1264" s="14">
        <v>0.19911823779627499</v>
      </c>
      <c r="AQ1264" s="14">
        <v>0.20231791261020299</v>
      </c>
      <c r="AR1264" s="14">
        <v>0.228670776283216</v>
      </c>
      <c r="AS1264" s="14"/>
      <c r="AT1264" s="14">
        <v>0.20347508282746599</v>
      </c>
      <c r="AU1264" s="14">
        <v>0.24888372188511701</v>
      </c>
      <c r="AV1264" s="14">
        <v>0.17319794188276899</v>
      </c>
      <c r="AW1264" s="14">
        <v>0.15311954502745401</v>
      </c>
      <c r="AX1264" s="14">
        <v>0.19667232665076401</v>
      </c>
      <c r="AY1264" s="14"/>
      <c r="AZ1264" s="14">
        <v>0.154811241982383</v>
      </c>
      <c r="BA1264" s="14">
        <v>0.22233090720381901</v>
      </c>
      <c r="BB1264" s="14">
        <v>0.18904093403823599</v>
      </c>
      <c r="BC1264" s="14">
        <v>0.21549157402428701</v>
      </c>
      <c r="BD1264" s="14">
        <v>0.23771304462359899</v>
      </c>
      <c r="BE1264" s="14">
        <v>0.22017092027658999</v>
      </c>
    </row>
    <row r="1265" spans="2:57" x14ac:dyDescent="0.25">
      <c r="B1265" t="s">
        <v>89</v>
      </c>
      <c r="C1265" s="14">
        <v>0.20236105427593801</v>
      </c>
      <c r="D1265" s="14">
        <v>0.17951874438347501</v>
      </c>
      <c r="E1265" s="14">
        <v>0.224956800743563</v>
      </c>
      <c r="F1265" s="14"/>
      <c r="G1265" s="14">
        <v>0.24898751225809199</v>
      </c>
      <c r="H1265" s="14">
        <v>0.15310718576680701</v>
      </c>
      <c r="I1265" s="14">
        <v>0.186100742823787</v>
      </c>
      <c r="J1265" s="14">
        <v>0.194989713131658</v>
      </c>
      <c r="K1265" s="14">
        <v>0.20568135007980701</v>
      </c>
      <c r="L1265" s="14">
        <v>0.22848058324585699</v>
      </c>
      <c r="M1265" s="14"/>
      <c r="N1265" s="14">
        <v>0.160375480911222</v>
      </c>
      <c r="O1265" s="14">
        <v>0.207893684915053</v>
      </c>
      <c r="P1265" s="14">
        <v>0.20081921762045801</v>
      </c>
      <c r="Q1265" s="14">
        <v>0.24088785881818001</v>
      </c>
      <c r="R1265" s="14"/>
      <c r="S1265" s="14">
        <v>0.169217917890786</v>
      </c>
      <c r="T1265" s="14">
        <v>0.228093712683657</v>
      </c>
      <c r="U1265" s="14">
        <v>0.190806389251228</v>
      </c>
      <c r="V1265" s="14">
        <v>0.163650452612948</v>
      </c>
      <c r="W1265" s="14">
        <v>0.18024598370942499</v>
      </c>
      <c r="X1265" s="14">
        <v>0.168631108289656</v>
      </c>
      <c r="Y1265" s="14">
        <v>0.223352943002743</v>
      </c>
      <c r="Z1265" s="14">
        <v>0.21746586450399299</v>
      </c>
      <c r="AA1265" s="14">
        <v>0.23743057768912401</v>
      </c>
      <c r="AB1265" s="14">
        <v>0.227908569442662</v>
      </c>
      <c r="AC1265" s="14">
        <v>0.25788538708543202</v>
      </c>
      <c r="AD1265" s="14">
        <v>0.17086444793528099</v>
      </c>
      <c r="AE1265" s="14"/>
      <c r="AF1265" s="14">
        <v>0.231415686209235</v>
      </c>
      <c r="AG1265" s="14">
        <v>0.17747314122517799</v>
      </c>
      <c r="AH1265" s="14">
        <v>0.16418707507416699</v>
      </c>
      <c r="AI1265" s="14"/>
      <c r="AJ1265" s="14">
        <v>0.228905617673647</v>
      </c>
      <c r="AK1265" s="14">
        <v>0.188316549761532</v>
      </c>
      <c r="AL1265" s="14">
        <v>0.14852871171804499</v>
      </c>
      <c r="AM1265" s="14">
        <v>0.24005929955240199</v>
      </c>
      <c r="AN1265" s="14">
        <v>0.16696372305218499</v>
      </c>
      <c r="AO1265" s="14"/>
      <c r="AP1265" s="14">
        <v>0.19911823779627499</v>
      </c>
      <c r="AQ1265" s="14">
        <v>0.20231791261020299</v>
      </c>
      <c r="AR1265" s="14">
        <v>0.228670776283216</v>
      </c>
      <c r="AS1265" s="14"/>
      <c r="AT1265" s="14">
        <v>0.20347508282746599</v>
      </c>
      <c r="AU1265" s="14">
        <v>0.24888372188511701</v>
      </c>
      <c r="AV1265" s="14">
        <v>0.17319794188276899</v>
      </c>
      <c r="AW1265" s="14">
        <v>0.15311954502745401</v>
      </c>
      <c r="AX1265" s="14">
        <v>0.19667232665076401</v>
      </c>
      <c r="AY1265" s="14"/>
      <c r="AZ1265" s="14">
        <v>0.154811241982383</v>
      </c>
      <c r="BA1265" s="14">
        <v>0.22233090720381901</v>
      </c>
      <c r="BB1265" s="14">
        <v>0.18904093403823599</v>
      </c>
      <c r="BC1265" s="14">
        <v>0.21549157402428701</v>
      </c>
      <c r="BD1265" s="14">
        <v>0.23771304462359899</v>
      </c>
      <c r="BE1265" s="14">
        <v>0.22017092027658999</v>
      </c>
    </row>
    <row r="1266" spans="2:57" x14ac:dyDescent="0.25">
      <c r="C1266" s="14"/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F1266" s="14"/>
      <c r="AG1266" s="14"/>
      <c r="AH1266" s="14"/>
      <c r="AI1266" s="14"/>
      <c r="AJ1266" s="14"/>
      <c r="AK1266" s="14"/>
      <c r="AL1266" s="14"/>
      <c r="AM1266" s="14"/>
      <c r="AN1266" s="14"/>
      <c r="AO1266" s="14"/>
      <c r="AP1266" s="14"/>
      <c r="AQ1266" s="14"/>
      <c r="AR1266" s="14"/>
      <c r="AS1266" s="14"/>
      <c r="AT1266" s="14"/>
      <c r="AU1266" s="14"/>
      <c r="AV1266" s="14"/>
      <c r="AW1266" s="14"/>
      <c r="AX1266" s="14"/>
      <c r="AY1266" s="14"/>
      <c r="AZ1266" s="14"/>
      <c r="BA1266" s="14"/>
      <c r="BB1266" s="14"/>
      <c r="BC1266" s="14"/>
      <c r="BD1266" s="14"/>
      <c r="BE1266" s="14"/>
    </row>
    <row r="1267" spans="2:57" x14ac:dyDescent="0.25">
      <c r="C1267" s="14"/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/>
      <c r="AD1267" s="14"/>
      <c r="AE1267" s="14"/>
      <c r="AF1267" s="14"/>
      <c r="AG1267" s="14"/>
      <c r="AH1267" s="14"/>
      <c r="AI1267" s="14"/>
      <c r="AJ1267" s="14"/>
      <c r="AK1267" s="14"/>
      <c r="AL1267" s="14"/>
      <c r="AM1267" s="14"/>
      <c r="AN1267" s="14"/>
      <c r="AO1267" s="14"/>
      <c r="AP1267" s="14"/>
      <c r="AQ1267" s="14"/>
      <c r="AR1267" s="14"/>
      <c r="AS1267" s="14"/>
      <c r="AT1267" s="14"/>
      <c r="AU1267" s="14"/>
      <c r="AV1267" s="14"/>
      <c r="AW1267" s="14"/>
      <c r="AX1267" s="14"/>
      <c r="AY1267" s="14"/>
      <c r="AZ1267" s="14"/>
      <c r="BA1267" s="14"/>
      <c r="BB1267" s="14"/>
      <c r="BC1267" s="14"/>
      <c r="BD1267" s="14"/>
      <c r="BE1267" s="14"/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21"/>
  <sheetViews>
    <sheetView showGridLines="0" workbookViewId="0">
      <pane xSplit="2" topLeftCell="C1" activePane="topRight" state="frozen"/>
      <selection pane="topRight" activeCell="B9" sqref="B9"/>
    </sheetView>
  </sheetViews>
  <sheetFormatPr defaultColWidth="10.85546875" defaultRowHeight="15" x14ac:dyDescent="0.25"/>
  <cols>
    <col min="2" max="2" width="25.7109375" customWidth="1"/>
    <col min="3" max="13" width="20.7109375" customWidth="1"/>
  </cols>
  <sheetData>
    <row r="2" spans="2:13" ht="39.950000000000003" customHeight="1" x14ac:dyDescent="0.25">
      <c r="D2" s="29" t="s">
        <v>90</v>
      </c>
      <c r="E2" s="26"/>
      <c r="F2" s="26"/>
      <c r="G2" s="26"/>
      <c r="H2" s="26"/>
      <c r="I2" s="26"/>
      <c r="J2" s="26"/>
      <c r="K2" s="26"/>
      <c r="L2" s="26"/>
      <c r="M2" s="26"/>
    </row>
    <row r="6" spans="2:13" ht="50.1" customHeight="1" x14ac:dyDescent="0.25">
      <c r="B6" s="17" t="s">
        <v>15</v>
      </c>
      <c r="C6" s="17" t="s">
        <v>71</v>
      </c>
      <c r="D6" s="17" t="s">
        <v>72</v>
      </c>
      <c r="E6" s="17" t="s">
        <v>73</v>
      </c>
      <c r="F6" s="17" t="s">
        <v>74</v>
      </c>
      <c r="G6" s="17" t="s">
        <v>75</v>
      </c>
      <c r="H6" s="17" t="s">
        <v>76</v>
      </c>
      <c r="I6" s="17" t="s">
        <v>77</v>
      </c>
      <c r="J6" s="17" t="s">
        <v>78</v>
      </c>
      <c r="K6" s="17" t="s">
        <v>79</v>
      </c>
      <c r="L6" s="17" t="s">
        <v>80</v>
      </c>
    </row>
    <row r="7" spans="2:13" x14ac:dyDescent="0.25">
      <c r="B7" s="15" t="s">
        <v>81</v>
      </c>
      <c r="C7" s="14">
        <v>0.27600656499662901</v>
      </c>
      <c r="D7" s="14">
        <v>0.26810460782716899</v>
      </c>
      <c r="E7" s="14">
        <v>0.166738225729021</v>
      </c>
      <c r="F7" s="14">
        <v>0.18247858729698899</v>
      </c>
      <c r="G7" s="14">
        <v>0.164307626882502</v>
      </c>
      <c r="H7" s="14">
        <v>6.9653902979296606E-2</v>
      </c>
      <c r="I7" s="14">
        <v>7.5531668172096805E-2</v>
      </c>
      <c r="J7" s="14">
        <v>4.3571700177342798E-2</v>
      </c>
      <c r="K7" s="14">
        <v>2.14167697481366E-2</v>
      </c>
      <c r="L7" s="14">
        <v>1.92471561364248E-2</v>
      </c>
    </row>
    <row r="8" spans="2:13" x14ac:dyDescent="0.25">
      <c r="B8" s="15" t="s">
        <v>448</v>
      </c>
      <c r="C8" s="14">
        <v>0.27561451789065899</v>
      </c>
      <c r="D8" s="14">
        <v>0.27751900739409402</v>
      </c>
      <c r="E8" s="14">
        <v>0.229661825123258</v>
      </c>
      <c r="F8" s="14">
        <v>0.24167239871567101</v>
      </c>
      <c r="G8" s="14">
        <v>0.170929191209614</v>
      </c>
      <c r="H8" s="14">
        <v>0.11695709097109599</v>
      </c>
      <c r="I8" s="14">
        <v>0.108725844293387</v>
      </c>
      <c r="J8" s="14">
        <v>8.4810637626684907E-2</v>
      </c>
      <c r="K8" s="14">
        <v>6.3072223494192101E-2</v>
      </c>
      <c r="L8" s="14">
        <v>2.9359613406057101E-2</v>
      </c>
    </row>
    <row r="9" spans="2:13" x14ac:dyDescent="0.25">
      <c r="B9" s="15" t="s">
        <v>82</v>
      </c>
      <c r="C9" s="14">
        <v>0.29840706574606302</v>
      </c>
      <c r="D9" s="14">
        <v>0.29676338124144402</v>
      </c>
      <c r="E9" s="14">
        <v>0.32440988618050698</v>
      </c>
      <c r="F9" s="14">
        <v>0.29906929842442698</v>
      </c>
      <c r="G9" s="14">
        <v>0.27682030401916802</v>
      </c>
      <c r="H9" s="14">
        <v>0.195394213988592</v>
      </c>
      <c r="I9" s="14">
        <v>0.19800812846447399</v>
      </c>
      <c r="J9" s="14">
        <v>0.18296110235839699</v>
      </c>
      <c r="K9" s="14">
        <v>0.158812626689909</v>
      </c>
      <c r="L9" s="14">
        <v>8.2140567679570106E-2</v>
      </c>
    </row>
    <row r="10" spans="2:13" x14ac:dyDescent="0.25">
      <c r="B10" s="15" t="s">
        <v>83</v>
      </c>
      <c r="C10" s="14">
        <v>9.0337081725220994E-2</v>
      </c>
      <c r="D10" s="14">
        <v>9.4632320527499397E-2</v>
      </c>
      <c r="E10" s="14">
        <v>0.16503513199501799</v>
      </c>
      <c r="F10" s="14">
        <v>0.150458121526615</v>
      </c>
      <c r="G10" s="14">
        <v>0.16334400119627701</v>
      </c>
      <c r="H10" s="14">
        <v>0.21440035723735101</v>
      </c>
      <c r="I10" s="14">
        <v>0.16718421476727599</v>
      </c>
      <c r="J10" s="14">
        <v>0.21217142545948101</v>
      </c>
      <c r="K10" s="14">
        <v>0.188930876072292</v>
      </c>
      <c r="L10" s="14">
        <v>0.10201668414489901</v>
      </c>
    </row>
    <row r="11" spans="2:13" x14ac:dyDescent="0.25">
      <c r="B11" s="15" t="s">
        <v>84</v>
      </c>
      <c r="C11" s="14">
        <v>3.1829401956180003E-2</v>
      </c>
      <c r="D11" s="14">
        <v>3.82666386271759E-2</v>
      </c>
      <c r="E11" s="14">
        <v>6.6094073483181998E-2</v>
      </c>
      <c r="F11" s="14">
        <v>8.3924154367830003E-2</v>
      </c>
      <c r="G11" s="14">
        <v>0.114171660266099</v>
      </c>
      <c r="H11" s="14">
        <v>0.17116403478682801</v>
      </c>
      <c r="I11" s="14">
        <v>0.173370279653662</v>
      </c>
      <c r="J11" s="14">
        <v>0.19747024305380301</v>
      </c>
      <c r="K11" s="14">
        <v>0.19249380839314101</v>
      </c>
      <c r="L11" s="14">
        <v>0.18946196364753501</v>
      </c>
    </row>
    <row r="12" spans="2:13" x14ac:dyDescent="0.25">
      <c r="B12" s="15" t="s">
        <v>85</v>
      </c>
      <c r="C12" s="14">
        <v>1.47291334238466E-2</v>
      </c>
      <c r="D12" s="14">
        <v>1.5524847136594799E-2</v>
      </c>
      <c r="E12" s="14">
        <v>2.8026934555580699E-2</v>
      </c>
      <c r="F12" s="14">
        <v>2.3207286961372701E-2</v>
      </c>
      <c r="G12" s="14">
        <v>5.9066747129651397E-2</v>
      </c>
      <c r="H12" s="14">
        <v>0.108902258216946</v>
      </c>
      <c r="I12" s="14">
        <v>0.108117091545275</v>
      </c>
      <c r="J12" s="14">
        <v>0.12666846937796999</v>
      </c>
      <c r="K12" s="14">
        <v>0.145553120142111</v>
      </c>
      <c r="L12" s="14">
        <v>0.19267473242302199</v>
      </c>
    </row>
    <row r="13" spans="2:13" x14ac:dyDescent="0.25">
      <c r="B13" s="15" t="s">
        <v>86</v>
      </c>
      <c r="C13" s="14">
        <v>9.5143509677876308E-3</v>
      </c>
      <c r="D13" s="14">
        <v>8.1972996394914302E-3</v>
      </c>
      <c r="E13" s="14">
        <v>1.8130057043614801E-2</v>
      </c>
      <c r="F13" s="14">
        <v>1.6975484187337599E-2</v>
      </c>
      <c r="G13" s="14">
        <v>4.75882750914862E-2</v>
      </c>
      <c r="H13" s="14">
        <v>0.117173370143274</v>
      </c>
      <c r="I13" s="14">
        <v>0.16387222374736601</v>
      </c>
      <c r="J13" s="14">
        <v>0.14527636992666901</v>
      </c>
      <c r="K13" s="14">
        <v>0.21797800396993899</v>
      </c>
      <c r="L13" s="14">
        <v>0.37810681769902099</v>
      </c>
    </row>
    <row r="14" spans="2:13" x14ac:dyDescent="0.25">
      <c r="B14" s="15" t="s">
        <v>87</v>
      </c>
      <c r="C14" s="14">
        <v>3.5618832936148699E-3</v>
      </c>
      <c r="D14" s="14">
        <v>9.9189760653135796E-4</v>
      </c>
      <c r="E14" s="14">
        <v>1.9038658898193599E-3</v>
      </c>
      <c r="F14" s="14">
        <v>2.2146685197576999E-3</v>
      </c>
      <c r="G14" s="14">
        <v>3.7721942052013702E-3</v>
      </c>
      <c r="H14" s="14">
        <v>6.3547716766157204E-3</v>
      </c>
      <c r="I14" s="14">
        <v>5.1905493564640996E-3</v>
      </c>
      <c r="J14" s="14">
        <v>7.0700520196521803E-3</v>
      </c>
      <c r="K14" s="14">
        <v>1.17425714902793E-2</v>
      </c>
      <c r="L14" s="14">
        <v>6.99246486347113E-3</v>
      </c>
    </row>
    <row r="15" spans="2:13" x14ac:dyDescent="0.25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2:13" x14ac:dyDescent="0.25">
      <c r="B16" t="s">
        <v>91</v>
      </c>
    </row>
    <row r="17" spans="2:2" x14ac:dyDescent="0.25">
      <c r="B17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">
    <mergeCell ref="D2:M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E21"/>
  <sheetViews>
    <sheetView showGridLines="0" workbookViewId="0">
      <pane xSplit="2" topLeftCell="AH1" activePane="topRight" state="frozen"/>
      <selection pane="topRight" activeCell="AJ13" sqref="AJ13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6.9653902979296606E-2</v>
      </c>
      <c r="D9" s="14">
        <v>7.8143872591269606E-2</v>
      </c>
      <c r="E9" s="14">
        <v>6.1768324082784598E-2</v>
      </c>
      <c r="F9" s="14"/>
      <c r="G9" s="14">
        <v>0.111885761257088</v>
      </c>
      <c r="H9" s="14">
        <v>0.121039009893563</v>
      </c>
      <c r="I9" s="14">
        <v>8.2574366701004306E-2</v>
      </c>
      <c r="J9" s="14">
        <v>5.87561311058988E-2</v>
      </c>
      <c r="K9" s="14">
        <v>2.6391392807490699E-2</v>
      </c>
      <c r="L9" s="14">
        <v>2.6824168772465198E-2</v>
      </c>
      <c r="M9" s="14"/>
      <c r="N9" s="14">
        <v>5.9786540816443502E-2</v>
      </c>
      <c r="O9" s="14">
        <v>4.5550014999642202E-2</v>
      </c>
      <c r="P9" s="14">
        <v>0.121112182354165</v>
      </c>
      <c r="Q9" s="14">
        <v>5.9206948622922799E-2</v>
      </c>
      <c r="R9" s="14"/>
      <c r="S9" s="14">
        <v>8.8342980283315595E-2</v>
      </c>
      <c r="T9" s="14">
        <v>7.5136568648232704E-2</v>
      </c>
      <c r="U9" s="14">
        <v>6.6058555871129895E-2</v>
      </c>
      <c r="V9" s="14">
        <v>5.2453419151570903E-2</v>
      </c>
      <c r="W9" s="14">
        <v>0.117875509259004</v>
      </c>
      <c r="X9" s="14">
        <v>5.7978399530806503E-2</v>
      </c>
      <c r="Y9" s="14">
        <v>5.4364901599402202E-2</v>
      </c>
      <c r="Z9" s="14">
        <v>8.7051558920282504E-2</v>
      </c>
      <c r="AA9" s="14">
        <v>6.4469175144405394E-2</v>
      </c>
      <c r="AB9" s="14">
        <v>3.9678722341139602E-2</v>
      </c>
      <c r="AC9" s="14">
        <v>8.1031598490580503E-2</v>
      </c>
      <c r="AD9" s="14">
        <v>4.9229807417009601E-2</v>
      </c>
      <c r="AE9" s="14"/>
      <c r="AF9" s="14">
        <v>4.8880568962741199E-2</v>
      </c>
      <c r="AG9" s="14">
        <v>6.6132252414735498E-2</v>
      </c>
      <c r="AH9" s="14">
        <v>0.10955082987796801</v>
      </c>
      <c r="AI9" s="14"/>
      <c r="AJ9" s="14">
        <v>4.8334766762126301E-2</v>
      </c>
      <c r="AK9" s="14">
        <v>9.81439421679247E-2</v>
      </c>
      <c r="AL9" s="14">
        <v>7.8199968480744106E-2</v>
      </c>
      <c r="AM9" s="14">
        <v>0.11711895036511499</v>
      </c>
      <c r="AN9" s="14">
        <v>6.3740987747707506E-2</v>
      </c>
      <c r="AO9" s="14"/>
      <c r="AP9" s="14">
        <v>7.1134299883597193E-2</v>
      </c>
      <c r="AQ9" s="14">
        <v>9.4730121897102296E-2</v>
      </c>
      <c r="AR9" s="14">
        <v>7.3338330803156507E-2</v>
      </c>
      <c r="AS9" s="14"/>
      <c r="AT9" s="14">
        <v>5.0606903968193402E-2</v>
      </c>
      <c r="AU9" s="14">
        <v>6.3130223900266902E-2</v>
      </c>
      <c r="AV9" s="14">
        <v>8.2262557926523996E-2</v>
      </c>
      <c r="AW9" s="14">
        <v>9.3667114072509397E-2</v>
      </c>
      <c r="AX9" s="14">
        <v>6.8557528987712293E-2</v>
      </c>
      <c r="AY9" s="14"/>
      <c r="AZ9" s="14">
        <v>0.13438763993609401</v>
      </c>
      <c r="BA9" s="14">
        <v>6.1600861854220298E-2</v>
      </c>
      <c r="BB9" s="14">
        <v>2.87165921486572E-2</v>
      </c>
      <c r="BC9" s="14">
        <v>3.0991349494280101E-2</v>
      </c>
      <c r="BD9" s="14">
        <v>5.5663221321285199E-2</v>
      </c>
      <c r="BE9" s="14">
        <v>7.9234450733045206E-2</v>
      </c>
    </row>
    <row r="10" spans="2:57" x14ac:dyDescent="0.25">
      <c r="B10" s="15" t="s">
        <v>448</v>
      </c>
      <c r="C10" s="14">
        <v>0.11695709097109599</v>
      </c>
      <c r="D10" s="14">
        <v>0.13353893216791601</v>
      </c>
      <c r="E10" s="14">
        <v>0.101442813935858</v>
      </c>
      <c r="F10" s="14"/>
      <c r="G10" s="14">
        <v>0.15741326346138501</v>
      </c>
      <c r="H10" s="14">
        <v>0.16415601855609599</v>
      </c>
      <c r="I10" s="14">
        <v>0.14689548857128601</v>
      </c>
      <c r="J10" s="14">
        <v>5.9715687387302999E-2</v>
      </c>
      <c r="K10" s="14">
        <v>9.0729060007779694E-2</v>
      </c>
      <c r="L10" s="14">
        <v>9.11287125704449E-2</v>
      </c>
      <c r="M10" s="14"/>
      <c r="N10" s="14">
        <v>0.138881045409048</v>
      </c>
      <c r="O10" s="14">
        <v>0.101550383868323</v>
      </c>
      <c r="P10" s="14">
        <v>0.111270501367772</v>
      </c>
      <c r="Q10" s="14">
        <v>0.116411052814247</v>
      </c>
      <c r="R10" s="14"/>
      <c r="S10" s="14">
        <v>0.150914018458745</v>
      </c>
      <c r="T10" s="14">
        <v>0.133790147460569</v>
      </c>
      <c r="U10" s="14">
        <v>0.10750412710099599</v>
      </c>
      <c r="V10" s="14">
        <v>0.12423516651941199</v>
      </c>
      <c r="W10" s="14">
        <v>8.3488704400034697E-2</v>
      </c>
      <c r="X10" s="14">
        <v>0.120563985480618</v>
      </c>
      <c r="Y10" s="14">
        <v>9.3108850768228502E-2</v>
      </c>
      <c r="Z10" s="14">
        <v>0.10636158601188</v>
      </c>
      <c r="AA10" s="14">
        <v>0.10484087295002301</v>
      </c>
      <c r="AB10" s="14">
        <v>0.12962054396605099</v>
      </c>
      <c r="AC10" s="14">
        <v>9.6469989028935998E-2</v>
      </c>
      <c r="AD10" s="14">
        <v>7.4240659916159302E-2</v>
      </c>
      <c r="AE10" s="14"/>
      <c r="AF10" s="14">
        <v>0.108285594525856</v>
      </c>
      <c r="AG10" s="14">
        <v>0.122566283956341</v>
      </c>
      <c r="AH10" s="14">
        <v>0.11056028364178901</v>
      </c>
      <c r="AI10" s="14"/>
      <c r="AJ10" s="14">
        <v>0.11261804122404</v>
      </c>
      <c r="AK10" s="14">
        <v>0.13421511770865599</v>
      </c>
      <c r="AL10" s="14">
        <v>9.6062341155396094E-2</v>
      </c>
      <c r="AM10" s="14">
        <v>3.5654371189725802E-2</v>
      </c>
      <c r="AN10" s="14">
        <v>0.114794487738534</v>
      </c>
      <c r="AO10" s="14"/>
      <c r="AP10" s="14">
        <v>0.130599797813817</v>
      </c>
      <c r="AQ10" s="14">
        <v>0.12343362333314099</v>
      </c>
      <c r="AR10" s="14">
        <v>0.111564949939334</v>
      </c>
      <c r="AS10" s="14"/>
      <c r="AT10" s="14">
        <v>8.6052496187716002E-2</v>
      </c>
      <c r="AU10" s="14">
        <v>0.114691899639184</v>
      </c>
      <c r="AV10" s="14">
        <v>0.14691011481140201</v>
      </c>
      <c r="AW10" s="14">
        <v>0.126057389139802</v>
      </c>
      <c r="AX10" s="14">
        <v>0.15935177696788899</v>
      </c>
      <c r="AY10" s="14"/>
      <c r="AZ10" s="14">
        <v>0.17413417218771399</v>
      </c>
      <c r="BA10" s="14">
        <v>9.6432824570303693E-2</v>
      </c>
      <c r="BB10" s="14">
        <v>0.129776616946565</v>
      </c>
      <c r="BC10" s="14">
        <v>8.9668415571299995E-2</v>
      </c>
      <c r="BD10" s="14">
        <v>7.9288955554680199E-2</v>
      </c>
      <c r="BE10" s="14">
        <v>0.111958320622421</v>
      </c>
    </row>
    <row r="11" spans="2:57" x14ac:dyDescent="0.25">
      <c r="B11" s="15" t="s">
        <v>82</v>
      </c>
      <c r="C11" s="14">
        <v>0.195394213988592</v>
      </c>
      <c r="D11" s="14">
        <v>0.18164905049302099</v>
      </c>
      <c r="E11" s="14">
        <v>0.208051789977897</v>
      </c>
      <c r="F11" s="14"/>
      <c r="G11" s="14">
        <v>0.25336860608661299</v>
      </c>
      <c r="H11" s="14">
        <v>0.21180007464712</v>
      </c>
      <c r="I11" s="14">
        <v>0.20838102735213401</v>
      </c>
      <c r="J11" s="14">
        <v>0.17384569391228</v>
      </c>
      <c r="K11" s="14">
        <v>0.13973222235925101</v>
      </c>
      <c r="L11" s="14">
        <v>0.187611596720452</v>
      </c>
      <c r="M11" s="14"/>
      <c r="N11" s="14">
        <v>0.184653988576468</v>
      </c>
      <c r="O11" s="14">
        <v>0.20592853581006601</v>
      </c>
      <c r="P11" s="14">
        <v>0.24442953341351301</v>
      </c>
      <c r="Q11" s="14">
        <v>0.15445988102345801</v>
      </c>
      <c r="R11" s="14"/>
      <c r="S11" s="14">
        <v>0.22014586045169801</v>
      </c>
      <c r="T11" s="14">
        <v>0.19727786027782501</v>
      </c>
      <c r="U11" s="14">
        <v>0.189353653710015</v>
      </c>
      <c r="V11" s="14">
        <v>0.17965010977282</v>
      </c>
      <c r="W11" s="14">
        <v>0.183993938657876</v>
      </c>
      <c r="X11" s="14">
        <v>0.18668438732503201</v>
      </c>
      <c r="Y11" s="14">
        <v>0.195648599665696</v>
      </c>
      <c r="Z11" s="14">
        <v>0.15872778805037399</v>
      </c>
      <c r="AA11" s="14">
        <v>0.195070590897199</v>
      </c>
      <c r="AB11" s="14">
        <v>0.180386798639498</v>
      </c>
      <c r="AC11" s="14">
        <v>0.19383117277584899</v>
      </c>
      <c r="AD11" s="14">
        <v>0.28555097894718401</v>
      </c>
      <c r="AE11" s="14"/>
      <c r="AF11" s="14">
        <v>0.19590491085107101</v>
      </c>
      <c r="AG11" s="14">
        <v>0.17518127902172401</v>
      </c>
      <c r="AH11" s="14">
        <v>0.21125442870986999</v>
      </c>
      <c r="AI11" s="14"/>
      <c r="AJ11" s="14">
        <v>0.22161818695169</v>
      </c>
      <c r="AK11" s="14">
        <v>0.176486419997953</v>
      </c>
      <c r="AL11" s="14">
        <v>0.139739045663485</v>
      </c>
      <c r="AM11" s="14">
        <v>0.27005027292866701</v>
      </c>
      <c r="AN11" s="14">
        <v>0.16400522971692399</v>
      </c>
      <c r="AO11" s="14"/>
      <c r="AP11" s="14">
        <v>0.22127405986436799</v>
      </c>
      <c r="AQ11" s="14">
        <v>0.195617605147065</v>
      </c>
      <c r="AR11" s="14">
        <v>0.182221001905505</v>
      </c>
      <c r="AS11" s="14"/>
      <c r="AT11" s="14">
        <v>0.19660812549595399</v>
      </c>
      <c r="AU11" s="14">
        <v>0.235128923490037</v>
      </c>
      <c r="AV11" s="14">
        <v>0.16983129130071301</v>
      </c>
      <c r="AW11" s="14">
        <v>0.19950192476279099</v>
      </c>
      <c r="AX11" s="14">
        <v>9.5266294298739299E-2</v>
      </c>
      <c r="AY11" s="14"/>
      <c r="AZ11" s="14">
        <v>0.17890055683575801</v>
      </c>
      <c r="BA11" s="14">
        <v>0.20313824751054799</v>
      </c>
      <c r="BB11" s="14">
        <v>0.212045817181302</v>
      </c>
      <c r="BC11" s="14">
        <v>0.17678291647710401</v>
      </c>
      <c r="BD11" s="14">
        <v>0.17833660466003801</v>
      </c>
      <c r="BE11" s="14">
        <v>0.27736516067335398</v>
      </c>
    </row>
    <row r="12" spans="2:57" x14ac:dyDescent="0.25">
      <c r="B12" s="15" t="s">
        <v>83</v>
      </c>
      <c r="C12" s="14">
        <v>0.21440035723735101</v>
      </c>
      <c r="D12" s="14">
        <v>0.223781280313536</v>
      </c>
      <c r="E12" s="14">
        <v>0.206500129544611</v>
      </c>
      <c r="F12" s="14"/>
      <c r="G12" s="14">
        <v>0.14752925349918999</v>
      </c>
      <c r="H12" s="14">
        <v>0.15044072006165801</v>
      </c>
      <c r="I12" s="14">
        <v>0.21337219990557901</v>
      </c>
      <c r="J12" s="14">
        <v>0.247276190926636</v>
      </c>
      <c r="K12" s="14">
        <v>0.25629169612479802</v>
      </c>
      <c r="L12" s="14">
        <v>0.25736969739159699</v>
      </c>
      <c r="M12" s="14"/>
      <c r="N12" s="14">
        <v>0.195342403553384</v>
      </c>
      <c r="O12" s="14">
        <v>0.20620437489999899</v>
      </c>
      <c r="P12" s="14">
        <v>0.18935483171400599</v>
      </c>
      <c r="Q12" s="14">
        <v>0.26181498681037702</v>
      </c>
      <c r="R12" s="14"/>
      <c r="S12" s="14">
        <v>0.23030207498411201</v>
      </c>
      <c r="T12" s="14">
        <v>0.21090903389617199</v>
      </c>
      <c r="U12" s="14">
        <v>0.18626940099627301</v>
      </c>
      <c r="V12" s="14">
        <v>0.243913312387395</v>
      </c>
      <c r="W12" s="14">
        <v>0.189527954581897</v>
      </c>
      <c r="X12" s="14">
        <v>0.22994877544181899</v>
      </c>
      <c r="Y12" s="14">
        <v>0.14819364966830101</v>
      </c>
      <c r="Z12" s="14">
        <v>0.21642319174681399</v>
      </c>
      <c r="AA12" s="14">
        <v>0.191287651485302</v>
      </c>
      <c r="AB12" s="14">
        <v>0.28536249818058501</v>
      </c>
      <c r="AC12" s="14">
        <v>0.21544818570652</v>
      </c>
      <c r="AD12" s="14">
        <v>0.19712153208816399</v>
      </c>
      <c r="AE12" s="14"/>
      <c r="AF12" s="14">
        <v>0.22822694440590499</v>
      </c>
      <c r="AG12" s="14">
        <v>0.21944014230605199</v>
      </c>
      <c r="AH12" s="14">
        <v>0.20902180025133499</v>
      </c>
      <c r="AI12" s="14"/>
      <c r="AJ12" s="14">
        <v>0.235602978940429</v>
      </c>
      <c r="AK12" s="14">
        <v>0.19737812965752399</v>
      </c>
      <c r="AL12" s="14">
        <v>0.21978885028387199</v>
      </c>
      <c r="AM12" s="14">
        <v>0.116238586916299</v>
      </c>
      <c r="AN12" s="14">
        <v>0.22941453428716299</v>
      </c>
      <c r="AO12" s="14"/>
      <c r="AP12" s="14">
        <v>0.190818133156471</v>
      </c>
      <c r="AQ12" s="14">
        <v>0.19661342839897</v>
      </c>
      <c r="AR12" s="14">
        <v>0.21474947880461101</v>
      </c>
      <c r="AS12" s="14"/>
      <c r="AT12" s="14">
        <v>0.26387906385789101</v>
      </c>
      <c r="AU12" s="14">
        <v>0.202791687436505</v>
      </c>
      <c r="AV12" s="14">
        <v>0.17012977621390399</v>
      </c>
      <c r="AW12" s="14">
        <v>0.221415925026446</v>
      </c>
      <c r="AX12" s="14">
        <v>0.21595423830478</v>
      </c>
      <c r="AY12" s="14"/>
      <c r="AZ12" s="14">
        <v>0.20138672457913101</v>
      </c>
      <c r="BA12" s="14">
        <v>0.19233076635105201</v>
      </c>
      <c r="BB12" s="14">
        <v>0.25459519891423199</v>
      </c>
      <c r="BC12" s="14">
        <v>0.25374374410846501</v>
      </c>
      <c r="BD12" s="14">
        <v>0.20108644557699901</v>
      </c>
      <c r="BE12" s="14">
        <v>0.19127656923411601</v>
      </c>
    </row>
    <row r="13" spans="2:57" x14ac:dyDescent="0.25">
      <c r="B13" s="15" t="s">
        <v>84</v>
      </c>
      <c r="C13" s="14">
        <v>0.17116403478682801</v>
      </c>
      <c r="D13" s="14">
        <v>0.16091800036053899</v>
      </c>
      <c r="E13" s="14">
        <v>0.18023893055999701</v>
      </c>
      <c r="F13" s="14"/>
      <c r="G13" s="14">
        <v>0.17524913755416499</v>
      </c>
      <c r="H13" s="14">
        <v>0.15297370914896999</v>
      </c>
      <c r="I13" s="14">
        <v>0.118065740007765</v>
      </c>
      <c r="J13" s="14">
        <v>0.19927544204870701</v>
      </c>
      <c r="K13" s="14">
        <v>0.175171340174924</v>
      </c>
      <c r="L13" s="14">
        <v>0.20094767747532299</v>
      </c>
      <c r="M13" s="14"/>
      <c r="N13" s="14">
        <v>0.16590768294854699</v>
      </c>
      <c r="O13" s="14">
        <v>0.19629946151827099</v>
      </c>
      <c r="P13" s="14">
        <v>0.151377659301872</v>
      </c>
      <c r="Q13" s="14">
        <v>0.168971110460025</v>
      </c>
      <c r="R13" s="14"/>
      <c r="S13" s="14">
        <v>0.13106462349916101</v>
      </c>
      <c r="T13" s="14">
        <v>0.125014091143793</v>
      </c>
      <c r="U13" s="14">
        <v>0.165099366096228</v>
      </c>
      <c r="V13" s="14">
        <v>0.15061310564907299</v>
      </c>
      <c r="W13" s="14">
        <v>0.184693392742281</v>
      </c>
      <c r="X13" s="14">
        <v>0.204982125296407</v>
      </c>
      <c r="Y13" s="14">
        <v>0.21267553901686001</v>
      </c>
      <c r="Z13" s="14">
        <v>0.212644885279236</v>
      </c>
      <c r="AA13" s="14">
        <v>0.20691496402449799</v>
      </c>
      <c r="AB13" s="14">
        <v>0.17048326736323299</v>
      </c>
      <c r="AC13" s="14">
        <v>0.163015961290287</v>
      </c>
      <c r="AD13" s="14">
        <v>0.22226487304589801</v>
      </c>
      <c r="AE13" s="14"/>
      <c r="AF13" s="14">
        <v>0.162814684521951</v>
      </c>
      <c r="AG13" s="14">
        <v>0.17166666757745999</v>
      </c>
      <c r="AH13" s="14">
        <v>0.18346439048172</v>
      </c>
      <c r="AI13" s="14"/>
      <c r="AJ13" s="14">
        <v>0.151625152149687</v>
      </c>
      <c r="AK13" s="14">
        <v>0.193237869713727</v>
      </c>
      <c r="AL13" s="14">
        <v>0.146364971347589</v>
      </c>
      <c r="AM13" s="14">
        <v>0.290010304191755</v>
      </c>
      <c r="AN13" s="14">
        <v>0.17575162014162099</v>
      </c>
      <c r="AO13" s="14"/>
      <c r="AP13" s="14">
        <v>0.171492926783264</v>
      </c>
      <c r="AQ13" s="14">
        <v>0.174893831970242</v>
      </c>
      <c r="AR13" s="14">
        <v>0.14762259754008999</v>
      </c>
      <c r="AS13" s="14"/>
      <c r="AT13" s="14">
        <v>0.152073507689508</v>
      </c>
      <c r="AU13" s="14">
        <v>0.17908205989347301</v>
      </c>
      <c r="AV13" s="14">
        <v>0.184782794226028</v>
      </c>
      <c r="AW13" s="14">
        <v>0.16651087173971099</v>
      </c>
      <c r="AX13" s="14">
        <v>9.4355962839823199E-2</v>
      </c>
      <c r="AY13" s="14"/>
      <c r="AZ13" s="14">
        <v>0.134643976238842</v>
      </c>
      <c r="BA13" s="14">
        <v>0.20775808048532901</v>
      </c>
      <c r="BB13" s="14">
        <v>0.117747740914687</v>
      </c>
      <c r="BC13" s="14">
        <v>0.19578719790617399</v>
      </c>
      <c r="BD13" s="14">
        <v>0.18422574899876001</v>
      </c>
      <c r="BE13" s="14">
        <v>0.15510110340003899</v>
      </c>
    </row>
    <row r="14" spans="2:57" x14ac:dyDescent="0.25">
      <c r="B14" s="15" t="s">
        <v>85</v>
      </c>
      <c r="C14" s="14">
        <v>0.108902258216946</v>
      </c>
      <c r="D14" s="14">
        <v>9.9655880530564594E-2</v>
      </c>
      <c r="E14" s="14">
        <v>0.11767508907605299</v>
      </c>
      <c r="F14" s="14"/>
      <c r="G14" s="14">
        <v>9.7777609279362299E-2</v>
      </c>
      <c r="H14" s="14">
        <v>0.105759312156679</v>
      </c>
      <c r="I14" s="14">
        <v>7.84135843322563E-2</v>
      </c>
      <c r="J14" s="14">
        <v>0.10695269048881199</v>
      </c>
      <c r="K14" s="14">
        <v>0.13561960487011099</v>
      </c>
      <c r="L14" s="14">
        <v>0.12732281054074601</v>
      </c>
      <c r="M14" s="14"/>
      <c r="N14" s="14">
        <v>0.13726155216612199</v>
      </c>
      <c r="O14" s="14">
        <v>0.10820954740010399</v>
      </c>
      <c r="P14" s="14">
        <v>8.4453287458225196E-2</v>
      </c>
      <c r="Q14" s="14">
        <v>9.8367992382435099E-2</v>
      </c>
      <c r="R14" s="14"/>
      <c r="S14" s="14">
        <v>8.96632240258219E-2</v>
      </c>
      <c r="T14" s="14">
        <v>0.123073068401556</v>
      </c>
      <c r="U14" s="14">
        <v>0.117903971816886</v>
      </c>
      <c r="V14" s="14">
        <v>0.14879636569537799</v>
      </c>
      <c r="W14" s="14">
        <v>9.3841342192633903E-2</v>
      </c>
      <c r="X14" s="14">
        <v>5.1213276783915899E-2</v>
      </c>
      <c r="Y14" s="14">
        <v>0.17730813209150501</v>
      </c>
      <c r="Z14" s="14">
        <v>0.101093912715901</v>
      </c>
      <c r="AA14" s="14">
        <v>0.118615208868946</v>
      </c>
      <c r="AB14" s="14">
        <v>0.10046406775710399</v>
      </c>
      <c r="AC14" s="14">
        <v>7.7156061497732201E-2</v>
      </c>
      <c r="AD14" s="14">
        <v>7.2461591662538599E-2</v>
      </c>
      <c r="AE14" s="14"/>
      <c r="AF14" s="14">
        <v>0.108314850215935</v>
      </c>
      <c r="AG14" s="14">
        <v>0.126334346735093</v>
      </c>
      <c r="AH14" s="14">
        <v>6.30499417717649E-2</v>
      </c>
      <c r="AI14" s="14"/>
      <c r="AJ14" s="14">
        <v>0.10601100895427699</v>
      </c>
      <c r="AK14" s="14">
        <v>0.10363083443877</v>
      </c>
      <c r="AL14" s="14">
        <v>0.17583157960941201</v>
      </c>
      <c r="AM14" s="14">
        <v>6.4337184997947397E-2</v>
      </c>
      <c r="AN14" s="14">
        <v>9.1843832469407305E-2</v>
      </c>
      <c r="AO14" s="14"/>
      <c r="AP14" s="14">
        <v>0.111651423865382</v>
      </c>
      <c r="AQ14" s="14">
        <v>0.109554050663786</v>
      </c>
      <c r="AR14" s="14">
        <v>0.14289259455322501</v>
      </c>
      <c r="AS14" s="14"/>
      <c r="AT14" s="14">
        <v>0.10113387888624099</v>
      </c>
      <c r="AU14" s="14">
        <v>9.0231913153222501E-2</v>
      </c>
      <c r="AV14" s="14">
        <v>0.122485189583851</v>
      </c>
      <c r="AW14" s="14">
        <v>0.11139472855855299</v>
      </c>
      <c r="AX14" s="14">
        <v>0.19078388396986701</v>
      </c>
      <c r="AY14" s="14"/>
      <c r="AZ14" s="14">
        <v>7.4186739753734798E-2</v>
      </c>
      <c r="BA14" s="14">
        <v>0.119822202938987</v>
      </c>
      <c r="BB14" s="14">
        <v>0.10728392456745101</v>
      </c>
      <c r="BC14" s="14">
        <v>0.12330785908172499</v>
      </c>
      <c r="BD14" s="14">
        <v>0.149444463044895</v>
      </c>
      <c r="BE14" s="14">
        <v>8.0850558938585795E-2</v>
      </c>
    </row>
    <row r="15" spans="2:57" x14ac:dyDescent="0.25">
      <c r="B15" s="15" t="s">
        <v>86</v>
      </c>
      <c r="C15" s="14">
        <v>0.117173370143274</v>
      </c>
      <c r="D15" s="14">
        <v>0.117594480641202</v>
      </c>
      <c r="E15" s="14">
        <v>0.11633138140093099</v>
      </c>
      <c r="F15" s="14"/>
      <c r="G15" s="14">
        <v>5.67763688621961E-2</v>
      </c>
      <c r="H15" s="14">
        <v>8.0782604602939997E-2</v>
      </c>
      <c r="I15" s="14">
        <v>0.143161825546606</v>
      </c>
      <c r="J15" s="14">
        <v>0.141879050099631</v>
      </c>
      <c r="K15" s="14">
        <v>0.17263914914678</v>
      </c>
      <c r="L15" s="14">
        <v>0.108795336528972</v>
      </c>
      <c r="M15" s="14"/>
      <c r="N15" s="14">
        <v>0.114593009573975</v>
      </c>
      <c r="O15" s="14">
        <v>0.12848323892802099</v>
      </c>
      <c r="P15" s="14">
        <v>9.2821255064928401E-2</v>
      </c>
      <c r="Q15" s="14">
        <v>0.131738991923669</v>
      </c>
      <c r="R15" s="14"/>
      <c r="S15" s="14">
        <v>7.8446960720407799E-2</v>
      </c>
      <c r="T15" s="14">
        <v>0.134799230171853</v>
      </c>
      <c r="U15" s="14">
        <v>0.15501674005676599</v>
      </c>
      <c r="V15" s="14">
        <v>0.100338520824351</v>
      </c>
      <c r="W15" s="14">
        <v>0.14657915816627301</v>
      </c>
      <c r="X15" s="14">
        <v>0.136135526183436</v>
      </c>
      <c r="Y15" s="14">
        <v>0.106069420159457</v>
      </c>
      <c r="Z15" s="14">
        <v>0.117697077275513</v>
      </c>
      <c r="AA15" s="14">
        <v>0.108971506173952</v>
      </c>
      <c r="AB15" s="14">
        <v>8.7766788131813697E-2</v>
      </c>
      <c r="AC15" s="14">
        <v>0.17304703121009399</v>
      </c>
      <c r="AD15" s="14">
        <v>9.91305569230468E-2</v>
      </c>
      <c r="AE15" s="14"/>
      <c r="AF15" s="14">
        <v>0.144154583009003</v>
      </c>
      <c r="AG15" s="14">
        <v>0.112116872789845</v>
      </c>
      <c r="AH15" s="14">
        <v>9.8448896000540007E-2</v>
      </c>
      <c r="AI15" s="14"/>
      <c r="AJ15" s="14">
        <v>0.12132434488237299</v>
      </c>
      <c r="AK15" s="14">
        <v>9.3084459799694194E-2</v>
      </c>
      <c r="AL15" s="14">
        <v>0.13639023441613499</v>
      </c>
      <c r="AM15" s="14">
        <v>0.10659032941049</v>
      </c>
      <c r="AN15" s="14">
        <v>0.14812087192933601</v>
      </c>
      <c r="AO15" s="14"/>
      <c r="AP15" s="14">
        <v>0.10060844881551501</v>
      </c>
      <c r="AQ15" s="14">
        <v>9.90455073419622E-2</v>
      </c>
      <c r="AR15" s="14">
        <v>0.127611046454079</v>
      </c>
      <c r="AS15" s="14"/>
      <c r="AT15" s="14">
        <v>0.14481412367794799</v>
      </c>
      <c r="AU15" s="14">
        <v>0.10632011035779899</v>
      </c>
      <c r="AV15" s="14">
        <v>0.11753311795758201</v>
      </c>
      <c r="AW15" s="14">
        <v>7.6974013865480195E-2</v>
      </c>
      <c r="AX15" s="14">
        <v>0.17573031463118899</v>
      </c>
      <c r="AY15" s="14"/>
      <c r="AZ15" s="14">
        <v>9.3509703652718004E-2</v>
      </c>
      <c r="BA15" s="14">
        <v>0.112972577011183</v>
      </c>
      <c r="BB15" s="14">
        <v>0.13750920901003</v>
      </c>
      <c r="BC15" s="14">
        <v>0.126669579916901</v>
      </c>
      <c r="BD15" s="14">
        <v>0.14780626301276001</v>
      </c>
      <c r="BE15" s="14">
        <v>0.104213836398438</v>
      </c>
    </row>
    <row r="16" spans="2:57" x14ac:dyDescent="0.25">
      <c r="B16" s="15" t="s">
        <v>87</v>
      </c>
      <c r="C16" s="41">
        <v>6.3547716766157204E-3</v>
      </c>
      <c r="D16" s="41">
        <v>4.7185029019531097E-3</v>
      </c>
      <c r="E16" s="41">
        <v>7.9915414218693099E-3</v>
      </c>
      <c r="F16" s="41"/>
      <c r="G16" s="41">
        <v>0</v>
      </c>
      <c r="H16" s="41">
        <v>1.3048550932973999E-2</v>
      </c>
      <c r="I16" s="41">
        <v>9.1357675833702492E-3</v>
      </c>
      <c r="J16" s="41">
        <v>1.22991140307311E-2</v>
      </c>
      <c r="K16" s="41">
        <v>3.4255345088645001E-3</v>
      </c>
      <c r="L16" s="41">
        <v>0</v>
      </c>
      <c r="M16" s="41"/>
      <c r="N16" s="41">
        <v>3.5737769560123499E-3</v>
      </c>
      <c r="O16" s="41">
        <v>7.7744425755749804E-3</v>
      </c>
      <c r="P16" s="41">
        <v>5.1807493255190198E-3</v>
      </c>
      <c r="Q16" s="41">
        <v>9.0290359628669003E-3</v>
      </c>
      <c r="R16" s="41"/>
      <c r="S16" s="41">
        <v>1.11202575767399E-2</v>
      </c>
      <c r="T16" s="41">
        <v>0</v>
      </c>
      <c r="U16" s="41">
        <v>1.27941843517064E-2</v>
      </c>
      <c r="V16" s="41">
        <v>0</v>
      </c>
      <c r="W16" s="41">
        <v>0</v>
      </c>
      <c r="X16" s="41">
        <v>1.2493523957965101E-2</v>
      </c>
      <c r="Y16" s="41">
        <v>1.2630907030549299E-2</v>
      </c>
      <c r="Z16" s="41">
        <v>0</v>
      </c>
      <c r="AA16" s="41">
        <v>9.8300304556742206E-3</v>
      </c>
      <c r="AB16" s="41">
        <v>6.2373136205759504E-3</v>
      </c>
      <c r="AC16" s="41">
        <v>0</v>
      </c>
      <c r="AD16" s="41">
        <v>0</v>
      </c>
      <c r="AE16" s="41"/>
      <c r="AF16" s="41">
        <v>3.4178635075382598E-3</v>
      </c>
      <c r="AG16" s="41">
        <v>6.5621551987490702E-3</v>
      </c>
      <c r="AH16" s="41">
        <v>1.46494292650131E-2</v>
      </c>
      <c r="AI16" s="41"/>
      <c r="AJ16" s="41">
        <v>2.8655201353775298E-3</v>
      </c>
      <c r="AK16" s="41">
        <v>3.8232265157514401E-3</v>
      </c>
      <c r="AL16" s="41">
        <v>7.6230090433679404E-3</v>
      </c>
      <c r="AM16" s="41">
        <v>0</v>
      </c>
      <c r="AN16" s="41">
        <v>1.2328435969306601E-2</v>
      </c>
      <c r="AO16" s="41"/>
      <c r="AP16" s="41">
        <v>2.4209098175873101E-3</v>
      </c>
      <c r="AQ16" s="41">
        <v>6.1118312477314203E-3</v>
      </c>
      <c r="AR16" s="41">
        <v>0</v>
      </c>
      <c r="AS16" s="41"/>
      <c r="AT16" s="41">
        <v>4.8319002365488899E-3</v>
      </c>
      <c r="AU16" s="41">
        <v>8.62318212951136E-3</v>
      </c>
      <c r="AV16" s="41">
        <v>6.0651579799957597E-3</v>
      </c>
      <c r="AW16" s="41">
        <v>4.4780328347079398E-3</v>
      </c>
      <c r="AX16" s="41">
        <v>0</v>
      </c>
      <c r="AY16" s="41"/>
      <c r="AZ16" s="41">
        <v>8.8504868160089005E-3</v>
      </c>
      <c r="BA16" s="41">
        <v>5.9444392783774202E-3</v>
      </c>
      <c r="BB16" s="41">
        <v>1.2324900317075499E-2</v>
      </c>
      <c r="BC16" s="41">
        <v>3.0489374440503501E-3</v>
      </c>
      <c r="BD16" s="41">
        <v>4.1482978305823802E-3</v>
      </c>
      <c r="BE16" s="41">
        <v>0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BE21"/>
  <sheetViews>
    <sheetView showGridLines="0" workbookViewId="0">
      <pane xSplit="2" topLeftCell="AH1" activePane="topRight" state="frozen"/>
      <selection pane="topRight" activeCell="AK7" sqref="AK7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2.14167697481366E-2</v>
      </c>
      <c r="D9" s="14">
        <v>2.1104512342295399E-2</v>
      </c>
      <c r="E9" s="14">
        <v>2.0985141477528599E-2</v>
      </c>
      <c r="F9" s="14"/>
      <c r="G9" s="14">
        <v>3.6070531456173803E-2</v>
      </c>
      <c r="H9" s="14">
        <v>3.9594569326056601E-2</v>
      </c>
      <c r="I9" s="14">
        <v>2.3668071569814E-2</v>
      </c>
      <c r="J9" s="14">
        <v>1.1206057085766699E-2</v>
      </c>
      <c r="K9" s="14">
        <v>1.2837619075028801E-2</v>
      </c>
      <c r="L9" s="14">
        <v>8.9879586397414602E-3</v>
      </c>
      <c r="M9" s="14"/>
      <c r="N9" s="14">
        <v>2.2939065476541301E-2</v>
      </c>
      <c r="O9" s="14">
        <v>1.0786039301105801E-2</v>
      </c>
      <c r="P9" s="14">
        <v>3.1795887225395399E-2</v>
      </c>
      <c r="Q9" s="14">
        <v>2.01522099479104E-2</v>
      </c>
      <c r="R9" s="14"/>
      <c r="S9" s="14">
        <v>2.7347520987621599E-2</v>
      </c>
      <c r="T9" s="14">
        <v>8.0635443503254602E-3</v>
      </c>
      <c r="U9" s="14">
        <v>1.13625363826379E-2</v>
      </c>
      <c r="V9" s="14">
        <v>3.4373794449051899E-2</v>
      </c>
      <c r="W9" s="14">
        <v>3.6965096072765997E-2</v>
      </c>
      <c r="X9" s="14">
        <v>4.0274248491791002E-2</v>
      </c>
      <c r="Y9" s="14">
        <v>2.32787663909618E-2</v>
      </c>
      <c r="Z9" s="14">
        <v>2.20456684890133E-2</v>
      </c>
      <c r="AA9" s="14">
        <v>1.40072507333393E-2</v>
      </c>
      <c r="AB9" s="14">
        <v>0</v>
      </c>
      <c r="AC9" s="14">
        <v>3.10966990015871E-2</v>
      </c>
      <c r="AD9" s="14">
        <v>1.60712302614484E-2</v>
      </c>
      <c r="AE9" s="14"/>
      <c r="AF9" s="14">
        <v>2.1576401199025801E-2</v>
      </c>
      <c r="AG9" s="14">
        <v>2.3128506736506901E-2</v>
      </c>
      <c r="AH9" s="14">
        <v>1.93362830287153E-2</v>
      </c>
      <c r="AI9" s="14"/>
      <c r="AJ9" s="14">
        <v>2.3344448152473302E-2</v>
      </c>
      <c r="AK9" s="14">
        <v>2.4659346713607099E-2</v>
      </c>
      <c r="AL9" s="14">
        <v>0</v>
      </c>
      <c r="AM9" s="14">
        <v>8.2454192712684102E-2</v>
      </c>
      <c r="AN9" s="14">
        <v>1.6777445401452699E-2</v>
      </c>
      <c r="AO9" s="14"/>
      <c r="AP9" s="14">
        <v>2.78357067294858E-2</v>
      </c>
      <c r="AQ9" s="14">
        <v>1.6571437483001002E-2</v>
      </c>
      <c r="AR9" s="14">
        <v>1.47327875577845E-2</v>
      </c>
      <c r="AS9" s="14"/>
      <c r="AT9" s="14">
        <v>2.4362945781834101E-2</v>
      </c>
      <c r="AU9" s="14">
        <v>2.16194025475453E-2</v>
      </c>
      <c r="AV9" s="14">
        <v>1.7244074337267101E-2</v>
      </c>
      <c r="AW9" s="14">
        <v>2.5454489501251398E-2</v>
      </c>
      <c r="AX9" s="14">
        <v>0</v>
      </c>
      <c r="AY9" s="14"/>
      <c r="AZ9" s="14">
        <v>2.98166590504182E-2</v>
      </c>
      <c r="BA9" s="14">
        <v>1.7684870459502101E-2</v>
      </c>
      <c r="BB9" s="14">
        <v>3.4032394757721199E-2</v>
      </c>
      <c r="BC9" s="14">
        <v>8.2127524253391496E-3</v>
      </c>
      <c r="BD9" s="14">
        <v>1.7399846404105399E-2</v>
      </c>
      <c r="BE9" s="14">
        <v>2.7005713528751401E-2</v>
      </c>
    </row>
    <row r="10" spans="2:57" x14ac:dyDescent="0.25">
      <c r="B10" s="15" t="s">
        <v>448</v>
      </c>
      <c r="C10" s="14">
        <v>6.3072223494192101E-2</v>
      </c>
      <c r="D10" s="14">
        <v>7.3506954632135704E-2</v>
      </c>
      <c r="E10" s="14">
        <v>5.32470317820887E-2</v>
      </c>
      <c r="F10" s="14"/>
      <c r="G10" s="14">
        <v>8.7491880702268904E-2</v>
      </c>
      <c r="H10" s="14">
        <v>8.3011823088943296E-2</v>
      </c>
      <c r="I10" s="14">
        <v>7.8490137559574694E-2</v>
      </c>
      <c r="J10" s="14">
        <v>9.2867256967315001E-2</v>
      </c>
      <c r="K10" s="14">
        <v>2.7490322546807899E-2</v>
      </c>
      <c r="L10" s="14">
        <v>1.7593864367178701E-2</v>
      </c>
      <c r="M10" s="14"/>
      <c r="N10" s="14">
        <v>5.7205370981622497E-2</v>
      </c>
      <c r="O10" s="14">
        <v>5.3767620687736502E-2</v>
      </c>
      <c r="P10" s="14">
        <v>6.9707927185782906E-2</v>
      </c>
      <c r="Q10" s="14">
        <v>7.2626828137569405E-2</v>
      </c>
      <c r="R10" s="14"/>
      <c r="S10" s="14">
        <v>8.8882788326644396E-2</v>
      </c>
      <c r="T10" s="14">
        <v>4.00564232999032E-2</v>
      </c>
      <c r="U10" s="14">
        <v>5.6055431583455002E-2</v>
      </c>
      <c r="V10" s="14">
        <v>3.9226860659872499E-2</v>
      </c>
      <c r="W10" s="14">
        <v>8.5475285043937699E-2</v>
      </c>
      <c r="X10" s="14">
        <v>6.8590174968268899E-2</v>
      </c>
      <c r="Y10" s="14">
        <v>4.8462446962024001E-2</v>
      </c>
      <c r="Z10" s="14">
        <v>7.4763474704654997E-2</v>
      </c>
      <c r="AA10" s="14">
        <v>5.1830093523837703E-2</v>
      </c>
      <c r="AB10" s="14">
        <v>6.0823044575321603E-2</v>
      </c>
      <c r="AC10" s="14">
        <v>0.109175658896296</v>
      </c>
      <c r="AD10" s="14">
        <v>5.7770938182277999E-2</v>
      </c>
      <c r="AE10" s="14"/>
      <c r="AF10" s="14">
        <v>6.0332043301948399E-2</v>
      </c>
      <c r="AG10" s="14">
        <v>5.8947814799118703E-2</v>
      </c>
      <c r="AH10" s="14">
        <v>8.0216683925090307E-2</v>
      </c>
      <c r="AI10" s="14"/>
      <c r="AJ10" s="14">
        <v>5.7771137367587398E-2</v>
      </c>
      <c r="AK10" s="14">
        <v>6.5635239636426895E-2</v>
      </c>
      <c r="AL10" s="14">
        <v>8.5233623525978103E-2</v>
      </c>
      <c r="AM10" s="14">
        <v>6.7105995717570102E-2</v>
      </c>
      <c r="AN10" s="14">
        <v>6.7073432717937503E-2</v>
      </c>
      <c r="AO10" s="14"/>
      <c r="AP10" s="14">
        <v>6.8196940569082098E-2</v>
      </c>
      <c r="AQ10" s="14">
        <v>6.4299018901288002E-2</v>
      </c>
      <c r="AR10" s="14">
        <v>9.2687334869581806E-2</v>
      </c>
      <c r="AS10" s="14"/>
      <c r="AT10" s="14">
        <v>5.7239552792868201E-2</v>
      </c>
      <c r="AU10" s="14">
        <v>6.2033453528264997E-2</v>
      </c>
      <c r="AV10" s="14">
        <v>6.6802481989070295E-2</v>
      </c>
      <c r="AW10" s="14">
        <v>7.7334822825003799E-2</v>
      </c>
      <c r="AX10" s="14">
        <v>0</v>
      </c>
      <c r="AY10" s="14"/>
      <c r="AZ10" s="14">
        <v>9.1417662422322604E-2</v>
      </c>
      <c r="BA10" s="14">
        <v>5.9972942600855103E-2</v>
      </c>
      <c r="BB10" s="14">
        <v>4.7883560583714201E-2</v>
      </c>
      <c r="BC10" s="14">
        <v>5.9435742725070198E-2</v>
      </c>
      <c r="BD10" s="14">
        <v>3.8461271004009201E-2</v>
      </c>
      <c r="BE10" s="14">
        <v>5.25054400290349E-2</v>
      </c>
    </row>
    <row r="11" spans="2:57" x14ac:dyDescent="0.25">
      <c r="B11" s="15" t="s">
        <v>82</v>
      </c>
      <c r="C11" s="14">
        <v>0.158812626689909</v>
      </c>
      <c r="D11" s="14">
        <v>0.19633637892648401</v>
      </c>
      <c r="E11" s="14">
        <v>0.122010371248556</v>
      </c>
      <c r="F11" s="14"/>
      <c r="G11" s="14">
        <v>0.19469440970975499</v>
      </c>
      <c r="H11" s="14">
        <v>0.23417824505238599</v>
      </c>
      <c r="I11" s="14">
        <v>0.15713974647717699</v>
      </c>
      <c r="J11" s="14">
        <v>0.146806273598867</v>
      </c>
      <c r="K11" s="14">
        <v>0.113163331075469</v>
      </c>
      <c r="L11" s="14">
        <v>0.11498023947679099</v>
      </c>
      <c r="M11" s="14"/>
      <c r="N11" s="14">
        <v>0.15378669078926399</v>
      </c>
      <c r="O11" s="14">
        <v>0.17425270587870301</v>
      </c>
      <c r="P11" s="14">
        <v>0.16566549562490701</v>
      </c>
      <c r="Q11" s="14">
        <v>0.140378345158019</v>
      </c>
      <c r="R11" s="14"/>
      <c r="S11" s="14">
        <v>0.15823994581405201</v>
      </c>
      <c r="T11" s="14">
        <v>0.14979113330813201</v>
      </c>
      <c r="U11" s="14">
        <v>0.17803473050209201</v>
      </c>
      <c r="V11" s="14">
        <v>0.19469524389547199</v>
      </c>
      <c r="W11" s="14">
        <v>0.157609258031704</v>
      </c>
      <c r="X11" s="14">
        <v>0.141069607091799</v>
      </c>
      <c r="Y11" s="14">
        <v>0.15030223005683699</v>
      </c>
      <c r="Z11" s="14">
        <v>0.161390339996415</v>
      </c>
      <c r="AA11" s="14">
        <v>0.154448590377398</v>
      </c>
      <c r="AB11" s="14">
        <v>0.157638984555029</v>
      </c>
      <c r="AC11" s="14">
        <v>0.173419312470213</v>
      </c>
      <c r="AD11" s="14">
        <v>0.111800252114065</v>
      </c>
      <c r="AE11" s="14"/>
      <c r="AF11" s="14">
        <v>0.15372539067454899</v>
      </c>
      <c r="AG11" s="14">
        <v>0.155957705067133</v>
      </c>
      <c r="AH11" s="14">
        <v>0.15711583968755</v>
      </c>
      <c r="AI11" s="14"/>
      <c r="AJ11" s="14">
        <v>0.14385849458539901</v>
      </c>
      <c r="AK11" s="14">
        <v>0.16276912962079099</v>
      </c>
      <c r="AL11" s="14">
        <v>0.20693358713821999</v>
      </c>
      <c r="AM11" s="14">
        <v>0.223069253424764</v>
      </c>
      <c r="AN11" s="14">
        <v>0.15818721626666399</v>
      </c>
      <c r="AO11" s="14"/>
      <c r="AP11" s="14">
        <v>0.174096394793433</v>
      </c>
      <c r="AQ11" s="14">
        <v>0.15163258763655299</v>
      </c>
      <c r="AR11" s="14">
        <v>0.195618073932599</v>
      </c>
      <c r="AS11" s="14"/>
      <c r="AT11" s="14">
        <v>0.17931630449080599</v>
      </c>
      <c r="AU11" s="14">
        <v>0.15797293281250399</v>
      </c>
      <c r="AV11" s="14">
        <v>0.15661362126387601</v>
      </c>
      <c r="AW11" s="14">
        <v>0.15254539242861501</v>
      </c>
      <c r="AX11" s="14">
        <v>0.16342353095665299</v>
      </c>
      <c r="AY11" s="14"/>
      <c r="AZ11" s="14">
        <v>0.165228949118751</v>
      </c>
      <c r="BA11" s="14">
        <v>0.148560593773957</v>
      </c>
      <c r="BB11" s="14">
        <v>0.190184689973039</v>
      </c>
      <c r="BC11" s="14">
        <v>0.15847129808590699</v>
      </c>
      <c r="BD11" s="14">
        <v>0.125912713023205</v>
      </c>
      <c r="BE11" s="14">
        <v>0.17736710356389099</v>
      </c>
    </row>
    <row r="12" spans="2:57" x14ac:dyDescent="0.25">
      <c r="B12" s="15" t="s">
        <v>83</v>
      </c>
      <c r="C12" s="14">
        <v>0.188930876072292</v>
      </c>
      <c r="D12" s="14">
        <v>0.200433704906434</v>
      </c>
      <c r="E12" s="14">
        <v>0.17880619308457801</v>
      </c>
      <c r="F12" s="14"/>
      <c r="G12" s="14">
        <v>0.219046310044161</v>
      </c>
      <c r="H12" s="14">
        <v>0.19096833765552301</v>
      </c>
      <c r="I12" s="14">
        <v>0.211556114323322</v>
      </c>
      <c r="J12" s="14">
        <v>0.19049850385855099</v>
      </c>
      <c r="K12" s="14">
        <v>0.18521320643368</v>
      </c>
      <c r="L12" s="14">
        <v>0.149954865063922</v>
      </c>
      <c r="M12" s="14"/>
      <c r="N12" s="14">
        <v>0.18584513430622601</v>
      </c>
      <c r="O12" s="14">
        <v>0.18798606551083999</v>
      </c>
      <c r="P12" s="14">
        <v>0.16688216137319001</v>
      </c>
      <c r="Q12" s="14">
        <v>0.21396712759828501</v>
      </c>
      <c r="R12" s="14"/>
      <c r="S12" s="14">
        <v>0.20393486312473399</v>
      </c>
      <c r="T12" s="14">
        <v>0.175443178277259</v>
      </c>
      <c r="U12" s="14">
        <v>0.21935658295711899</v>
      </c>
      <c r="V12" s="14">
        <v>0.19042614612443801</v>
      </c>
      <c r="W12" s="14">
        <v>0.20687096577720701</v>
      </c>
      <c r="X12" s="14">
        <v>0.15777438869327001</v>
      </c>
      <c r="Y12" s="14">
        <v>0.16541995985466501</v>
      </c>
      <c r="Z12" s="14">
        <v>0.192031874951194</v>
      </c>
      <c r="AA12" s="14">
        <v>0.200047181865325</v>
      </c>
      <c r="AB12" s="14">
        <v>0.19211879792359399</v>
      </c>
      <c r="AC12" s="14">
        <v>0.114889155893996</v>
      </c>
      <c r="AD12" s="14">
        <v>0.27594018742519799</v>
      </c>
      <c r="AE12" s="14"/>
      <c r="AF12" s="14">
        <v>0.18385457829096299</v>
      </c>
      <c r="AG12" s="14">
        <v>0.16925593440886499</v>
      </c>
      <c r="AH12" s="14">
        <v>0.22078110879410201</v>
      </c>
      <c r="AI12" s="14"/>
      <c r="AJ12" s="14">
        <v>0.168279069289515</v>
      </c>
      <c r="AK12" s="14">
        <v>0.18810303283854701</v>
      </c>
      <c r="AL12" s="14">
        <v>0.16569254279826101</v>
      </c>
      <c r="AM12" s="14">
        <v>0.27343365858267299</v>
      </c>
      <c r="AN12" s="14">
        <v>0.21427253083457001</v>
      </c>
      <c r="AO12" s="14"/>
      <c r="AP12" s="14">
        <v>0.16143367365024799</v>
      </c>
      <c r="AQ12" s="14">
        <v>0.18259569446469501</v>
      </c>
      <c r="AR12" s="14">
        <v>0.180776445447488</v>
      </c>
      <c r="AS12" s="14"/>
      <c r="AT12" s="14">
        <v>0.189707696088183</v>
      </c>
      <c r="AU12" s="14">
        <v>0.20954860263486999</v>
      </c>
      <c r="AV12" s="14">
        <v>0.155961685873998</v>
      </c>
      <c r="AW12" s="14">
        <v>0.17473660387860701</v>
      </c>
      <c r="AX12" s="14">
        <v>0.26015376442640398</v>
      </c>
      <c r="AY12" s="14"/>
      <c r="AZ12" s="14">
        <v>0.192991972685844</v>
      </c>
      <c r="BA12" s="14">
        <v>0.185449093572226</v>
      </c>
      <c r="BB12" s="14">
        <v>0.17198092892099601</v>
      </c>
      <c r="BC12" s="14">
        <v>0.19291089281819501</v>
      </c>
      <c r="BD12" s="14">
        <v>0.20908455856465599</v>
      </c>
      <c r="BE12" s="14">
        <v>0.17593131428051301</v>
      </c>
    </row>
    <row r="13" spans="2:57" x14ac:dyDescent="0.25">
      <c r="B13" s="15" t="s">
        <v>84</v>
      </c>
      <c r="C13" s="14">
        <v>0.19249380839314101</v>
      </c>
      <c r="D13" s="14">
        <v>0.183231093084265</v>
      </c>
      <c r="E13" s="14">
        <v>0.20053611370282401</v>
      </c>
      <c r="F13" s="14"/>
      <c r="G13" s="14">
        <v>0.19719240786596401</v>
      </c>
      <c r="H13" s="14">
        <v>0.137642184585994</v>
      </c>
      <c r="I13" s="14">
        <v>0.178768169763169</v>
      </c>
      <c r="J13" s="14">
        <v>0.193785065848121</v>
      </c>
      <c r="K13" s="14">
        <v>0.19973057896534899</v>
      </c>
      <c r="L13" s="14">
        <v>0.23948410789546301</v>
      </c>
      <c r="M13" s="14"/>
      <c r="N13" s="14">
        <v>0.17696495985320801</v>
      </c>
      <c r="O13" s="14">
        <v>0.20114574687290401</v>
      </c>
      <c r="P13" s="14">
        <v>0.227800347376794</v>
      </c>
      <c r="Q13" s="14">
        <v>0.17264492155860001</v>
      </c>
      <c r="R13" s="14"/>
      <c r="S13" s="14">
        <v>0.19388601472508599</v>
      </c>
      <c r="T13" s="14">
        <v>0.19226427345029701</v>
      </c>
      <c r="U13" s="14">
        <v>0.20129505958962901</v>
      </c>
      <c r="V13" s="14">
        <v>0.196148364138123</v>
      </c>
      <c r="W13" s="14">
        <v>0.16275730857821299</v>
      </c>
      <c r="X13" s="14">
        <v>0.161945866184421</v>
      </c>
      <c r="Y13" s="14">
        <v>0.21932504168424999</v>
      </c>
      <c r="Z13" s="14">
        <v>0.188499418660622</v>
      </c>
      <c r="AA13" s="14">
        <v>0.22032750695537001</v>
      </c>
      <c r="AB13" s="14">
        <v>0.181970730996214</v>
      </c>
      <c r="AC13" s="14">
        <v>0.15645761549300199</v>
      </c>
      <c r="AD13" s="14">
        <v>0.23760674481685401</v>
      </c>
      <c r="AE13" s="14"/>
      <c r="AF13" s="14">
        <v>0.19787525038590201</v>
      </c>
      <c r="AG13" s="14">
        <v>0.18872469369998099</v>
      </c>
      <c r="AH13" s="14">
        <v>0.18316056139268899</v>
      </c>
      <c r="AI13" s="14"/>
      <c r="AJ13" s="14">
        <v>0.201006464916718</v>
      </c>
      <c r="AK13" s="14">
        <v>0.20409203851090499</v>
      </c>
      <c r="AL13" s="14">
        <v>0.171702948861954</v>
      </c>
      <c r="AM13" s="14">
        <v>7.2202281965926998E-2</v>
      </c>
      <c r="AN13" s="14">
        <v>0.16840357745711301</v>
      </c>
      <c r="AO13" s="14"/>
      <c r="AP13" s="14">
        <v>0.185993631931689</v>
      </c>
      <c r="AQ13" s="14">
        <v>0.19140418214543001</v>
      </c>
      <c r="AR13" s="14">
        <v>0.20603178563874699</v>
      </c>
      <c r="AS13" s="14"/>
      <c r="AT13" s="14">
        <v>0.18506337273686099</v>
      </c>
      <c r="AU13" s="14">
        <v>0.18010697188303301</v>
      </c>
      <c r="AV13" s="14">
        <v>0.193539583730897</v>
      </c>
      <c r="AW13" s="14">
        <v>0.16534400692406101</v>
      </c>
      <c r="AX13" s="14">
        <v>0.25350017457920798</v>
      </c>
      <c r="AY13" s="14"/>
      <c r="AZ13" s="14">
        <v>0.16564090872735299</v>
      </c>
      <c r="BA13" s="14">
        <v>0.210794651350388</v>
      </c>
      <c r="BB13" s="14">
        <v>0.15646739787484201</v>
      </c>
      <c r="BC13" s="14">
        <v>0.20336375005342899</v>
      </c>
      <c r="BD13" s="14">
        <v>0.24586085025507501</v>
      </c>
      <c r="BE13" s="14">
        <v>0.15737208806956399</v>
      </c>
    </row>
    <row r="14" spans="2:57" x14ac:dyDescent="0.25">
      <c r="B14" s="15" t="s">
        <v>85</v>
      </c>
      <c r="C14" s="14">
        <v>0.145553120142111</v>
      </c>
      <c r="D14" s="14">
        <v>0.13257806500877201</v>
      </c>
      <c r="E14" s="14">
        <v>0.157261156951535</v>
      </c>
      <c r="F14" s="14"/>
      <c r="G14" s="14">
        <v>0.114347332324329</v>
      </c>
      <c r="H14" s="14">
        <v>0.119948281552262</v>
      </c>
      <c r="I14" s="14">
        <v>0.138387127332737</v>
      </c>
      <c r="J14" s="14">
        <v>0.16176806606545199</v>
      </c>
      <c r="K14" s="14">
        <v>0.15467814487602</v>
      </c>
      <c r="L14" s="14">
        <v>0.17387251046011801</v>
      </c>
      <c r="M14" s="14"/>
      <c r="N14" s="14">
        <v>0.16061658090311701</v>
      </c>
      <c r="O14" s="14">
        <v>0.145182121288772</v>
      </c>
      <c r="P14" s="14">
        <v>0.14451962767693</v>
      </c>
      <c r="Q14" s="14">
        <v>0.13319724467166999</v>
      </c>
      <c r="R14" s="14"/>
      <c r="S14" s="14">
        <v>0.126035089755973</v>
      </c>
      <c r="T14" s="14">
        <v>0.17436020070404901</v>
      </c>
      <c r="U14" s="14">
        <v>0.12479586115185699</v>
      </c>
      <c r="V14" s="14">
        <v>0.12942792645663401</v>
      </c>
      <c r="W14" s="14">
        <v>0.138146329386407</v>
      </c>
      <c r="X14" s="14">
        <v>0.14969686428572801</v>
      </c>
      <c r="Y14" s="14">
        <v>0.14736540312217999</v>
      </c>
      <c r="Z14" s="14">
        <v>0.12764755785620899</v>
      </c>
      <c r="AA14" s="14">
        <v>0.144995465133375</v>
      </c>
      <c r="AB14" s="14">
        <v>0.14357021744614001</v>
      </c>
      <c r="AC14" s="14">
        <v>0.196707239239958</v>
      </c>
      <c r="AD14" s="14">
        <v>0.162014926053095</v>
      </c>
      <c r="AE14" s="14"/>
      <c r="AF14" s="14">
        <v>0.15184705796331199</v>
      </c>
      <c r="AG14" s="14">
        <v>0.167180215023182</v>
      </c>
      <c r="AH14" s="14">
        <v>8.4537868989913403E-2</v>
      </c>
      <c r="AI14" s="14"/>
      <c r="AJ14" s="14">
        <v>0.15072432825863</v>
      </c>
      <c r="AK14" s="14">
        <v>0.158485853495197</v>
      </c>
      <c r="AL14" s="14">
        <v>0.150487355014925</v>
      </c>
      <c r="AM14" s="14">
        <v>0.140824834923997</v>
      </c>
      <c r="AN14" s="14">
        <v>0.111119823865235</v>
      </c>
      <c r="AO14" s="14"/>
      <c r="AP14" s="14">
        <v>0.136181391341612</v>
      </c>
      <c r="AQ14" s="14">
        <v>0.155217125616675</v>
      </c>
      <c r="AR14" s="14">
        <v>8.8866292200562497E-2</v>
      </c>
      <c r="AS14" s="14"/>
      <c r="AT14" s="14">
        <v>0.124708987545233</v>
      </c>
      <c r="AU14" s="14">
        <v>0.168725219193432</v>
      </c>
      <c r="AV14" s="14">
        <v>0.16452634986315501</v>
      </c>
      <c r="AW14" s="14">
        <v>0.135669495085178</v>
      </c>
      <c r="AX14" s="14">
        <v>9.2560388745670796E-2</v>
      </c>
      <c r="AY14" s="14"/>
      <c r="AZ14" s="14">
        <v>0.12256014381404499</v>
      </c>
      <c r="BA14" s="14">
        <v>0.143393375124866</v>
      </c>
      <c r="BB14" s="14">
        <v>0.17935513383887999</v>
      </c>
      <c r="BC14" s="14">
        <v>0.15707728868802401</v>
      </c>
      <c r="BD14" s="14">
        <v>0.157846404758611</v>
      </c>
      <c r="BE14" s="14">
        <v>0.119212624939475</v>
      </c>
    </row>
    <row r="15" spans="2:57" x14ac:dyDescent="0.25">
      <c r="B15" s="15" t="s">
        <v>86</v>
      </c>
      <c r="C15" s="14">
        <v>0.21797800396993899</v>
      </c>
      <c r="D15" s="14">
        <v>0.18379794684122999</v>
      </c>
      <c r="E15" s="14">
        <v>0.25267264193969102</v>
      </c>
      <c r="F15" s="14"/>
      <c r="G15" s="14">
        <v>0.10896869579256099</v>
      </c>
      <c r="H15" s="14">
        <v>0.178334690248625</v>
      </c>
      <c r="I15" s="14">
        <v>0.20572831129630301</v>
      </c>
      <c r="J15" s="14">
        <v>0.193914068718987</v>
      </c>
      <c r="K15" s="14">
        <v>0.30376324993855502</v>
      </c>
      <c r="L15" s="14">
        <v>0.29512645409678601</v>
      </c>
      <c r="M15" s="14"/>
      <c r="N15" s="14">
        <v>0.24097592406564999</v>
      </c>
      <c r="O15" s="14">
        <v>0.217142116903317</v>
      </c>
      <c r="P15" s="14">
        <v>0.18353755656447099</v>
      </c>
      <c r="Q15" s="14">
        <v>0.22066020579967899</v>
      </c>
      <c r="R15" s="14"/>
      <c r="S15" s="14">
        <v>0.18308802526339399</v>
      </c>
      <c r="T15" s="14">
        <v>0.23913394861276199</v>
      </c>
      <c r="U15" s="14">
        <v>0.19619933569560299</v>
      </c>
      <c r="V15" s="14">
        <v>0.20257363940268699</v>
      </c>
      <c r="W15" s="14">
        <v>0.203967048953237</v>
      </c>
      <c r="X15" s="14">
        <v>0.27413917249047098</v>
      </c>
      <c r="Y15" s="14">
        <v>0.23185471930936399</v>
      </c>
      <c r="Z15" s="14">
        <v>0.196848772425328</v>
      </c>
      <c r="AA15" s="14">
        <v>0.210255227223166</v>
      </c>
      <c r="AB15" s="14">
        <v>0.26387822450370202</v>
      </c>
      <c r="AC15" s="14">
        <v>0.21825431900494899</v>
      </c>
      <c r="AD15" s="14">
        <v>0.13879572114706201</v>
      </c>
      <c r="AE15" s="14"/>
      <c r="AF15" s="14">
        <v>0.22507146430619801</v>
      </c>
      <c r="AG15" s="14">
        <v>0.23380571775000999</v>
      </c>
      <c r="AH15" s="14">
        <v>0.23929478715465399</v>
      </c>
      <c r="AI15" s="14"/>
      <c r="AJ15" s="14">
        <v>0.25069137465406099</v>
      </c>
      <c r="AK15" s="14">
        <v>0.190520493714956</v>
      </c>
      <c r="AL15" s="14">
        <v>0.21994994266066201</v>
      </c>
      <c r="AM15" s="14">
        <v>0.14090978267238499</v>
      </c>
      <c r="AN15" s="14">
        <v>0.23800434535321299</v>
      </c>
      <c r="AO15" s="14"/>
      <c r="AP15" s="14">
        <v>0.240992754285066</v>
      </c>
      <c r="AQ15" s="14">
        <v>0.22579728844795099</v>
      </c>
      <c r="AR15" s="14">
        <v>0.221287280353238</v>
      </c>
      <c r="AS15" s="14"/>
      <c r="AT15" s="14">
        <v>0.22810885812610601</v>
      </c>
      <c r="AU15" s="14">
        <v>0.18903413916537801</v>
      </c>
      <c r="AV15" s="14">
        <v>0.23140517086457299</v>
      </c>
      <c r="AW15" s="14">
        <v>0.26445876857436001</v>
      </c>
      <c r="AX15" s="14">
        <v>0.19413898104037</v>
      </c>
      <c r="AY15" s="14"/>
      <c r="AZ15" s="14">
        <v>0.221191154667293</v>
      </c>
      <c r="BA15" s="14">
        <v>0.228040021283827</v>
      </c>
      <c r="BB15" s="14">
        <v>0.211893292584937</v>
      </c>
      <c r="BC15" s="14">
        <v>0.19475572277088299</v>
      </c>
      <c r="BD15" s="14">
        <v>0.195565700598611</v>
      </c>
      <c r="BE15" s="14">
        <v>0.28174139761702999</v>
      </c>
    </row>
    <row r="16" spans="2:57" x14ac:dyDescent="0.25">
      <c r="B16" s="15" t="s">
        <v>87</v>
      </c>
      <c r="C16" s="41">
        <v>1.17425714902793E-2</v>
      </c>
      <c r="D16" s="41">
        <v>9.0113442583846601E-3</v>
      </c>
      <c r="E16" s="41">
        <v>1.44813498131983E-2</v>
      </c>
      <c r="F16" s="41"/>
      <c r="G16" s="41">
        <v>4.2188432104786303E-2</v>
      </c>
      <c r="H16" s="41">
        <v>1.6321868490210199E-2</v>
      </c>
      <c r="I16" s="41">
        <v>6.2623216779029798E-3</v>
      </c>
      <c r="J16" s="41">
        <v>9.1547078569402494E-3</v>
      </c>
      <c r="K16" s="41">
        <v>3.1235470890907998E-3</v>
      </c>
      <c r="L16" s="41">
        <v>0</v>
      </c>
      <c r="M16" s="41"/>
      <c r="N16" s="41">
        <v>1.66627362437133E-3</v>
      </c>
      <c r="O16" s="41">
        <v>9.7375835566208893E-3</v>
      </c>
      <c r="P16" s="41">
        <v>1.0090996972530001E-2</v>
      </c>
      <c r="Q16" s="41">
        <v>2.6373117128267599E-2</v>
      </c>
      <c r="R16" s="41"/>
      <c r="S16" s="41">
        <v>1.8585752002493999E-2</v>
      </c>
      <c r="T16" s="41">
        <v>2.0887297997272399E-2</v>
      </c>
      <c r="U16" s="41">
        <v>1.2900462137607E-2</v>
      </c>
      <c r="V16" s="41">
        <v>1.31280248737218E-2</v>
      </c>
      <c r="W16" s="41">
        <v>8.2087081565276592E-3</v>
      </c>
      <c r="X16" s="41">
        <v>6.50967779425093E-3</v>
      </c>
      <c r="Y16" s="41">
        <v>1.39914326197164E-2</v>
      </c>
      <c r="Z16" s="41">
        <v>3.6772892916564E-2</v>
      </c>
      <c r="AA16" s="41">
        <v>4.0886841881887003E-3</v>
      </c>
      <c r="AB16" s="41">
        <v>0</v>
      </c>
      <c r="AC16" s="41">
        <v>0</v>
      </c>
      <c r="AD16" s="41">
        <v>0</v>
      </c>
      <c r="AE16" s="41"/>
      <c r="AF16" s="41">
        <v>5.7178138781013004E-3</v>
      </c>
      <c r="AG16" s="41">
        <v>2.9994125152027402E-3</v>
      </c>
      <c r="AH16" s="41">
        <v>1.5556867027286401E-2</v>
      </c>
      <c r="AI16" s="41"/>
      <c r="AJ16" s="41">
        <v>4.3246827756174199E-3</v>
      </c>
      <c r="AK16" s="41">
        <v>5.7348654695698097E-3</v>
      </c>
      <c r="AL16" s="41">
        <v>0</v>
      </c>
      <c r="AM16" s="41">
        <v>0</v>
      </c>
      <c r="AN16" s="41">
        <v>2.6161628103815001E-2</v>
      </c>
      <c r="AO16" s="41"/>
      <c r="AP16" s="41">
        <v>5.2695066993836397E-3</v>
      </c>
      <c r="AQ16" s="41">
        <v>1.2482665304406001E-2</v>
      </c>
      <c r="AR16" s="41">
        <v>0</v>
      </c>
      <c r="AS16" s="41"/>
      <c r="AT16" s="41">
        <v>1.14922824381076E-2</v>
      </c>
      <c r="AU16" s="41">
        <v>1.09592782349727E-2</v>
      </c>
      <c r="AV16" s="41">
        <v>1.39070320771642E-2</v>
      </c>
      <c r="AW16" s="41">
        <v>4.4564207829243599E-3</v>
      </c>
      <c r="AX16" s="41">
        <v>3.6223160251694302E-2</v>
      </c>
      <c r="AY16" s="41"/>
      <c r="AZ16" s="41">
        <v>1.11525495139731E-2</v>
      </c>
      <c r="BA16" s="41">
        <v>6.10445183437842E-3</v>
      </c>
      <c r="BB16" s="41">
        <v>8.2026014658710504E-3</v>
      </c>
      <c r="BC16" s="41">
        <v>2.5772552433153299E-2</v>
      </c>
      <c r="BD16" s="41">
        <v>9.8686553917276196E-3</v>
      </c>
      <c r="BE16" s="41">
        <v>8.8643179717411407E-3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BE21"/>
  <sheetViews>
    <sheetView showGridLines="0" workbookViewId="0">
      <pane xSplit="2" topLeftCell="AH1" activePane="topRight" state="frozen"/>
      <selection pane="topRight" activeCell="AJ7" sqref="AJ7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96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0.27600656499662901</v>
      </c>
      <c r="D9" s="14">
        <v>0.28288809660089598</v>
      </c>
      <c r="E9" s="14">
        <v>0.26998771800958898</v>
      </c>
      <c r="F9" s="14"/>
      <c r="G9" s="14">
        <v>0.19058032919585</v>
      </c>
      <c r="H9" s="14">
        <v>0.28994131191421302</v>
      </c>
      <c r="I9" s="14">
        <v>0.29116801674500797</v>
      </c>
      <c r="J9" s="14">
        <v>0.25185891692976098</v>
      </c>
      <c r="K9" s="14">
        <v>0.28993986362589502</v>
      </c>
      <c r="L9" s="14">
        <v>0.31964850990898602</v>
      </c>
      <c r="M9" s="14"/>
      <c r="N9" s="14">
        <v>0.31603171647358702</v>
      </c>
      <c r="O9" s="14">
        <v>0.25784277338522599</v>
      </c>
      <c r="P9" s="14">
        <v>0.29049227950790502</v>
      </c>
      <c r="Q9" s="14">
        <v>0.24200217303351801</v>
      </c>
      <c r="R9" s="14"/>
      <c r="S9" s="14">
        <v>0.29411823546193</v>
      </c>
      <c r="T9" s="14">
        <v>0.26285984238201698</v>
      </c>
      <c r="U9" s="14">
        <v>0.218433336600421</v>
      </c>
      <c r="V9" s="14">
        <v>0.19883011734643799</v>
      </c>
      <c r="W9" s="14">
        <v>0.26754476629375301</v>
      </c>
      <c r="X9" s="14">
        <v>0.26914259190284201</v>
      </c>
      <c r="Y9" s="14">
        <v>0.29753659297107699</v>
      </c>
      <c r="Z9" s="14">
        <v>0.33929151090038501</v>
      </c>
      <c r="AA9" s="14">
        <v>0.32317586234400902</v>
      </c>
      <c r="AB9" s="14">
        <v>0.28166126153448101</v>
      </c>
      <c r="AC9" s="14">
        <v>0.29153210850236699</v>
      </c>
      <c r="AD9" s="14">
        <v>0.31603512922264698</v>
      </c>
      <c r="AE9" s="14"/>
      <c r="AF9" s="14">
        <v>0.32260736860157102</v>
      </c>
      <c r="AG9" s="14">
        <v>0.26825619697205599</v>
      </c>
      <c r="AH9" s="14">
        <v>0.279402881565808</v>
      </c>
      <c r="AI9" s="14"/>
      <c r="AJ9" s="14">
        <v>0.33149305624331099</v>
      </c>
      <c r="AK9" s="14">
        <v>0.24615884965589399</v>
      </c>
      <c r="AL9" s="14">
        <v>0.266813909692038</v>
      </c>
      <c r="AM9" s="14">
        <v>0.34247581734896398</v>
      </c>
      <c r="AN9" s="14">
        <v>0.27171066152031498</v>
      </c>
      <c r="AO9" s="14"/>
      <c r="AP9" s="14">
        <v>0.36394533029522302</v>
      </c>
      <c r="AQ9" s="14">
        <v>0.247270428927862</v>
      </c>
      <c r="AR9" s="14">
        <v>0.236870652270839</v>
      </c>
      <c r="AS9" s="14"/>
      <c r="AT9" s="14">
        <v>0.23278410069403099</v>
      </c>
      <c r="AU9" s="14">
        <v>0.25388538965280499</v>
      </c>
      <c r="AV9" s="14">
        <v>0.28247000188229299</v>
      </c>
      <c r="AW9" s="14">
        <v>0.34766095764108501</v>
      </c>
      <c r="AX9" s="14">
        <v>0.32773819513090902</v>
      </c>
      <c r="AY9" s="14"/>
      <c r="AZ9" s="14">
        <v>0.31150401588571902</v>
      </c>
      <c r="BA9" s="14">
        <v>0.24766751240082599</v>
      </c>
      <c r="BB9" s="14">
        <v>0.27802422023315299</v>
      </c>
      <c r="BC9" s="14">
        <v>0.26220209222082802</v>
      </c>
      <c r="BD9" s="14">
        <v>0.28681279778566598</v>
      </c>
      <c r="BE9" s="14">
        <v>0.28780131620629201</v>
      </c>
    </row>
    <row r="10" spans="2:57" x14ac:dyDescent="0.25">
      <c r="B10" s="15" t="s">
        <v>448</v>
      </c>
      <c r="C10" s="14">
        <v>0.27561451789065899</v>
      </c>
      <c r="D10" s="14">
        <v>0.27933997376905001</v>
      </c>
      <c r="E10" s="14">
        <v>0.27141192795525598</v>
      </c>
      <c r="F10" s="14"/>
      <c r="G10" s="14">
        <v>0.28909047924071002</v>
      </c>
      <c r="H10" s="14">
        <v>0.25586282429391899</v>
      </c>
      <c r="I10" s="14">
        <v>0.21869059360825699</v>
      </c>
      <c r="J10" s="14">
        <v>0.292451318118994</v>
      </c>
      <c r="K10" s="14">
        <v>0.31475002374760203</v>
      </c>
      <c r="L10" s="14">
        <v>0.28904984055357802</v>
      </c>
      <c r="M10" s="14"/>
      <c r="N10" s="14">
        <v>0.27869681700124799</v>
      </c>
      <c r="O10" s="14">
        <v>0.291720706530808</v>
      </c>
      <c r="P10" s="14">
        <v>0.26278893139447401</v>
      </c>
      <c r="Q10" s="14">
        <v>0.26715192837618101</v>
      </c>
      <c r="R10" s="14"/>
      <c r="S10" s="14">
        <v>0.243287640909534</v>
      </c>
      <c r="T10" s="14">
        <v>0.27389227483054301</v>
      </c>
      <c r="U10" s="14">
        <v>0.27964996206690901</v>
      </c>
      <c r="V10" s="14">
        <v>0.32033824834422298</v>
      </c>
      <c r="W10" s="14">
        <v>0.26317666696264302</v>
      </c>
      <c r="X10" s="14">
        <v>0.30071444234218297</v>
      </c>
      <c r="Y10" s="14">
        <v>0.25818139513117</v>
      </c>
      <c r="Z10" s="14">
        <v>0.273486321929993</v>
      </c>
      <c r="AA10" s="14">
        <v>0.25516244144061001</v>
      </c>
      <c r="AB10" s="14">
        <v>0.323525224268989</v>
      </c>
      <c r="AC10" s="14">
        <v>0.241967558412303</v>
      </c>
      <c r="AD10" s="14">
        <v>0.27990097737314501</v>
      </c>
      <c r="AE10" s="14"/>
      <c r="AF10" s="14">
        <v>0.25587732790439999</v>
      </c>
      <c r="AG10" s="14">
        <v>0.29187620142034298</v>
      </c>
      <c r="AH10" s="14">
        <v>0.25803937180446401</v>
      </c>
      <c r="AI10" s="14"/>
      <c r="AJ10" s="14">
        <v>0.28285775356457199</v>
      </c>
      <c r="AK10" s="14">
        <v>0.27615218954291598</v>
      </c>
      <c r="AL10" s="14">
        <v>0.25809388640127201</v>
      </c>
      <c r="AM10" s="14">
        <v>0.22194176103439101</v>
      </c>
      <c r="AN10" s="14">
        <v>0.26552804196091701</v>
      </c>
      <c r="AO10" s="14"/>
      <c r="AP10" s="14">
        <v>0.25817784642584402</v>
      </c>
      <c r="AQ10" s="14">
        <v>0.29558433964400099</v>
      </c>
      <c r="AR10" s="14">
        <v>0.32834690123961302</v>
      </c>
      <c r="AS10" s="14"/>
      <c r="AT10" s="14">
        <v>0.24182512727861</v>
      </c>
      <c r="AU10" s="14">
        <v>0.29367997186372802</v>
      </c>
      <c r="AV10" s="14">
        <v>0.31189612072064699</v>
      </c>
      <c r="AW10" s="14">
        <v>0.23802156170370101</v>
      </c>
      <c r="AX10" s="14">
        <v>0.37644741045915198</v>
      </c>
      <c r="AY10" s="14"/>
      <c r="AZ10" s="14">
        <v>0.25090729504569598</v>
      </c>
      <c r="BA10" s="14">
        <v>0.28278671121532301</v>
      </c>
      <c r="BB10" s="14">
        <v>0.29859612253887702</v>
      </c>
      <c r="BC10" s="14">
        <v>0.27110909673179601</v>
      </c>
      <c r="BD10" s="14">
        <v>0.29845532635397298</v>
      </c>
      <c r="BE10" s="14">
        <v>0.26410273274893298</v>
      </c>
    </row>
    <row r="11" spans="2:57" x14ac:dyDescent="0.25">
      <c r="B11" s="15" t="s">
        <v>82</v>
      </c>
      <c r="C11" s="14">
        <v>0.29840706574606302</v>
      </c>
      <c r="D11" s="14">
        <v>0.28025566167336602</v>
      </c>
      <c r="E11" s="14">
        <v>0.31511491323650098</v>
      </c>
      <c r="F11" s="14"/>
      <c r="G11" s="14">
        <v>0.28829267148201798</v>
      </c>
      <c r="H11" s="14">
        <v>0.26991251162977098</v>
      </c>
      <c r="I11" s="14">
        <v>0.29590730156348299</v>
      </c>
      <c r="J11" s="14">
        <v>0.31335327085793402</v>
      </c>
      <c r="K11" s="14">
        <v>0.28645951674439302</v>
      </c>
      <c r="L11" s="14">
        <v>0.32640130075965101</v>
      </c>
      <c r="M11" s="14"/>
      <c r="N11" s="14">
        <v>0.285247695590304</v>
      </c>
      <c r="O11" s="14">
        <v>0.31105698720692498</v>
      </c>
      <c r="P11" s="14">
        <v>0.29056659472337898</v>
      </c>
      <c r="Q11" s="14">
        <v>0.30621895033519603</v>
      </c>
      <c r="R11" s="14"/>
      <c r="S11" s="14">
        <v>0.25235312899717799</v>
      </c>
      <c r="T11" s="14">
        <v>0.32834790859215202</v>
      </c>
      <c r="U11" s="14">
        <v>0.31799237363813798</v>
      </c>
      <c r="V11" s="14">
        <v>0.33585799300450297</v>
      </c>
      <c r="W11" s="14">
        <v>0.340350073468769</v>
      </c>
      <c r="X11" s="14">
        <v>0.29491551714872899</v>
      </c>
      <c r="Y11" s="14">
        <v>0.31138402229016798</v>
      </c>
      <c r="Z11" s="14">
        <v>0.21309321091536099</v>
      </c>
      <c r="AA11" s="14">
        <v>0.30479896065451301</v>
      </c>
      <c r="AB11" s="14">
        <v>0.25015034975548001</v>
      </c>
      <c r="AC11" s="14">
        <v>0.35649136182829899</v>
      </c>
      <c r="AD11" s="14">
        <v>0.235187626290535</v>
      </c>
      <c r="AE11" s="14"/>
      <c r="AF11" s="14">
        <v>0.29605434205646503</v>
      </c>
      <c r="AG11" s="14">
        <v>0.31599652314169602</v>
      </c>
      <c r="AH11" s="14">
        <v>0.25194602125597898</v>
      </c>
      <c r="AI11" s="14"/>
      <c r="AJ11" s="14">
        <v>0.28944575704088499</v>
      </c>
      <c r="AK11" s="14">
        <v>0.320131257481647</v>
      </c>
      <c r="AL11" s="14">
        <v>0.33521012200632799</v>
      </c>
      <c r="AM11" s="14">
        <v>0.28329509650371199</v>
      </c>
      <c r="AN11" s="14">
        <v>0.247451219169913</v>
      </c>
      <c r="AO11" s="14"/>
      <c r="AP11" s="14">
        <v>0.282722136315678</v>
      </c>
      <c r="AQ11" s="14">
        <v>0.30795948382708699</v>
      </c>
      <c r="AR11" s="14">
        <v>0.23824154154381499</v>
      </c>
      <c r="AS11" s="14"/>
      <c r="AT11" s="14">
        <v>0.35438331727727301</v>
      </c>
      <c r="AU11" s="14">
        <v>0.284757325562144</v>
      </c>
      <c r="AV11" s="14">
        <v>0.27975932550046301</v>
      </c>
      <c r="AW11" s="14">
        <v>0.26197198808175998</v>
      </c>
      <c r="AX11" s="14">
        <v>0.22566912695236699</v>
      </c>
      <c r="AY11" s="14"/>
      <c r="AZ11" s="14">
        <v>0.25579606683489697</v>
      </c>
      <c r="BA11" s="14">
        <v>0.29697445900493302</v>
      </c>
      <c r="BB11" s="14">
        <v>0.27530966515383498</v>
      </c>
      <c r="BC11" s="14">
        <v>0.34469367044521998</v>
      </c>
      <c r="BD11" s="14">
        <v>0.336714497844947</v>
      </c>
      <c r="BE11" s="14">
        <v>0.31216002862145598</v>
      </c>
    </row>
    <row r="12" spans="2:57" x14ac:dyDescent="0.25">
      <c r="B12" s="15" t="s">
        <v>83</v>
      </c>
      <c r="C12" s="14">
        <v>9.0337081725220994E-2</v>
      </c>
      <c r="D12" s="14">
        <v>9.5399784101455498E-2</v>
      </c>
      <c r="E12" s="14">
        <v>8.5923425744356796E-2</v>
      </c>
      <c r="F12" s="14"/>
      <c r="G12" s="14">
        <v>0.118531148015541</v>
      </c>
      <c r="H12" s="14">
        <v>0.103265217038576</v>
      </c>
      <c r="I12" s="14">
        <v>0.12571780669500199</v>
      </c>
      <c r="J12" s="14">
        <v>8.2637866693103204E-2</v>
      </c>
      <c r="K12" s="14">
        <v>7.0868831818258399E-2</v>
      </c>
      <c r="L12" s="14">
        <v>5.1489490138883098E-2</v>
      </c>
      <c r="M12" s="14"/>
      <c r="N12" s="14">
        <v>8.0231798306751104E-2</v>
      </c>
      <c r="O12" s="14">
        <v>8.5014277995367302E-2</v>
      </c>
      <c r="P12" s="14">
        <v>0.105930424104941</v>
      </c>
      <c r="Q12" s="14">
        <v>9.29326821047195E-2</v>
      </c>
      <c r="R12" s="14"/>
      <c r="S12" s="14">
        <v>0.13735210827813699</v>
      </c>
      <c r="T12" s="14">
        <v>6.9643642413977497E-2</v>
      </c>
      <c r="U12" s="14">
        <v>0.141279961178021</v>
      </c>
      <c r="V12" s="14">
        <v>8.8347526250207198E-2</v>
      </c>
      <c r="W12" s="14">
        <v>8.6778499261308095E-2</v>
      </c>
      <c r="X12" s="14">
        <v>6.5812689595696597E-2</v>
      </c>
      <c r="Y12" s="14">
        <v>7.0217475052424205E-2</v>
      </c>
      <c r="Z12" s="14">
        <v>9.6444805942658599E-2</v>
      </c>
      <c r="AA12" s="14">
        <v>7.6757246402102602E-2</v>
      </c>
      <c r="AB12" s="14">
        <v>8.5412409266943795E-2</v>
      </c>
      <c r="AC12" s="14">
        <v>7.26585060088204E-2</v>
      </c>
      <c r="AD12" s="14">
        <v>5.1762858426384201E-2</v>
      </c>
      <c r="AE12" s="14"/>
      <c r="AF12" s="14">
        <v>7.6486592042540893E-2</v>
      </c>
      <c r="AG12" s="14">
        <v>8.5812863996990604E-2</v>
      </c>
      <c r="AH12" s="14">
        <v>0.115761669844841</v>
      </c>
      <c r="AI12" s="14"/>
      <c r="AJ12" s="14">
        <v>6.11259313629662E-2</v>
      </c>
      <c r="AK12" s="14">
        <v>0.10338573413777701</v>
      </c>
      <c r="AL12" s="14">
        <v>8.6084658711677697E-2</v>
      </c>
      <c r="AM12" s="14">
        <v>7.2384970699237397E-2</v>
      </c>
      <c r="AN12" s="14">
        <v>0.122325019120738</v>
      </c>
      <c r="AO12" s="14"/>
      <c r="AP12" s="14">
        <v>5.8704444492931301E-2</v>
      </c>
      <c r="AQ12" s="14">
        <v>8.6730579823309895E-2</v>
      </c>
      <c r="AR12" s="14">
        <v>0.12543896312592101</v>
      </c>
      <c r="AS12" s="14"/>
      <c r="AT12" s="14">
        <v>0.114975155249365</v>
      </c>
      <c r="AU12" s="14">
        <v>9.0930586628412594E-2</v>
      </c>
      <c r="AV12" s="14">
        <v>8.7214051478706006E-2</v>
      </c>
      <c r="AW12" s="14">
        <v>6.6228986389366598E-2</v>
      </c>
      <c r="AX12" s="14">
        <v>3.6801371762324203E-2</v>
      </c>
      <c r="AY12" s="14"/>
      <c r="AZ12" s="14">
        <v>0.11062644971345501</v>
      </c>
      <c r="BA12" s="14">
        <v>0.10904917246619</v>
      </c>
      <c r="BB12" s="14">
        <v>8.9766829541674906E-2</v>
      </c>
      <c r="BC12" s="14">
        <v>6.9180395800132993E-2</v>
      </c>
      <c r="BD12" s="14">
        <v>2.9977416019319199E-2</v>
      </c>
      <c r="BE12" s="14">
        <v>9.6044820947778206E-2</v>
      </c>
    </row>
    <row r="13" spans="2:57" x14ac:dyDescent="0.25">
      <c r="B13" s="15" t="s">
        <v>84</v>
      </c>
      <c r="C13" s="14">
        <v>3.1829401956180003E-2</v>
      </c>
      <c r="D13" s="14">
        <v>3.5268003216054701E-2</v>
      </c>
      <c r="E13" s="14">
        <v>2.8656990822819702E-2</v>
      </c>
      <c r="F13" s="14"/>
      <c r="G13" s="14">
        <v>6.5016987199513904E-2</v>
      </c>
      <c r="H13" s="14">
        <v>4.92267166314607E-2</v>
      </c>
      <c r="I13" s="14">
        <v>3.5349391723964001E-2</v>
      </c>
      <c r="J13" s="14">
        <v>3.1440482159208298E-2</v>
      </c>
      <c r="K13" s="14">
        <v>2.1213027206537199E-2</v>
      </c>
      <c r="L13" s="14">
        <v>0</v>
      </c>
      <c r="M13" s="14"/>
      <c r="N13" s="14">
        <v>1.7478998223256399E-2</v>
      </c>
      <c r="O13" s="14">
        <v>2.74907531467872E-2</v>
      </c>
      <c r="P13" s="14">
        <v>2.57847535151173E-2</v>
      </c>
      <c r="Q13" s="14">
        <v>5.7729918980769901E-2</v>
      </c>
      <c r="R13" s="14"/>
      <c r="S13" s="14">
        <v>3.2623177915581503E-2</v>
      </c>
      <c r="T13" s="14">
        <v>3.0850426011267001E-2</v>
      </c>
      <c r="U13" s="14">
        <v>2.0388060142225699E-2</v>
      </c>
      <c r="V13" s="14">
        <v>4.4464748626195302E-2</v>
      </c>
      <c r="W13" s="14">
        <v>2.7948299341835701E-2</v>
      </c>
      <c r="X13" s="14">
        <v>2.76864167130359E-2</v>
      </c>
      <c r="Y13" s="14">
        <v>4.9307480833748599E-2</v>
      </c>
      <c r="Z13" s="14">
        <v>2.6240885936784301E-2</v>
      </c>
      <c r="AA13" s="14">
        <v>1.80111120391084E-2</v>
      </c>
      <c r="AB13" s="14">
        <v>3.0280441161043802E-2</v>
      </c>
      <c r="AC13" s="14">
        <v>1.91387158627076E-2</v>
      </c>
      <c r="AD13" s="14">
        <v>8.4165160932138106E-2</v>
      </c>
      <c r="AE13" s="14"/>
      <c r="AF13" s="14">
        <v>2.7134892838597401E-2</v>
      </c>
      <c r="AG13" s="14">
        <v>1.7028704145277102E-2</v>
      </c>
      <c r="AH13" s="14">
        <v>6.1647918931170498E-2</v>
      </c>
      <c r="AI13" s="14"/>
      <c r="AJ13" s="14">
        <v>1.6539692732223599E-2</v>
      </c>
      <c r="AK13" s="14">
        <v>3.1870075048459498E-2</v>
      </c>
      <c r="AL13" s="14">
        <v>2.91045872521732E-2</v>
      </c>
      <c r="AM13" s="14">
        <v>7.9902354413695101E-2</v>
      </c>
      <c r="AN13" s="14">
        <v>4.9786470042850001E-2</v>
      </c>
      <c r="AO13" s="14"/>
      <c r="AP13" s="14">
        <v>1.6492943872272198E-2</v>
      </c>
      <c r="AQ13" s="14">
        <v>3.75563508674496E-2</v>
      </c>
      <c r="AR13" s="14">
        <v>5.1169641093141802E-2</v>
      </c>
      <c r="AS13" s="14"/>
      <c r="AT13" s="14">
        <v>2.8671874142232601E-2</v>
      </c>
      <c r="AU13" s="14">
        <v>4.7760942774231402E-2</v>
      </c>
      <c r="AV13" s="14">
        <v>1.70482023684039E-2</v>
      </c>
      <c r="AW13" s="14">
        <v>3.47641466431775E-2</v>
      </c>
      <c r="AX13" s="14">
        <v>0</v>
      </c>
      <c r="AY13" s="14"/>
      <c r="AZ13" s="14">
        <v>4.0421659435135197E-2</v>
      </c>
      <c r="BA13" s="14">
        <v>3.0906533572868999E-2</v>
      </c>
      <c r="BB13" s="14">
        <v>3.8844600662161097E-2</v>
      </c>
      <c r="BC13" s="14">
        <v>3.0003900253138101E-2</v>
      </c>
      <c r="BD13" s="14">
        <v>1.8841909104963299E-2</v>
      </c>
      <c r="BE13" s="14">
        <v>1.6520864031330899E-2</v>
      </c>
    </row>
    <row r="14" spans="2:57" x14ac:dyDescent="0.25">
      <c r="B14" s="15" t="s">
        <v>85</v>
      </c>
      <c r="C14" s="14">
        <v>1.47291334238466E-2</v>
      </c>
      <c r="D14" s="14">
        <v>1.5553241888942601E-2</v>
      </c>
      <c r="E14" s="14">
        <v>1.4010819094810599E-2</v>
      </c>
      <c r="F14" s="14"/>
      <c r="G14" s="14">
        <v>2.61581307275623E-2</v>
      </c>
      <c r="H14" s="14">
        <v>1.24394254677532E-2</v>
      </c>
      <c r="I14" s="14">
        <v>2.1764645184941801E-2</v>
      </c>
      <c r="J14" s="14">
        <v>1.7102148217489802E-2</v>
      </c>
      <c r="K14" s="14">
        <v>9.9676234604599307E-3</v>
      </c>
      <c r="L14" s="14">
        <v>4.51304513240089E-3</v>
      </c>
      <c r="M14" s="14"/>
      <c r="N14" s="14">
        <v>1.2940565084398E-2</v>
      </c>
      <c r="O14" s="14">
        <v>1.4550485674684499E-2</v>
      </c>
      <c r="P14" s="14">
        <v>1.7096201579603499E-2</v>
      </c>
      <c r="Q14" s="14">
        <v>1.29467870020731E-2</v>
      </c>
      <c r="R14" s="14"/>
      <c r="S14" s="14">
        <v>1.8933021025603999E-2</v>
      </c>
      <c r="T14" s="14">
        <v>1.78531563669822E-2</v>
      </c>
      <c r="U14" s="14">
        <v>1.12738141038495E-2</v>
      </c>
      <c r="V14" s="14">
        <v>1.2161366428433001E-2</v>
      </c>
      <c r="W14" s="14">
        <v>7.8467114431081293E-3</v>
      </c>
      <c r="X14" s="14">
        <v>1.14014733009046E-2</v>
      </c>
      <c r="Y14" s="14">
        <v>7.6604762973337499E-3</v>
      </c>
      <c r="Z14" s="14">
        <v>3.9108177357317898E-2</v>
      </c>
      <c r="AA14" s="14">
        <v>8.3337049446974808E-3</v>
      </c>
      <c r="AB14" s="14">
        <v>2.34205329076758E-2</v>
      </c>
      <c r="AC14" s="14">
        <v>9.1554562856231095E-3</v>
      </c>
      <c r="AD14" s="14">
        <v>1.7330755133039201E-2</v>
      </c>
      <c r="AE14" s="14"/>
      <c r="AF14" s="14">
        <v>7.1449944738770799E-3</v>
      </c>
      <c r="AG14" s="14">
        <v>1.76122858448001E-2</v>
      </c>
      <c r="AH14" s="14">
        <v>1.47036786902072E-2</v>
      </c>
      <c r="AI14" s="14"/>
      <c r="AJ14" s="14">
        <v>6.9591428316831596E-3</v>
      </c>
      <c r="AK14" s="14">
        <v>1.5182540543161999E-2</v>
      </c>
      <c r="AL14" s="14">
        <v>1.20766873150747E-2</v>
      </c>
      <c r="AM14" s="14">
        <v>0</v>
      </c>
      <c r="AN14" s="14">
        <v>1.9892461280518602E-2</v>
      </c>
      <c r="AO14" s="14"/>
      <c r="AP14" s="14">
        <v>7.5140840349234902E-3</v>
      </c>
      <c r="AQ14" s="14">
        <v>1.7721115162073899E-2</v>
      </c>
      <c r="AR14" s="14">
        <v>6.7305614279126796E-3</v>
      </c>
      <c r="AS14" s="14"/>
      <c r="AT14" s="14">
        <v>1.15584433452633E-2</v>
      </c>
      <c r="AU14" s="14">
        <v>1.8693890371755999E-2</v>
      </c>
      <c r="AV14" s="14">
        <v>1.6096022893390901E-2</v>
      </c>
      <c r="AW14" s="14">
        <v>2.00965290937033E-2</v>
      </c>
      <c r="AX14" s="14">
        <v>3.3343895695246997E-2</v>
      </c>
      <c r="AY14" s="14"/>
      <c r="AZ14" s="14">
        <v>2.04880407015458E-2</v>
      </c>
      <c r="BA14" s="14">
        <v>1.6284805430751701E-2</v>
      </c>
      <c r="BB14" s="14">
        <v>8.0537142065213504E-3</v>
      </c>
      <c r="BC14" s="14">
        <v>8.1637669611495101E-3</v>
      </c>
      <c r="BD14" s="14">
        <v>2.08324929637267E-2</v>
      </c>
      <c r="BE14" s="14">
        <v>7.2914171260353997E-3</v>
      </c>
    </row>
    <row r="15" spans="2:57" x14ac:dyDescent="0.25">
      <c r="B15" s="15" t="s">
        <v>86</v>
      </c>
      <c r="C15" s="14">
        <v>9.5143509677876308E-3</v>
      </c>
      <c r="D15" s="14">
        <v>8.1604427342697808E-3</v>
      </c>
      <c r="E15" s="14">
        <v>1.08938471761476E-2</v>
      </c>
      <c r="F15" s="14"/>
      <c r="G15" s="14">
        <v>1.1295989244758199E-2</v>
      </c>
      <c r="H15" s="14">
        <v>1.04101854479881E-2</v>
      </c>
      <c r="I15" s="14">
        <v>1.1402244479344899E-2</v>
      </c>
      <c r="J15" s="14">
        <v>8.2624162077900992E-3</v>
      </c>
      <c r="K15" s="14">
        <v>6.80111339685429E-3</v>
      </c>
      <c r="L15" s="14">
        <v>8.8978135065007208E-3</v>
      </c>
      <c r="M15" s="14"/>
      <c r="N15" s="14">
        <v>9.3724093204551294E-3</v>
      </c>
      <c r="O15" s="14">
        <v>8.5906734442146096E-3</v>
      </c>
      <c r="P15" s="14">
        <v>7.3408151745803099E-3</v>
      </c>
      <c r="Q15" s="14">
        <v>1.27123247492306E-2</v>
      </c>
      <c r="R15" s="14"/>
      <c r="S15" s="14">
        <v>1.4434912024326899E-2</v>
      </c>
      <c r="T15" s="14">
        <v>8.4608683528855002E-3</v>
      </c>
      <c r="U15" s="14">
        <v>1.0982492270435599E-2</v>
      </c>
      <c r="V15" s="14">
        <v>0</v>
      </c>
      <c r="W15" s="14">
        <v>6.3549832285828998E-3</v>
      </c>
      <c r="X15" s="14">
        <v>1.8349655374956801E-2</v>
      </c>
      <c r="Y15" s="14">
        <v>5.7125574240781702E-3</v>
      </c>
      <c r="Z15" s="14">
        <v>1.2335087017500799E-2</v>
      </c>
      <c r="AA15" s="14">
        <v>1.3760672174960501E-2</v>
      </c>
      <c r="AB15" s="14">
        <v>5.5497811053857003E-3</v>
      </c>
      <c r="AC15" s="14">
        <v>9.0562930998797902E-3</v>
      </c>
      <c r="AD15" s="14">
        <v>0</v>
      </c>
      <c r="AE15" s="14"/>
      <c r="AF15" s="14">
        <v>1.3264732026679899E-2</v>
      </c>
      <c r="AG15" s="14">
        <v>3.4172244788372298E-3</v>
      </c>
      <c r="AH15" s="14">
        <v>1.0652573505209499E-2</v>
      </c>
      <c r="AI15" s="14"/>
      <c r="AJ15" s="14">
        <v>1.00831700000821E-2</v>
      </c>
      <c r="AK15" s="14">
        <v>7.1193535901449704E-3</v>
      </c>
      <c r="AL15" s="14">
        <v>1.2616148621436601E-2</v>
      </c>
      <c r="AM15" s="14">
        <v>0</v>
      </c>
      <c r="AN15" s="14">
        <v>7.2233589250619403E-3</v>
      </c>
      <c r="AO15" s="14"/>
      <c r="AP15" s="14">
        <v>1.2443214563126999E-2</v>
      </c>
      <c r="AQ15" s="14">
        <v>7.1777017482175399E-3</v>
      </c>
      <c r="AR15" s="14">
        <v>1.3201739298756799E-2</v>
      </c>
      <c r="AS15" s="14"/>
      <c r="AT15" s="14">
        <v>9.05398016462035E-3</v>
      </c>
      <c r="AU15" s="14">
        <v>6.1905664558120996E-3</v>
      </c>
      <c r="AV15" s="14">
        <v>5.5162751560951101E-3</v>
      </c>
      <c r="AW15" s="14">
        <v>2.6799409664282299E-2</v>
      </c>
      <c r="AX15" s="14">
        <v>0</v>
      </c>
      <c r="AY15" s="14"/>
      <c r="AZ15" s="14">
        <v>8.2091308158791804E-3</v>
      </c>
      <c r="BA15" s="14">
        <v>1.6330805909107599E-2</v>
      </c>
      <c r="BB15" s="14">
        <v>3.6522778225731001E-3</v>
      </c>
      <c r="BC15" s="14">
        <v>8.5783269185982607E-3</v>
      </c>
      <c r="BD15" s="14">
        <v>4.0893778554360301E-3</v>
      </c>
      <c r="BE15" s="14">
        <v>7.2435494058686999E-3</v>
      </c>
    </row>
    <row r="16" spans="2:57" x14ac:dyDescent="0.25">
      <c r="B16" s="15" t="s">
        <v>87</v>
      </c>
      <c r="C16" s="41">
        <v>3.5618832936148699E-3</v>
      </c>
      <c r="D16" s="41">
        <v>3.13479601596506E-3</v>
      </c>
      <c r="E16" s="41">
        <v>4.0003579605191603E-3</v>
      </c>
      <c r="F16" s="41"/>
      <c r="G16" s="41">
        <v>1.10342648940468E-2</v>
      </c>
      <c r="H16" s="41">
        <v>8.9418075763180692E-3</v>
      </c>
      <c r="I16" s="41">
        <v>0</v>
      </c>
      <c r="J16" s="41">
        <v>2.89358081571947E-3</v>
      </c>
      <c r="K16" s="41">
        <v>0</v>
      </c>
      <c r="L16" s="41">
        <v>0</v>
      </c>
      <c r="M16" s="41"/>
      <c r="N16" s="41">
        <v>0</v>
      </c>
      <c r="O16" s="41">
        <v>3.7333426159872202E-3</v>
      </c>
      <c r="P16" s="41">
        <v>0</v>
      </c>
      <c r="Q16" s="41">
        <v>8.3052354183111004E-3</v>
      </c>
      <c r="R16" s="41"/>
      <c r="S16" s="41">
        <v>6.8977753877088998E-3</v>
      </c>
      <c r="T16" s="41">
        <v>8.0918810501757702E-3</v>
      </c>
      <c r="U16" s="41">
        <v>0</v>
      </c>
      <c r="V16" s="41">
        <v>0</v>
      </c>
      <c r="W16" s="41">
        <v>0</v>
      </c>
      <c r="X16" s="41">
        <v>1.19772136216515E-2</v>
      </c>
      <c r="Y16" s="41">
        <v>0</v>
      </c>
      <c r="Z16" s="41">
        <v>0</v>
      </c>
      <c r="AA16" s="41">
        <v>0</v>
      </c>
      <c r="AB16" s="41">
        <v>0</v>
      </c>
      <c r="AC16" s="41">
        <v>0</v>
      </c>
      <c r="AD16" s="41">
        <v>1.56174926221122E-2</v>
      </c>
      <c r="AE16" s="41"/>
      <c r="AF16" s="41">
        <v>1.4297500558692799E-3</v>
      </c>
      <c r="AG16" s="41">
        <v>0</v>
      </c>
      <c r="AH16" s="41">
        <v>7.8458844023203602E-3</v>
      </c>
      <c r="AI16" s="41"/>
      <c r="AJ16" s="41">
        <v>1.49549622427598E-3</v>
      </c>
      <c r="AK16" s="41">
        <v>0</v>
      </c>
      <c r="AL16" s="41">
        <v>0</v>
      </c>
      <c r="AM16" s="41">
        <v>0</v>
      </c>
      <c r="AN16" s="41">
        <v>1.6082767979685601E-2</v>
      </c>
      <c r="AO16" s="41"/>
      <c r="AP16" s="41">
        <v>0</v>
      </c>
      <c r="AQ16" s="41">
        <v>0</v>
      </c>
      <c r="AR16" s="41">
        <v>0</v>
      </c>
      <c r="AS16" s="41"/>
      <c r="AT16" s="41">
        <v>6.7480018486046102E-3</v>
      </c>
      <c r="AU16" s="41">
        <v>4.1013266911102001E-3</v>
      </c>
      <c r="AV16" s="41">
        <v>0</v>
      </c>
      <c r="AW16" s="41">
        <v>4.4564207829243599E-3</v>
      </c>
      <c r="AX16" s="41">
        <v>0</v>
      </c>
      <c r="AY16" s="41"/>
      <c r="AZ16" s="41">
        <v>2.0473415676727801E-3</v>
      </c>
      <c r="BA16" s="41">
        <v>0</v>
      </c>
      <c r="BB16" s="41">
        <v>7.7525698412050604E-3</v>
      </c>
      <c r="BC16" s="41">
        <v>6.0687506691373301E-3</v>
      </c>
      <c r="BD16" s="41">
        <v>4.2761820719682403E-3</v>
      </c>
      <c r="BE16" s="41">
        <v>8.8352709123054995E-3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BE21"/>
  <sheetViews>
    <sheetView showGridLines="0" workbookViewId="0">
      <pane xSplit="2" topLeftCell="AH1" activePane="topRight" state="frozen"/>
      <selection pane="topRight" activeCell="AH9" sqref="AH9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97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7.5531668172096805E-2</v>
      </c>
      <c r="D9" s="14">
        <v>5.46707561051607E-2</v>
      </c>
      <c r="E9" s="14">
        <v>9.5243069543644698E-2</v>
      </c>
      <c r="F9" s="14"/>
      <c r="G9" s="14">
        <v>0.13357748393701099</v>
      </c>
      <c r="H9" s="14">
        <v>8.4082527664544507E-2</v>
      </c>
      <c r="I9" s="14">
        <v>0.108058723672581</v>
      </c>
      <c r="J9" s="14">
        <v>5.7186223327807303E-2</v>
      </c>
      <c r="K9" s="14">
        <v>6.9147252899649903E-2</v>
      </c>
      <c r="L9" s="14">
        <v>2.24871748167856E-2</v>
      </c>
      <c r="M9" s="14"/>
      <c r="N9" s="14">
        <v>3.9977360403029703E-2</v>
      </c>
      <c r="O9" s="14">
        <v>7.5336825135404697E-2</v>
      </c>
      <c r="P9" s="14">
        <v>8.9772165583739405E-2</v>
      </c>
      <c r="Q9" s="14">
        <v>0.102949072124585</v>
      </c>
      <c r="R9" s="14"/>
      <c r="S9" s="14">
        <v>8.3074523541888504E-2</v>
      </c>
      <c r="T9" s="14">
        <v>7.0316201223570601E-2</v>
      </c>
      <c r="U9" s="14">
        <v>9.1050821083012906E-2</v>
      </c>
      <c r="V9" s="14">
        <v>6.1657549871367297E-2</v>
      </c>
      <c r="W9" s="14">
        <v>7.2650872656569998E-2</v>
      </c>
      <c r="X9" s="14">
        <v>7.3885000997069905E-2</v>
      </c>
      <c r="Y9" s="14">
        <v>7.9698359609139402E-2</v>
      </c>
      <c r="Z9" s="14">
        <v>0.104204182658985</v>
      </c>
      <c r="AA9" s="14">
        <v>0.106970558499978</v>
      </c>
      <c r="AB9" s="14">
        <v>2.2798671658512501E-2</v>
      </c>
      <c r="AC9" s="14">
        <v>7.8002825508364307E-2</v>
      </c>
      <c r="AD9" s="14">
        <v>6.3998649250528103E-2</v>
      </c>
      <c r="AE9" s="14"/>
      <c r="AF9" s="14">
        <v>6.6367079241075405E-2</v>
      </c>
      <c r="AG9" s="14">
        <v>6.9243995028028402E-2</v>
      </c>
      <c r="AH9" s="14">
        <v>7.9969314712318704E-2</v>
      </c>
      <c r="AI9" s="14"/>
      <c r="AJ9" s="14">
        <v>6.4451131266182807E-2</v>
      </c>
      <c r="AK9" s="14">
        <v>7.5143248896486298E-2</v>
      </c>
      <c r="AL9" s="14">
        <v>5.3514302374490202E-2</v>
      </c>
      <c r="AM9" s="14">
        <v>0.11711895036511499</v>
      </c>
      <c r="AN9" s="14">
        <v>7.7840500430437401E-2</v>
      </c>
      <c r="AO9" s="14"/>
      <c r="AP9" s="14">
        <v>6.6260246725542593E-2</v>
      </c>
      <c r="AQ9" s="14">
        <v>8.3098082577852103E-2</v>
      </c>
      <c r="AR9" s="14">
        <v>6.5588739768782406E-2</v>
      </c>
      <c r="AS9" s="14"/>
      <c r="AT9" s="14">
        <v>8.2150858113019601E-2</v>
      </c>
      <c r="AU9" s="14">
        <v>9.2619729176591198E-2</v>
      </c>
      <c r="AV9" s="14">
        <v>6.1433751575654998E-2</v>
      </c>
      <c r="AW9" s="14">
        <v>6.4930896909309602E-2</v>
      </c>
      <c r="AX9" s="14">
        <v>3.5894016475571999E-2</v>
      </c>
      <c r="AY9" s="14"/>
      <c r="AZ9" s="14">
        <v>9.8054213630242706E-2</v>
      </c>
      <c r="BA9" s="14">
        <v>6.3572090236121703E-2</v>
      </c>
      <c r="BB9" s="14">
        <v>7.5269300286879101E-2</v>
      </c>
      <c r="BC9" s="14">
        <v>6.9891179570132203E-2</v>
      </c>
      <c r="BD9" s="14">
        <v>5.5556414446170203E-2</v>
      </c>
      <c r="BE9" s="14">
        <v>9.6850172714037203E-2</v>
      </c>
    </row>
    <row r="10" spans="2:57" x14ac:dyDescent="0.25">
      <c r="B10" s="15" t="s">
        <v>448</v>
      </c>
      <c r="C10" s="14">
        <v>0.108725844293387</v>
      </c>
      <c r="D10" s="14">
        <v>9.1152186955811093E-2</v>
      </c>
      <c r="E10" s="14">
        <v>0.12654427452979999</v>
      </c>
      <c r="F10" s="14"/>
      <c r="G10" s="14">
        <v>0.144858784041688</v>
      </c>
      <c r="H10" s="14">
        <v>0.131288030504874</v>
      </c>
      <c r="I10" s="14">
        <v>0.121895813851778</v>
      </c>
      <c r="J10" s="14">
        <v>0.105820440489406</v>
      </c>
      <c r="K10" s="14">
        <v>9.3622400277915102E-2</v>
      </c>
      <c r="L10" s="14">
        <v>6.7917007427168302E-2</v>
      </c>
      <c r="M10" s="14"/>
      <c r="N10" s="14">
        <v>9.9862474858695094E-2</v>
      </c>
      <c r="O10" s="14">
        <v>9.8080348215365307E-2</v>
      </c>
      <c r="P10" s="14">
        <v>0.104161457779787</v>
      </c>
      <c r="Q10" s="14">
        <v>0.13325774393723</v>
      </c>
      <c r="R10" s="14"/>
      <c r="S10" s="14">
        <v>0.11554941369178801</v>
      </c>
      <c r="T10" s="14">
        <v>9.7251235863449595E-2</v>
      </c>
      <c r="U10" s="14">
        <v>5.8582707354189703E-2</v>
      </c>
      <c r="V10" s="14">
        <v>0.117566554219902</v>
      </c>
      <c r="W10" s="14">
        <v>0.145147376143446</v>
      </c>
      <c r="X10" s="14">
        <v>0.13032817662023699</v>
      </c>
      <c r="Y10" s="14">
        <v>0.13049600257205701</v>
      </c>
      <c r="Z10" s="14">
        <v>0.13520896937584601</v>
      </c>
      <c r="AA10" s="14">
        <v>0.105452081811222</v>
      </c>
      <c r="AB10" s="14">
        <v>0.100852131340082</v>
      </c>
      <c r="AC10" s="14">
        <v>7.6832734397562094E-2</v>
      </c>
      <c r="AD10" s="14">
        <v>7.9181626363722807E-2</v>
      </c>
      <c r="AE10" s="14"/>
      <c r="AF10" s="14">
        <v>0.11917394314015101</v>
      </c>
      <c r="AG10" s="14">
        <v>9.9674628629446399E-2</v>
      </c>
      <c r="AH10" s="14">
        <v>9.14561042710096E-2</v>
      </c>
      <c r="AI10" s="14"/>
      <c r="AJ10" s="14">
        <v>9.0649279054229301E-2</v>
      </c>
      <c r="AK10" s="14">
        <v>0.142236102541902</v>
      </c>
      <c r="AL10" s="14">
        <v>0.104085193241565</v>
      </c>
      <c r="AM10" s="14">
        <v>0</v>
      </c>
      <c r="AN10" s="14">
        <v>0.101234944350284</v>
      </c>
      <c r="AO10" s="14"/>
      <c r="AP10" s="14">
        <v>9.7040952138226694E-2</v>
      </c>
      <c r="AQ10" s="14">
        <v>0.12677137671250299</v>
      </c>
      <c r="AR10" s="14">
        <v>0.12495923879749</v>
      </c>
      <c r="AS10" s="14"/>
      <c r="AT10" s="14">
        <v>0.12993122742487501</v>
      </c>
      <c r="AU10" s="14">
        <v>9.62280008216745E-2</v>
      </c>
      <c r="AV10" s="14">
        <v>0.10931746880276801</v>
      </c>
      <c r="AW10" s="14">
        <v>0.10465156947406801</v>
      </c>
      <c r="AX10" s="14">
        <v>0.13994220808452201</v>
      </c>
      <c r="AY10" s="14"/>
      <c r="AZ10" s="14">
        <v>0.119774468079519</v>
      </c>
      <c r="BA10" s="14">
        <v>0.123204730279251</v>
      </c>
      <c r="BB10" s="14">
        <v>9.4860166788844194E-2</v>
      </c>
      <c r="BC10" s="14">
        <v>0.102535538974764</v>
      </c>
      <c r="BD10" s="14">
        <v>8.0142987255132803E-2</v>
      </c>
      <c r="BE10" s="14">
        <v>9.5656276899719506E-2</v>
      </c>
    </row>
    <row r="11" spans="2:57" x14ac:dyDescent="0.25">
      <c r="B11" s="15" t="s">
        <v>82</v>
      </c>
      <c r="C11" s="14">
        <v>0.19800812846447399</v>
      </c>
      <c r="D11" s="14">
        <v>0.167440941809292</v>
      </c>
      <c r="E11" s="14">
        <v>0.227282092008353</v>
      </c>
      <c r="F11" s="14"/>
      <c r="G11" s="14">
        <v>0.26110257206453302</v>
      </c>
      <c r="H11" s="14">
        <v>0.22371502587925299</v>
      </c>
      <c r="I11" s="14">
        <v>0.217563172520604</v>
      </c>
      <c r="J11" s="14">
        <v>0.220367081099479</v>
      </c>
      <c r="K11" s="14">
        <v>0.166682923254038</v>
      </c>
      <c r="L11" s="14">
        <v>0.12177399599263</v>
      </c>
      <c r="M11" s="14"/>
      <c r="N11" s="14">
        <v>0.183488293746979</v>
      </c>
      <c r="O11" s="14">
        <v>0.22042020536243301</v>
      </c>
      <c r="P11" s="14">
        <v>0.184786817650711</v>
      </c>
      <c r="Q11" s="14">
        <v>0.20212242055871901</v>
      </c>
      <c r="R11" s="14"/>
      <c r="S11" s="14">
        <v>0.19620781064977599</v>
      </c>
      <c r="T11" s="14">
        <v>0.22983062225633999</v>
      </c>
      <c r="U11" s="14">
        <v>0.24262540628718399</v>
      </c>
      <c r="V11" s="14">
        <v>0.201333870469598</v>
      </c>
      <c r="W11" s="14">
        <v>0.20235377501287999</v>
      </c>
      <c r="X11" s="14">
        <v>0.13055617793930499</v>
      </c>
      <c r="Y11" s="14">
        <v>0.238393734410039</v>
      </c>
      <c r="Z11" s="14">
        <v>0.181220592590489</v>
      </c>
      <c r="AA11" s="14">
        <v>0.149876882175182</v>
      </c>
      <c r="AB11" s="14">
        <v>0.19814391797015901</v>
      </c>
      <c r="AC11" s="14">
        <v>0.25341129769490101</v>
      </c>
      <c r="AD11" s="14">
        <v>0.12902415673633999</v>
      </c>
      <c r="AE11" s="14"/>
      <c r="AF11" s="14">
        <v>0.16591072112330801</v>
      </c>
      <c r="AG11" s="14">
        <v>0.18511194294960001</v>
      </c>
      <c r="AH11" s="14">
        <v>0.23306600415282</v>
      </c>
      <c r="AI11" s="14"/>
      <c r="AJ11" s="14">
        <v>0.162415667334567</v>
      </c>
      <c r="AK11" s="14">
        <v>0.193382316914013</v>
      </c>
      <c r="AL11" s="14">
        <v>0.19656067185954901</v>
      </c>
      <c r="AM11" s="14">
        <v>0.25311683797223</v>
      </c>
      <c r="AN11" s="14">
        <v>0.202033364939114</v>
      </c>
      <c r="AO11" s="14"/>
      <c r="AP11" s="14">
        <v>0.16813003310253599</v>
      </c>
      <c r="AQ11" s="14">
        <v>0.199857970240506</v>
      </c>
      <c r="AR11" s="14">
        <v>0.24536223843496299</v>
      </c>
      <c r="AS11" s="14"/>
      <c r="AT11" s="14">
        <v>0.184825256123789</v>
      </c>
      <c r="AU11" s="14">
        <v>0.18700552337405499</v>
      </c>
      <c r="AV11" s="14">
        <v>0.198917984844344</v>
      </c>
      <c r="AW11" s="14">
        <v>0.19838944943599701</v>
      </c>
      <c r="AX11" s="14">
        <v>0.32243938023005198</v>
      </c>
      <c r="AY11" s="14"/>
      <c r="AZ11" s="14">
        <v>0.177775387201142</v>
      </c>
      <c r="BA11" s="14">
        <v>0.21409961852517001</v>
      </c>
      <c r="BB11" s="14">
        <v>0.183012879682175</v>
      </c>
      <c r="BC11" s="14">
        <v>0.216342297408818</v>
      </c>
      <c r="BD11" s="14">
        <v>0.21954884871004601</v>
      </c>
      <c r="BE11" s="14">
        <v>0.138135464711091</v>
      </c>
    </row>
    <row r="12" spans="2:57" x14ac:dyDescent="0.25">
      <c r="B12" s="15" t="s">
        <v>83</v>
      </c>
      <c r="C12" s="14">
        <v>0.16718421476727599</v>
      </c>
      <c r="D12" s="14">
        <v>0.17262140644710799</v>
      </c>
      <c r="E12" s="14">
        <v>0.160765274927538</v>
      </c>
      <c r="F12" s="14"/>
      <c r="G12" s="14">
        <v>0.17634050069257301</v>
      </c>
      <c r="H12" s="14">
        <v>0.15825644223194499</v>
      </c>
      <c r="I12" s="14">
        <v>0.12777192905936299</v>
      </c>
      <c r="J12" s="14">
        <v>0.173223784104509</v>
      </c>
      <c r="K12" s="14">
        <v>0.15737279326146</v>
      </c>
      <c r="L12" s="14">
        <v>0.20211077235011299</v>
      </c>
      <c r="M12" s="14"/>
      <c r="N12" s="14">
        <v>0.17087081507103</v>
      </c>
      <c r="O12" s="14">
        <v>0.169257349647396</v>
      </c>
      <c r="P12" s="14">
        <v>0.132664558002003</v>
      </c>
      <c r="Q12" s="14">
        <v>0.19255643969740599</v>
      </c>
      <c r="R12" s="14"/>
      <c r="S12" s="14">
        <v>0.15285362485874701</v>
      </c>
      <c r="T12" s="14">
        <v>0.16389910239632199</v>
      </c>
      <c r="U12" s="14">
        <v>0.19035221708827199</v>
      </c>
      <c r="V12" s="14">
        <v>0.153205156630838</v>
      </c>
      <c r="W12" s="14">
        <v>0.18728609408875899</v>
      </c>
      <c r="X12" s="14">
        <v>0.19127706304116801</v>
      </c>
      <c r="Y12" s="14">
        <v>0.14626614765584101</v>
      </c>
      <c r="Z12" s="14">
        <v>0.106907130239149</v>
      </c>
      <c r="AA12" s="14">
        <v>0.182595620232614</v>
      </c>
      <c r="AB12" s="14">
        <v>0.174405422518077</v>
      </c>
      <c r="AC12" s="14">
        <v>0.14438902031217701</v>
      </c>
      <c r="AD12" s="14">
        <v>0.20629408794863999</v>
      </c>
      <c r="AE12" s="14"/>
      <c r="AF12" s="14">
        <v>0.161959891776703</v>
      </c>
      <c r="AG12" s="14">
        <v>0.16883890903902499</v>
      </c>
      <c r="AH12" s="14">
        <v>0.16737113573437101</v>
      </c>
      <c r="AI12" s="14"/>
      <c r="AJ12" s="14">
        <v>0.15949389816556001</v>
      </c>
      <c r="AK12" s="14">
        <v>0.182111757959766</v>
      </c>
      <c r="AL12" s="14">
        <v>0.173778788364916</v>
      </c>
      <c r="AM12" s="14">
        <v>0.20444727291935899</v>
      </c>
      <c r="AN12" s="14">
        <v>0.19226119796409999</v>
      </c>
      <c r="AO12" s="14"/>
      <c r="AP12" s="14">
        <v>0.13864549013667199</v>
      </c>
      <c r="AQ12" s="14">
        <v>0.16441288969884199</v>
      </c>
      <c r="AR12" s="14">
        <v>0.13346952637955001</v>
      </c>
      <c r="AS12" s="14"/>
      <c r="AT12" s="14">
        <v>0.170276476034179</v>
      </c>
      <c r="AU12" s="14">
        <v>0.15955292253005399</v>
      </c>
      <c r="AV12" s="14">
        <v>0.15738304510575499</v>
      </c>
      <c r="AW12" s="14">
        <v>0.175419517556998</v>
      </c>
      <c r="AX12" s="14">
        <v>0.18441431609954601</v>
      </c>
      <c r="AY12" s="14"/>
      <c r="AZ12" s="14">
        <v>0.15766241889004901</v>
      </c>
      <c r="BA12" s="14">
        <v>0.17878887267010601</v>
      </c>
      <c r="BB12" s="14">
        <v>0.17925895211486501</v>
      </c>
      <c r="BC12" s="14">
        <v>0.16180519920207301</v>
      </c>
      <c r="BD12" s="14">
        <v>0.14929729816948401</v>
      </c>
      <c r="BE12" s="14">
        <v>0.173612215132982</v>
      </c>
    </row>
    <row r="13" spans="2:57" x14ac:dyDescent="0.25">
      <c r="B13" s="15" t="s">
        <v>84</v>
      </c>
      <c r="C13" s="14">
        <v>0.173370279653662</v>
      </c>
      <c r="D13" s="14">
        <v>0.18757417215038699</v>
      </c>
      <c r="E13" s="14">
        <v>0.16051371633289899</v>
      </c>
      <c r="F13" s="14"/>
      <c r="G13" s="14">
        <v>0.14155809562607899</v>
      </c>
      <c r="H13" s="14">
        <v>0.143630884856255</v>
      </c>
      <c r="I13" s="14">
        <v>0.125218162815807</v>
      </c>
      <c r="J13" s="14">
        <v>0.17422945040528001</v>
      </c>
      <c r="K13" s="14">
        <v>0.207626432688718</v>
      </c>
      <c r="L13" s="14">
        <v>0.234396452571865</v>
      </c>
      <c r="M13" s="14"/>
      <c r="N13" s="14">
        <v>0.16618007530935999</v>
      </c>
      <c r="O13" s="14">
        <v>0.17751115939704101</v>
      </c>
      <c r="P13" s="14">
        <v>0.188248464499641</v>
      </c>
      <c r="Q13" s="14">
        <v>0.16492198035178901</v>
      </c>
      <c r="R13" s="14"/>
      <c r="S13" s="14">
        <v>0.157200742676218</v>
      </c>
      <c r="T13" s="14">
        <v>0.153251822352171</v>
      </c>
      <c r="U13" s="14">
        <v>0.20551055320314601</v>
      </c>
      <c r="V13" s="14">
        <v>0.22274051263774999</v>
      </c>
      <c r="W13" s="14">
        <v>0.120866582192665</v>
      </c>
      <c r="X13" s="14">
        <v>0.149118295382558</v>
      </c>
      <c r="Y13" s="14">
        <v>0.17215767044296601</v>
      </c>
      <c r="Z13" s="14">
        <v>0.126313764459038</v>
      </c>
      <c r="AA13" s="14">
        <v>0.215366676308126</v>
      </c>
      <c r="AB13" s="14">
        <v>0.17691094327328999</v>
      </c>
      <c r="AC13" s="14">
        <v>0.136504631130902</v>
      </c>
      <c r="AD13" s="14">
        <v>0.262014399134613</v>
      </c>
      <c r="AE13" s="14"/>
      <c r="AF13" s="14">
        <v>0.17969047050254899</v>
      </c>
      <c r="AG13" s="14">
        <v>0.19232638955298401</v>
      </c>
      <c r="AH13" s="14">
        <v>0.14294537829236501</v>
      </c>
      <c r="AI13" s="14"/>
      <c r="AJ13" s="14">
        <v>0.18706820849381001</v>
      </c>
      <c r="AK13" s="14">
        <v>0.16244026939794001</v>
      </c>
      <c r="AL13" s="14">
        <v>0.19420534370706699</v>
      </c>
      <c r="AM13" s="14">
        <v>7.3471309461259002E-2</v>
      </c>
      <c r="AN13" s="14">
        <v>0.15751188827780799</v>
      </c>
      <c r="AO13" s="14"/>
      <c r="AP13" s="14">
        <v>0.188127242620718</v>
      </c>
      <c r="AQ13" s="14">
        <v>0.15585104218736401</v>
      </c>
      <c r="AR13" s="14">
        <v>0.21828385138650999</v>
      </c>
      <c r="AS13" s="14"/>
      <c r="AT13" s="14">
        <v>0.21059135584886499</v>
      </c>
      <c r="AU13" s="14">
        <v>0.18046712329519399</v>
      </c>
      <c r="AV13" s="14">
        <v>0.17230075562979499</v>
      </c>
      <c r="AW13" s="14">
        <v>0.118221648636927</v>
      </c>
      <c r="AX13" s="14">
        <v>3.0100072914614799E-2</v>
      </c>
      <c r="AY13" s="14"/>
      <c r="AZ13" s="14">
        <v>0.14572188949470799</v>
      </c>
      <c r="BA13" s="14">
        <v>0.15832938905029201</v>
      </c>
      <c r="BB13" s="14">
        <v>0.17462615057405501</v>
      </c>
      <c r="BC13" s="14">
        <v>0.202128319131573</v>
      </c>
      <c r="BD13" s="14">
        <v>0.19697745455795099</v>
      </c>
      <c r="BE13" s="14">
        <v>0.22170279348092201</v>
      </c>
    </row>
    <row r="14" spans="2:57" x14ac:dyDescent="0.25">
      <c r="B14" s="15" t="s">
        <v>85</v>
      </c>
      <c r="C14" s="14">
        <v>0.108117091545275</v>
      </c>
      <c r="D14" s="14">
        <v>0.12570426328562201</v>
      </c>
      <c r="E14" s="14">
        <v>9.1567984251474804E-2</v>
      </c>
      <c r="F14" s="14"/>
      <c r="G14" s="14">
        <v>6.4206626637791406E-2</v>
      </c>
      <c r="H14" s="14">
        <v>7.7378184005362102E-2</v>
      </c>
      <c r="I14" s="14">
        <v>0.10887355740652099</v>
      </c>
      <c r="J14" s="14">
        <v>0.12591903150138201</v>
      </c>
      <c r="K14" s="14">
        <v>0.118289891927863</v>
      </c>
      <c r="L14" s="14">
        <v>0.14069262896072399</v>
      </c>
      <c r="M14" s="14"/>
      <c r="N14" s="14">
        <v>0.16139350191677199</v>
      </c>
      <c r="O14" s="14">
        <v>9.1696339230020907E-2</v>
      </c>
      <c r="P14" s="14">
        <v>0.109911394153881</v>
      </c>
      <c r="Q14" s="14">
        <v>6.6149551708241702E-2</v>
      </c>
      <c r="R14" s="14"/>
      <c r="S14" s="14">
        <v>0.12510288549025</v>
      </c>
      <c r="T14" s="14">
        <v>0.12128576954135301</v>
      </c>
      <c r="U14" s="14">
        <v>8.9976561421820894E-2</v>
      </c>
      <c r="V14" s="14">
        <v>0.103739201244416</v>
      </c>
      <c r="W14" s="14">
        <v>0.102196444922625</v>
      </c>
      <c r="X14" s="14">
        <v>0.119005242493971</v>
      </c>
      <c r="Y14" s="14">
        <v>0.121210146360749</v>
      </c>
      <c r="Z14" s="14">
        <v>0.122430165093039</v>
      </c>
      <c r="AA14" s="14">
        <v>6.9589646897091198E-2</v>
      </c>
      <c r="AB14" s="14">
        <v>8.7953890748330293E-2</v>
      </c>
      <c r="AC14" s="14">
        <v>0.11707338332349999</v>
      </c>
      <c r="AD14" s="14">
        <v>0.14696657671275101</v>
      </c>
      <c r="AE14" s="14"/>
      <c r="AF14" s="14">
        <v>0.102856331647244</v>
      </c>
      <c r="AG14" s="14">
        <v>0.12726601636589499</v>
      </c>
      <c r="AH14" s="14">
        <v>0.112759668208853</v>
      </c>
      <c r="AI14" s="14"/>
      <c r="AJ14" s="14">
        <v>0.12947955211391901</v>
      </c>
      <c r="AK14" s="14">
        <v>0.10429656797907901</v>
      </c>
      <c r="AL14" s="14">
        <v>0.142322773913999</v>
      </c>
      <c r="AM14" s="14">
        <v>0.16885107118722401</v>
      </c>
      <c r="AN14" s="14">
        <v>8.1031441686502795E-2</v>
      </c>
      <c r="AO14" s="14"/>
      <c r="AP14" s="14">
        <v>0.137483337708002</v>
      </c>
      <c r="AQ14" s="14">
        <v>9.9419582417700506E-2</v>
      </c>
      <c r="AR14" s="14">
        <v>0.12519808011626499</v>
      </c>
      <c r="AS14" s="14"/>
      <c r="AT14" s="14">
        <v>8.0355918404143106E-2</v>
      </c>
      <c r="AU14" s="14">
        <v>0.11254482838530799</v>
      </c>
      <c r="AV14" s="14">
        <v>0.11862170960865299</v>
      </c>
      <c r="AW14" s="14">
        <v>0.13337432131664601</v>
      </c>
      <c r="AX14" s="14">
        <v>0.12550085854365101</v>
      </c>
      <c r="AY14" s="14"/>
      <c r="AZ14" s="14">
        <v>0.102538765608502</v>
      </c>
      <c r="BA14" s="14">
        <v>0.112707527172204</v>
      </c>
      <c r="BB14" s="14">
        <v>0.101016605729252</v>
      </c>
      <c r="BC14" s="14">
        <v>8.8975987367810899E-2</v>
      </c>
      <c r="BD14" s="14">
        <v>0.15283219380565799</v>
      </c>
      <c r="BE14" s="14">
        <v>0.10049899430374799</v>
      </c>
    </row>
    <row r="15" spans="2:57" x14ac:dyDescent="0.25">
      <c r="B15" s="15" t="s">
        <v>86</v>
      </c>
      <c r="C15" s="14">
        <v>0.16387222374736601</v>
      </c>
      <c r="D15" s="14">
        <v>0.19415040867139099</v>
      </c>
      <c r="E15" s="14">
        <v>0.13432376431826301</v>
      </c>
      <c r="F15" s="14"/>
      <c r="G15" s="14">
        <v>7.0905634411958005E-2</v>
      </c>
      <c r="H15" s="14">
        <v>0.17503050746537499</v>
      </c>
      <c r="I15" s="14">
        <v>0.184271776315445</v>
      </c>
      <c r="J15" s="14">
        <v>0.134421996799582</v>
      </c>
      <c r="K15" s="14">
        <v>0.18413475860126499</v>
      </c>
      <c r="L15" s="14">
        <v>0.210621967880714</v>
      </c>
      <c r="M15" s="14"/>
      <c r="N15" s="14">
        <v>0.174616227329142</v>
      </c>
      <c r="O15" s="14">
        <v>0.159813639435682</v>
      </c>
      <c r="P15" s="14">
        <v>0.18505196336938201</v>
      </c>
      <c r="Q15" s="14">
        <v>0.13404188672996101</v>
      </c>
      <c r="R15" s="14"/>
      <c r="S15" s="14">
        <v>0.14845606813564699</v>
      </c>
      <c r="T15" s="14">
        <v>0.164165246366794</v>
      </c>
      <c r="U15" s="14">
        <v>0.12190173356237401</v>
      </c>
      <c r="V15" s="14">
        <v>0.139757154926128</v>
      </c>
      <c r="W15" s="14">
        <v>0.169498854983056</v>
      </c>
      <c r="X15" s="14">
        <v>0.19856217015295499</v>
      </c>
      <c r="Y15" s="14">
        <v>0.111777938949208</v>
      </c>
      <c r="Z15" s="14">
        <v>0.212808521667781</v>
      </c>
      <c r="AA15" s="14">
        <v>0.165396741736937</v>
      </c>
      <c r="AB15" s="14">
        <v>0.23893502249154999</v>
      </c>
      <c r="AC15" s="14">
        <v>0.18268629831226299</v>
      </c>
      <c r="AD15" s="14">
        <v>0.11252050385340499</v>
      </c>
      <c r="AE15" s="14"/>
      <c r="AF15" s="14">
        <v>0.197728053116389</v>
      </c>
      <c r="AG15" s="14">
        <v>0.15634004082376399</v>
      </c>
      <c r="AH15" s="14">
        <v>0.168964748258667</v>
      </c>
      <c r="AI15" s="14"/>
      <c r="AJ15" s="14">
        <v>0.203614886812923</v>
      </c>
      <c r="AK15" s="14">
        <v>0.13486943767883799</v>
      </c>
      <c r="AL15" s="14">
        <v>0.13553292653841501</v>
      </c>
      <c r="AM15" s="14">
        <v>0.18299455809481299</v>
      </c>
      <c r="AN15" s="14">
        <v>0.18015001037915901</v>
      </c>
      <c r="AO15" s="14"/>
      <c r="AP15" s="14">
        <v>0.204312697568302</v>
      </c>
      <c r="AQ15" s="14">
        <v>0.16479577204572601</v>
      </c>
      <c r="AR15" s="14">
        <v>8.7138325116440096E-2</v>
      </c>
      <c r="AS15" s="14"/>
      <c r="AT15" s="14">
        <v>0.13534953989026299</v>
      </c>
      <c r="AU15" s="14">
        <v>0.16501638063867299</v>
      </c>
      <c r="AV15" s="14">
        <v>0.17794332139876401</v>
      </c>
      <c r="AW15" s="14">
        <v>0.19607814305242199</v>
      </c>
      <c r="AX15" s="14">
        <v>0.161709147652043</v>
      </c>
      <c r="AY15" s="14"/>
      <c r="AZ15" s="14">
        <v>0.190038159407806</v>
      </c>
      <c r="BA15" s="14">
        <v>0.14700380034332899</v>
      </c>
      <c r="BB15" s="14">
        <v>0.17972428768856699</v>
      </c>
      <c r="BC15" s="14">
        <v>0.152876969553953</v>
      </c>
      <c r="BD15" s="14">
        <v>0.14564480305555799</v>
      </c>
      <c r="BE15" s="14">
        <v>0.1735440827575</v>
      </c>
    </row>
    <row r="16" spans="2:57" x14ac:dyDescent="0.25">
      <c r="B16" s="15" t="s">
        <v>87</v>
      </c>
      <c r="C16" s="41">
        <v>5.1905493564640996E-3</v>
      </c>
      <c r="D16" s="41">
        <v>6.6858645752288304E-3</v>
      </c>
      <c r="E16" s="41">
        <v>3.7598240880279501E-3</v>
      </c>
      <c r="F16" s="41"/>
      <c r="G16" s="41">
        <v>7.4503025883663598E-3</v>
      </c>
      <c r="H16" s="41">
        <v>6.6183973923920301E-3</v>
      </c>
      <c r="I16" s="41">
        <v>6.3468643579005996E-3</v>
      </c>
      <c r="J16" s="41">
        <v>8.8319922725551402E-3</v>
      </c>
      <c r="K16" s="41">
        <v>3.1235470890907998E-3</v>
      </c>
      <c r="L16" s="41">
        <v>0</v>
      </c>
      <c r="M16" s="41"/>
      <c r="N16" s="41">
        <v>3.6112513649911898E-3</v>
      </c>
      <c r="O16" s="41">
        <v>7.8841335766569095E-3</v>
      </c>
      <c r="P16" s="41">
        <v>5.4031789608556396E-3</v>
      </c>
      <c r="Q16" s="41">
        <v>4.0009048920687101E-3</v>
      </c>
      <c r="R16" s="41"/>
      <c r="S16" s="41">
        <v>2.15549309556851E-2</v>
      </c>
      <c r="T16" s="41">
        <v>0</v>
      </c>
      <c r="U16" s="41">
        <v>0</v>
      </c>
      <c r="V16" s="41">
        <v>0</v>
      </c>
      <c r="W16" s="41">
        <v>0</v>
      </c>
      <c r="X16" s="41">
        <v>7.2678733727365996E-3</v>
      </c>
      <c r="Y16" s="41">
        <v>0</v>
      </c>
      <c r="Z16" s="41">
        <v>1.09066739156725E-2</v>
      </c>
      <c r="AA16" s="41">
        <v>4.7517923388502503E-3</v>
      </c>
      <c r="AB16" s="41">
        <v>0</v>
      </c>
      <c r="AC16" s="41">
        <v>1.10998093203298E-2</v>
      </c>
      <c r="AD16" s="41">
        <v>0</v>
      </c>
      <c r="AE16" s="41"/>
      <c r="AF16" s="41">
        <v>6.3135094525811298E-3</v>
      </c>
      <c r="AG16" s="41">
        <v>1.1980776112579599E-3</v>
      </c>
      <c r="AH16" s="41">
        <v>3.4676463695957099E-3</v>
      </c>
      <c r="AI16" s="41"/>
      <c r="AJ16" s="41">
        <v>2.82737675880862E-3</v>
      </c>
      <c r="AK16" s="41">
        <v>5.5202986319760504E-3</v>
      </c>
      <c r="AL16" s="41">
        <v>0</v>
      </c>
      <c r="AM16" s="41">
        <v>0</v>
      </c>
      <c r="AN16" s="41">
        <v>7.9366519725943795E-3</v>
      </c>
      <c r="AO16" s="41"/>
      <c r="AP16" s="41">
        <v>0</v>
      </c>
      <c r="AQ16" s="41">
        <v>5.7932841195062097E-3</v>
      </c>
      <c r="AR16" s="41">
        <v>0</v>
      </c>
      <c r="AS16" s="41"/>
      <c r="AT16" s="41">
        <v>6.5193681608658001E-3</v>
      </c>
      <c r="AU16" s="41">
        <v>6.5654917784506803E-3</v>
      </c>
      <c r="AV16" s="41">
        <v>4.0819630342654898E-3</v>
      </c>
      <c r="AW16" s="41">
        <v>8.9344536176323101E-3</v>
      </c>
      <c r="AX16" s="41">
        <v>0</v>
      </c>
      <c r="AY16" s="41"/>
      <c r="AZ16" s="41">
        <v>8.4346976880313503E-3</v>
      </c>
      <c r="BA16" s="41">
        <v>2.2939717235261701E-3</v>
      </c>
      <c r="BB16" s="41">
        <v>1.2231657135362801E-2</v>
      </c>
      <c r="BC16" s="41">
        <v>5.4445087908764796E-3</v>
      </c>
      <c r="BD16" s="41">
        <v>0</v>
      </c>
      <c r="BE16" s="41">
        <v>0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BE21"/>
  <sheetViews>
    <sheetView showGridLines="0" workbookViewId="0">
      <pane xSplit="2" topLeftCell="AH1" activePane="topRight" state="frozen"/>
      <selection pane="topRight" activeCell="AK10" sqref="AK10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98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0.166738225729021</v>
      </c>
      <c r="D9" s="14">
        <v>0.17746354233664799</v>
      </c>
      <c r="E9" s="14">
        <v>0.15540834138359599</v>
      </c>
      <c r="F9" s="14"/>
      <c r="G9" s="14">
        <v>0.28686296545147399</v>
      </c>
      <c r="H9" s="14">
        <v>0.27120549856981202</v>
      </c>
      <c r="I9" s="14">
        <v>0.15775093597505199</v>
      </c>
      <c r="J9" s="14">
        <v>0.15384798256443599</v>
      </c>
      <c r="K9" s="14">
        <v>0.113689282905044</v>
      </c>
      <c r="L9" s="14">
        <v>5.44167478913219E-2</v>
      </c>
      <c r="M9" s="14"/>
      <c r="N9" s="14">
        <v>0.17937794151401701</v>
      </c>
      <c r="O9" s="14">
        <v>0.13472452398162599</v>
      </c>
      <c r="P9" s="14">
        <v>0.182817494514289</v>
      </c>
      <c r="Q9" s="14">
        <v>0.16929455557311399</v>
      </c>
      <c r="R9" s="14"/>
      <c r="S9" s="14">
        <v>0.25315210859547699</v>
      </c>
      <c r="T9" s="14">
        <v>0.16196613678984401</v>
      </c>
      <c r="U9" s="14">
        <v>0.115366173369533</v>
      </c>
      <c r="V9" s="14">
        <v>0.14636270522780701</v>
      </c>
      <c r="W9" s="14">
        <v>0.13825944681959401</v>
      </c>
      <c r="X9" s="14">
        <v>0.145726941993536</v>
      </c>
      <c r="Y9" s="14">
        <v>0.122292423597379</v>
      </c>
      <c r="Z9" s="14">
        <v>0.21076332648274501</v>
      </c>
      <c r="AA9" s="14">
        <v>0.15701471209648599</v>
      </c>
      <c r="AB9" s="14">
        <v>0.198333407877745</v>
      </c>
      <c r="AC9" s="14">
        <v>0.15937035094500299</v>
      </c>
      <c r="AD9" s="14">
        <v>0.123791025949355</v>
      </c>
      <c r="AE9" s="14"/>
      <c r="AF9" s="14">
        <v>0.100904382328027</v>
      </c>
      <c r="AG9" s="14">
        <v>0.17807617487239599</v>
      </c>
      <c r="AH9" s="14">
        <v>0.209746684079512</v>
      </c>
      <c r="AI9" s="14"/>
      <c r="AJ9" s="14">
        <v>0.107746215843028</v>
      </c>
      <c r="AK9" s="14">
        <v>0.21693232493262801</v>
      </c>
      <c r="AL9" s="14">
        <v>0.13964313765688799</v>
      </c>
      <c r="AM9" s="14">
        <v>0.21166205548456599</v>
      </c>
      <c r="AN9" s="14">
        <v>0.172189477161861</v>
      </c>
      <c r="AO9" s="14"/>
      <c r="AP9" s="14">
        <v>0.124889784379234</v>
      </c>
      <c r="AQ9" s="14">
        <v>0.21738588619240501</v>
      </c>
      <c r="AR9" s="14">
        <v>0.13139878153607601</v>
      </c>
      <c r="AS9" s="14"/>
      <c r="AT9" s="14">
        <v>0.111191468399974</v>
      </c>
      <c r="AU9" s="14">
        <v>0.14467132046284001</v>
      </c>
      <c r="AV9" s="14">
        <v>0.20521590840732001</v>
      </c>
      <c r="AW9" s="14">
        <v>0.25818102834609702</v>
      </c>
      <c r="AX9" s="14">
        <v>0.16020638141244201</v>
      </c>
      <c r="AY9" s="14"/>
      <c r="AZ9" s="14">
        <v>0.28080694776225501</v>
      </c>
      <c r="BA9" s="14">
        <v>0.13270234414738699</v>
      </c>
      <c r="BB9" s="14">
        <v>0.16194922390701999</v>
      </c>
      <c r="BC9" s="14">
        <v>0.13468025932041799</v>
      </c>
      <c r="BD9" s="14">
        <v>7.7001324367355406E-2</v>
      </c>
      <c r="BE9" s="14">
        <v>0.14545983719469199</v>
      </c>
    </row>
    <row r="10" spans="2:57" x14ac:dyDescent="0.25">
      <c r="B10" s="15" t="s">
        <v>448</v>
      </c>
      <c r="C10" s="14">
        <v>0.229661825123258</v>
      </c>
      <c r="D10" s="14">
        <v>0.247798823409562</v>
      </c>
      <c r="E10" s="14">
        <v>0.21217078498665801</v>
      </c>
      <c r="F10" s="14"/>
      <c r="G10" s="14">
        <v>0.233409954443975</v>
      </c>
      <c r="H10" s="14">
        <v>0.244449959694578</v>
      </c>
      <c r="I10" s="14">
        <v>0.299496653036678</v>
      </c>
      <c r="J10" s="14">
        <v>0.197812458313498</v>
      </c>
      <c r="K10" s="14">
        <v>0.213811117807027</v>
      </c>
      <c r="L10" s="14">
        <v>0.194819394550866</v>
      </c>
      <c r="M10" s="14"/>
      <c r="N10" s="14">
        <v>0.23806263752544099</v>
      </c>
      <c r="O10" s="14">
        <v>0.24054325573574101</v>
      </c>
      <c r="P10" s="14">
        <v>0.28024745794577199</v>
      </c>
      <c r="Q10" s="14">
        <v>0.16237026057899201</v>
      </c>
      <c r="R10" s="14"/>
      <c r="S10" s="14">
        <v>0.25052080683218197</v>
      </c>
      <c r="T10" s="14">
        <v>0.24998360424122901</v>
      </c>
      <c r="U10" s="14">
        <v>0.19441281120159401</v>
      </c>
      <c r="V10" s="14">
        <v>0.18948811958366699</v>
      </c>
      <c r="W10" s="14">
        <v>0.25338498411337101</v>
      </c>
      <c r="X10" s="14">
        <v>0.22112299411313599</v>
      </c>
      <c r="Y10" s="14">
        <v>0.22527409352803099</v>
      </c>
      <c r="Z10" s="14">
        <v>0.193972511274214</v>
      </c>
      <c r="AA10" s="14">
        <v>0.23159376373978099</v>
      </c>
      <c r="AB10" s="14">
        <v>0.25255719725160802</v>
      </c>
      <c r="AC10" s="14">
        <v>0.23192556985113399</v>
      </c>
      <c r="AD10" s="14">
        <v>0.20866981280427799</v>
      </c>
      <c r="AE10" s="14"/>
      <c r="AF10" s="14">
        <v>0.22315422124436299</v>
      </c>
      <c r="AG10" s="14">
        <v>0.249258880040376</v>
      </c>
      <c r="AH10" s="14">
        <v>0.20379677415019901</v>
      </c>
      <c r="AI10" s="14"/>
      <c r="AJ10" s="14">
        <v>0.223737679282899</v>
      </c>
      <c r="AK10" s="14">
        <v>0.24745310271381701</v>
      </c>
      <c r="AL10" s="14">
        <v>0.28638919865720203</v>
      </c>
      <c r="AM10" s="14">
        <v>0.13727200709250201</v>
      </c>
      <c r="AN10" s="14">
        <v>0.201865092648154</v>
      </c>
      <c r="AO10" s="14"/>
      <c r="AP10" s="14">
        <v>0.241439464532477</v>
      </c>
      <c r="AQ10" s="14">
        <v>0.24841036259420801</v>
      </c>
      <c r="AR10" s="14">
        <v>0.25283073842667603</v>
      </c>
      <c r="AS10" s="14"/>
      <c r="AT10" s="14">
        <v>0.181408921628888</v>
      </c>
      <c r="AU10" s="14">
        <v>0.22884554911157601</v>
      </c>
      <c r="AV10" s="14">
        <v>0.26009606550427899</v>
      </c>
      <c r="AW10" s="14">
        <v>0.292568201712192</v>
      </c>
      <c r="AX10" s="14">
        <v>0.16720015856953499</v>
      </c>
      <c r="AY10" s="14"/>
      <c r="AZ10" s="14">
        <v>0.25664519860858398</v>
      </c>
      <c r="BA10" s="14">
        <v>0.23559982682666</v>
      </c>
      <c r="BB10" s="14">
        <v>0.204119632178585</v>
      </c>
      <c r="BC10" s="14">
        <v>0.205832988021665</v>
      </c>
      <c r="BD10" s="14">
        <v>0.241402166167377</v>
      </c>
      <c r="BE10" s="14">
        <v>0.19872817511271601</v>
      </c>
    </row>
    <row r="11" spans="2:57" x14ac:dyDescent="0.25">
      <c r="B11" s="15" t="s">
        <v>82</v>
      </c>
      <c r="C11" s="14">
        <v>0.32440988618050698</v>
      </c>
      <c r="D11" s="14">
        <v>0.31135716909704098</v>
      </c>
      <c r="E11" s="14">
        <v>0.33801726016278999</v>
      </c>
      <c r="F11" s="14"/>
      <c r="G11" s="14">
        <v>0.27746027343514701</v>
      </c>
      <c r="H11" s="14">
        <v>0.331516787191524</v>
      </c>
      <c r="I11" s="14">
        <v>0.313955690573956</v>
      </c>
      <c r="J11" s="14">
        <v>0.36134801263566901</v>
      </c>
      <c r="K11" s="14">
        <v>0.31181822841850099</v>
      </c>
      <c r="L11" s="14">
        <v>0.33691510154514998</v>
      </c>
      <c r="M11" s="14"/>
      <c r="N11" s="14">
        <v>0.329295166170403</v>
      </c>
      <c r="O11" s="14">
        <v>0.35716275587749002</v>
      </c>
      <c r="P11" s="14">
        <v>0.31424468922405302</v>
      </c>
      <c r="Q11" s="14">
        <v>0.29431622987752998</v>
      </c>
      <c r="R11" s="14"/>
      <c r="S11" s="14">
        <v>0.29276792020092002</v>
      </c>
      <c r="T11" s="14">
        <v>0.29922607094977899</v>
      </c>
      <c r="U11" s="14">
        <v>0.33245921515975901</v>
      </c>
      <c r="V11" s="14">
        <v>0.35906960805701099</v>
      </c>
      <c r="W11" s="14">
        <v>0.324152068649386</v>
      </c>
      <c r="X11" s="14">
        <v>0.337021931961905</v>
      </c>
      <c r="Y11" s="14">
        <v>0.34319556935115397</v>
      </c>
      <c r="Z11" s="14">
        <v>0.27313180952014499</v>
      </c>
      <c r="AA11" s="14">
        <v>0.33983397277786898</v>
      </c>
      <c r="AB11" s="14">
        <v>0.30389019357876401</v>
      </c>
      <c r="AC11" s="14">
        <v>0.31473297389356197</v>
      </c>
      <c r="AD11" s="14">
        <v>0.45968836222194498</v>
      </c>
      <c r="AE11" s="14"/>
      <c r="AF11" s="14">
        <v>0.32382334152716902</v>
      </c>
      <c r="AG11" s="14">
        <v>0.32941713816149598</v>
      </c>
      <c r="AH11" s="14">
        <v>0.33926616350854999</v>
      </c>
      <c r="AI11" s="14"/>
      <c r="AJ11" s="14">
        <v>0.34048845144969297</v>
      </c>
      <c r="AK11" s="14">
        <v>0.31045249963626698</v>
      </c>
      <c r="AL11" s="14">
        <v>0.31356579773190901</v>
      </c>
      <c r="AM11" s="14">
        <v>0.172320876526803</v>
      </c>
      <c r="AN11" s="14">
        <v>0.31410184026575999</v>
      </c>
      <c r="AO11" s="14"/>
      <c r="AP11" s="14">
        <v>0.33116566397749397</v>
      </c>
      <c r="AQ11" s="14">
        <v>0.31317926725571499</v>
      </c>
      <c r="AR11" s="14">
        <v>0.33363207457983002</v>
      </c>
      <c r="AS11" s="14"/>
      <c r="AT11" s="14">
        <v>0.31607084312260803</v>
      </c>
      <c r="AU11" s="14">
        <v>0.35337108932153899</v>
      </c>
      <c r="AV11" s="14">
        <v>0.31219998909537799</v>
      </c>
      <c r="AW11" s="14">
        <v>0.27873871904338599</v>
      </c>
      <c r="AX11" s="14">
        <v>0.39953925204766899</v>
      </c>
      <c r="AY11" s="14"/>
      <c r="AZ11" s="14">
        <v>0.254600960839028</v>
      </c>
      <c r="BA11" s="14">
        <v>0.33826279771093798</v>
      </c>
      <c r="BB11" s="14">
        <v>0.34983488408911501</v>
      </c>
      <c r="BC11" s="14">
        <v>0.36077390246926899</v>
      </c>
      <c r="BD11" s="14">
        <v>0.31090678446771502</v>
      </c>
      <c r="BE11" s="14">
        <v>0.39691513471742801</v>
      </c>
    </row>
    <row r="12" spans="2:57" x14ac:dyDescent="0.25">
      <c r="B12" s="15" t="s">
        <v>83</v>
      </c>
      <c r="C12" s="14">
        <v>0.16503513199501799</v>
      </c>
      <c r="D12" s="14">
        <v>0.15438803269088899</v>
      </c>
      <c r="E12" s="14">
        <v>0.17539149086634301</v>
      </c>
      <c r="F12" s="14"/>
      <c r="G12" s="14">
        <v>0.108221363014065</v>
      </c>
      <c r="H12" s="14">
        <v>9.9650679426823804E-2</v>
      </c>
      <c r="I12" s="14">
        <v>0.13420728833839099</v>
      </c>
      <c r="J12" s="14">
        <v>0.18041072836338801</v>
      </c>
      <c r="K12" s="14">
        <v>0.218881660585452</v>
      </c>
      <c r="L12" s="14">
        <v>0.23287303973948301</v>
      </c>
      <c r="M12" s="14"/>
      <c r="N12" s="14">
        <v>0.15326603054804999</v>
      </c>
      <c r="O12" s="14">
        <v>0.157214641683247</v>
      </c>
      <c r="P12" s="14">
        <v>0.126503043936572</v>
      </c>
      <c r="Q12" s="14">
        <v>0.222758737497955</v>
      </c>
      <c r="R12" s="14"/>
      <c r="S12" s="14">
        <v>0.107005224081805</v>
      </c>
      <c r="T12" s="14">
        <v>0.18215073053634601</v>
      </c>
      <c r="U12" s="14">
        <v>0.21165638880460799</v>
      </c>
      <c r="V12" s="14">
        <v>0.18578632715948001</v>
      </c>
      <c r="W12" s="14">
        <v>0.12835566217361</v>
      </c>
      <c r="X12" s="14">
        <v>0.20227030096953699</v>
      </c>
      <c r="Y12" s="14">
        <v>0.14844510861132501</v>
      </c>
      <c r="Z12" s="14">
        <v>0.22026892694667799</v>
      </c>
      <c r="AA12" s="14">
        <v>0.16952984353775799</v>
      </c>
      <c r="AB12" s="14">
        <v>0.135370647527286</v>
      </c>
      <c r="AC12" s="14">
        <v>0.18597047462883901</v>
      </c>
      <c r="AD12" s="14">
        <v>0.15679677346446899</v>
      </c>
      <c r="AE12" s="14"/>
      <c r="AF12" s="14">
        <v>0.205223840283175</v>
      </c>
      <c r="AG12" s="14">
        <v>0.151950959689966</v>
      </c>
      <c r="AH12" s="14">
        <v>0.14349789098632901</v>
      </c>
      <c r="AI12" s="14"/>
      <c r="AJ12" s="14">
        <v>0.17977418689138</v>
      </c>
      <c r="AK12" s="14">
        <v>0.15434295230751199</v>
      </c>
      <c r="AL12" s="14">
        <v>0.15634365693003899</v>
      </c>
      <c r="AM12" s="14">
        <v>0.23592076115140201</v>
      </c>
      <c r="AN12" s="14">
        <v>0.18700864977603501</v>
      </c>
      <c r="AO12" s="14"/>
      <c r="AP12" s="14">
        <v>0.15915901256870699</v>
      </c>
      <c r="AQ12" s="14">
        <v>0.141096712582544</v>
      </c>
      <c r="AR12" s="14">
        <v>0.156434749765999</v>
      </c>
      <c r="AS12" s="14"/>
      <c r="AT12" s="14">
        <v>0.22766835021367099</v>
      </c>
      <c r="AU12" s="14">
        <v>0.163316475469936</v>
      </c>
      <c r="AV12" s="14">
        <v>0.145220790677308</v>
      </c>
      <c r="AW12" s="14">
        <v>9.7418817125574902E-2</v>
      </c>
      <c r="AX12" s="14">
        <v>0.171000162286639</v>
      </c>
      <c r="AY12" s="14"/>
      <c r="AZ12" s="14">
        <v>0.11543320077892701</v>
      </c>
      <c r="BA12" s="14">
        <v>0.17822111551994699</v>
      </c>
      <c r="BB12" s="14">
        <v>0.172054854417829</v>
      </c>
      <c r="BC12" s="14">
        <v>0.16899504768724599</v>
      </c>
      <c r="BD12" s="14">
        <v>0.208213004237739</v>
      </c>
      <c r="BE12" s="14">
        <v>0.194599585628525</v>
      </c>
    </row>
    <row r="13" spans="2:57" x14ac:dyDescent="0.25">
      <c r="B13" s="15" t="s">
        <v>84</v>
      </c>
      <c r="C13" s="14">
        <v>6.6094073483181998E-2</v>
      </c>
      <c r="D13" s="14">
        <v>5.9812975511753699E-2</v>
      </c>
      <c r="E13" s="14">
        <v>7.2623732910457595E-2</v>
      </c>
      <c r="F13" s="14"/>
      <c r="G13" s="14">
        <v>4.9792119951825101E-2</v>
      </c>
      <c r="H13" s="14">
        <v>2.8319342949664698E-2</v>
      </c>
      <c r="I13" s="14">
        <v>5.4456977802614798E-2</v>
      </c>
      <c r="J13" s="14">
        <v>6.6283849165286304E-2</v>
      </c>
      <c r="K13" s="14">
        <v>8.7968892488980405E-2</v>
      </c>
      <c r="L13" s="14">
        <v>0.102500977447796</v>
      </c>
      <c r="M13" s="14"/>
      <c r="N13" s="14">
        <v>6.4250588658039606E-2</v>
      </c>
      <c r="O13" s="14">
        <v>6.7488665790356006E-2</v>
      </c>
      <c r="P13" s="14">
        <v>5.1574972432066803E-2</v>
      </c>
      <c r="Q13" s="14">
        <v>8.0602083310037806E-2</v>
      </c>
      <c r="R13" s="14"/>
      <c r="S13" s="14">
        <v>5.04467113233961E-2</v>
      </c>
      <c r="T13" s="14">
        <v>5.6046682116838803E-2</v>
      </c>
      <c r="U13" s="14">
        <v>8.7666468335889702E-2</v>
      </c>
      <c r="V13" s="14">
        <v>7.2356059252689994E-2</v>
      </c>
      <c r="W13" s="14">
        <v>9.6060859481990099E-2</v>
      </c>
      <c r="X13" s="14">
        <v>4.1902826730431199E-2</v>
      </c>
      <c r="Y13" s="14">
        <v>9.1702152534448897E-2</v>
      </c>
      <c r="Z13" s="14">
        <v>6.4081649249185996E-2</v>
      </c>
      <c r="AA13" s="14">
        <v>6.7775951317060504E-2</v>
      </c>
      <c r="AB13" s="14">
        <v>6.3878681563884099E-2</v>
      </c>
      <c r="AC13" s="14">
        <v>8.1148744830957006E-2</v>
      </c>
      <c r="AD13" s="14">
        <v>1.8448753287792399E-2</v>
      </c>
      <c r="AE13" s="14"/>
      <c r="AF13" s="14">
        <v>9.0867994567796401E-2</v>
      </c>
      <c r="AG13" s="14">
        <v>4.8586559834142701E-2</v>
      </c>
      <c r="AH13" s="14">
        <v>6.0944536319305E-2</v>
      </c>
      <c r="AI13" s="14"/>
      <c r="AJ13" s="14">
        <v>9.4679550447461305E-2</v>
      </c>
      <c r="AK13" s="14">
        <v>4.0910464157183503E-2</v>
      </c>
      <c r="AL13" s="14">
        <v>4.3508991142595203E-2</v>
      </c>
      <c r="AM13" s="14">
        <v>0.17514723085423201</v>
      </c>
      <c r="AN13" s="14">
        <v>6.0835616220617499E-2</v>
      </c>
      <c r="AO13" s="14"/>
      <c r="AP13" s="14">
        <v>9.8103876130332696E-2</v>
      </c>
      <c r="AQ13" s="14">
        <v>4.4905924129041999E-2</v>
      </c>
      <c r="AR13" s="14">
        <v>4.2377482548714297E-2</v>
      </c>
      <c r="AS13" s="14"/>
      <c r="AT13" s="14">
        <v>0.102606902121073</v>
      </c>
      <c r="AU13" s="14">
        <v>5.57713200829697E-2</v>
      </c>
      <c r="AV13" s="14">
        <v>4.77371055768318E-2</v>
      </c>
      <c r="AW13" s="14">
        <v>4.78490947006181E-2</v>
      </c>
      <c r="AX13" s="14">
        <v>3.2312816550848299E-2</v>
      </c>
      <c r="AY13" s="14"/>
      <c r="AZ13" s="14">
        <v>6.0388152054850902E-2</v>
      </c>
      <c r="BA13" s="14">
        <v>7.0172948815369604E-2</v>
      </c>
      <c r="BB13" s="14">
        <v>5.0258327069622001E-2</v>
      </c>
      <c r="BC13" s="14">
        <v>6.9814034413718806E-2</v>
      </c>
      <c r="BD13" s="14">
        <v>9.86327396315929E-2</v>
      </c>
      <c r="BE13" s="14">
        <v>3.1951410468831598E-2</v>
      </c>
    </row>
    <row r="14" spans="2:57" x14ac:dyDescent="0.25">
      <c r="B14" s="15" t="s">
        <v>85</v>
      </c>
      <c r="C14" s="14">
        <v>2.8026934555580699E-2</v>
      </c>
      <c r="D14" s="14">
        <v>2.8022315201561999E-2</v>
      </c>
      <c r="E14" s="14">
        <v>2.7333736834943001E-2</v>
      </c>
      <c r="F14" s="14"/>
      <c r="G14" s="14">
        <v>2.45535756310001E-2</v>
      </c>
      <c r="H14" s="14">
        <v>1.31284649754583E-2</v>
      </c>
      <c r="I14" s="14">
        <v>2.74923722856052E-2</v>
      </c>
      <c r="J14" s="14">
        <v>2.8220236683609699E-2</v>
      </c>
      <c r="K14" s="14">
        <v>2.5302101494037901E-2</v>
      </c>
      <c r="L14" s="14">
        <v>4.4651014108651202E-2</v>
      </c>
      <c r="M14" s="14"/>
      <c r="N14" s="14">
        <v>2.3354957707143499E-2</v>
      </c>
      <c r="O14" s="14">
        <v>2.49445541646632E-2</v>
      </c>
      <c r="P14" s="14">
        <v>3.0381955553962298E-2</v>
      </c>
      <c r="Q14" s="14">
        <v>3.4707848346771299E-2</v>
      </c>
      <c r="R14" s="14"/>
      <c r="S14" s="14">
        <v>3.4407359064595897E-2</v>
      </c>
      <c r="T14" s="14">
        <v>2.81165251692315E-2</v>
      </c>
      <c r="U14" s="14">
        <v>4.1625728300660303E-2</v>
      </c>
      <c r="V14" s="14">
        <v>1.56152055474194E-2</v>
      </c>
      <c r="W14" s="14">
        <v>4.4997153993550802E-2</v>
      </c>
      <c r="X14" s="14">
        <v>2.8754040656095999E-2</v>
      </c>
      <c r="Y14" s="14">
        <v>4.0923523220546203E-2</v>
      </c>
      <c r="Z14" s="14">
        <v>1.29072603365881E-2</v>
      </c>
      <c r="AA14" s="14">
        <v>1.2884585838288399E-2</v>
      </c>
      <c r="AB14" s="14">
        <v>2.7866436576687501E-2</v>
      </c>
      <c r="AC14" s="14">
        <v>1.81292353986316E-2</v>
      </c>
      <c r="AD14" s="14">
        <v>1.52745171391218E-2</v>
      </c>
      <c r="AE14" s="14"/>
      <c r="AF14" s="14">
        <v>2.84693048450167E-2</v>
      </c>
      <c r="AG14" s="14">
        <v>3.1483733491687101E-2</v>
      </c>
      <c r="AH14" s="14">
        <v>2.2801070127265E-2</v>
      </c>
      <c r="AI14" s="14"/>
      <c r="AJ14" s="14">
        <v>3.4683065638880801E-2</v>
      </c>
      <c r="AK14" s="14">
        <v>1.82650809346523E-2</v>
      </c>
      <c r="AL14" s="14">
        <v>3.6350562213918601E-2</v>
      </c>
      <c r="AM14" s="14">
        <v>3.2022697700769098E-2</v>
      </c>
      <c r="AN14" s="14">
        <v>3.4178234632440199E-2</v>
      </c>
      <c r="AO14" s="14"/>
      <c r="AP14" s="14">
        <v>3.2082585747395698E-2</v>
      </c>
      <c r="AQ14" s="14">
        <v>1.7021544307477699E-2</v>
      </c>
      <c r="AR14" s="14">
        <v>5.8420222778549802E-2</v>
      </c>
      <c r="AS14" s="14"/>
      <c r="AT14" s="14">
        <v>3.0474723755532101E-2</v>
      </c>
      <c r="AU14" s="14">
        <v>3.4769451435358402E-2</v>
      </c>
      <c r="AV14" s="14">
        <v>1.8704989216327999E-2</v>
      </c>
      <c r="AW14" s="14">
        <v>2.5244139072131799E-2</v>
      </c>
      <c r="AX14" s="14">
        <v>3.3343895695246997E-2</v>
      </c>
      <c r="AY14" s="14"/>
      <c r="AZ14" s="14">
        <v>2.1222459289467401E-2</v>
      </c>
      <c r="BA14" s="14">
        <v>2.5445907050458801E-2</v>
      </c>
      <c r="BB14" s="14">
        <v>3.2333032410916999E-2</v>
      </c>
      <c r="BC14" s="14">
        <v>2.8560512694819799E-2</v>
      </c>
      <c r="BD14" s="14">
        <v>4.55987362387901E-2</v>
      </c>
      <c r="BE14" s="14">
        <v>2.4835086203775801E-2</v>
      </c>
    </row>
    <row r="15" spans="2:57" x14ac:dyDescent="0.25">
      <c r="B15" s="15" t="s">
        <v>86</v>
      </c>
      <c r="C15" s="14">
        <v>1.8130057043614801E-2</v>
      </c>
      <c r="D15" s="14">
        <v>1.9165415368474301E-2</v>
      </c>
      <c r="E15" s="14">
        <v>1.7225395638444899E-2</v>
      </c>
      <c r="F15" s="14"/>
      <c r="G15" s="14">
        <v>1.2763986080117799E-2</v>
      </c>
      <c r="H15" s="14">
        <v>8.9332391836392001E-3</v>
      </c>
      <c r="I15" s="14">
        <v>1.2640081987703E-2</v>
      </c>
      <c r="J15" s="14">
        <v>9.3873512478157804E-3</v>
      </c>
      <c r="K15" s="14">
        <v>2.85287163009574E-2</v>
      </c>
      <c r="L15" s="14">
        <v>3.3823724716731902E-2</v>
      </c>
      <c r="M15" s="14"/>
      <c r="N15" s="14">
        <v>1.2392677876905799E-2</v>
      </c>
      <c r="O15" s="14">
        <v>1.2592296133743399E-2</v>
      </c>
      <c r="P15" s="14">
        <v>1.4230386393284101E-2</v>
      </c>
      <c r="Q15" s="14">
        <v>3.3842673477588799E-2</v>
      </c>
      <c r="R15" s="14"/>
      <c r="S15" s="14">
        <v>8.2870869220534708E-3</v>
      </c>
      <c r="T15" s="14">
        <v>1.5066236037307499E-2</v>
      </c>
      <c r="U15" s="14">
        <v>1.6813214827956498E-2</v>
      </c>
      <c r="V15" s="14">
        <v>2.6240464924593799E-2</v>
      </c>
      <c r="W15" s="14">
        <v>1.4789824768499301E-2</v>
      </c>
      <c r="X15" s="14">
        <v>2.3200963575359099E-2</v>
      </c>
      <c r="Y15" s="14">
        <v>2.8167129157116801E-2</v>
      </c>
      <c r="Z15" s="14">
        <v>2.4874516190444E-2</v>
      </c>
      <c r="AA15" s="14">
        <v>2.1367170692756201E-2</v>
      </c>
      <c r="AB15" s="14">
        <v>1.8103435624025499E-2</v>
      </c>
      <c r="AC15" s="14">
        <v>8.7226504518731103E-3</v>
      </c>
      <c r="AD15" s="14">
        <v>1.7330755133039201E-2</v>
      </c>
      <c r="AE15" s="14"/>
      <c r="AF15" s="14">
        <v>2.62280625068846E-2</v>
      </c>
      <c r="AG15" s="14">
        <v>1.1226553909936999E-2</v>
      </c>
      <c r="AH15" s="14">
        <v>1.6238933025473599E-2</v>
      </c>
      <c r="AI15" s="14"/>
      <c r="AJ15" s="14">
        <v>1.7500891283045199E-2</v>
      </c>
      <c r="AK15" s="14">
        <v>1.1643575317941701E-2</v>
      </c>
      <c r="AL15" s="14">
        <v>2.4198655667448402E-2</v>
      </c>
      <c r="AM15" s="14">
        <v>3.5654371189725802E-2</v>
      </c>
      <c r="AN15" s="14">
        <v>2.5732904298260799E-2</v>
      </c>
      <c r="AO15" s="14"/>
      <c r="AP15" s="14">
        <v>1.31596126643594E-2</v>
      </c>
      <c r="AQ15" s="14">
        <v>1.55270398462598E-2</v>
      </c>
      <c r="AR15" s="14">
        <v>2.4905950364155299E-2</v>
      </c>
      <c r="AS15" s="14"/>
      <c r="AT15" s="14">
        <v>2.8626423901085E-2</v>
      </c>
      <c r="AU15" s="14">
        <v>1.7232874004481102E-2</v>
      </c>
      <c r="AV15" s="14">
        <v>1.08251515225557E-2</v>
      </c>
      <c r="AW15" s="14">
        <v>0</v>
      </c>
      <c r="AX15" s="14">
        <v>3.6397333437619597E-2</v>
      </c>
      <c r="AY15" s="14"/>
      <c r="AZ15" s="14">
        <v>1.0903080666887799E-2</v>
      </c>
      <c r="BA15" s="14">
        <v>1.8035631590696599E-2</v>
      </c>
      <c r="BB15" s="14">
        <v>2.1974859449409499E-2</v>
      </c>
      <c r="BC15" s="14">
        <v>2.8475177103799099E-2</v>
      </c>
      <c r="BD15" s="14">
        <v>1.82452448894307E-2</v>
      </c>
      <c r="BE15" s="14">
        <v>7.5107706740309803E-3</v>
      </c>
    </row>
    <row r="16" spans="2:57" x14ac:dyDescent="0.25">
      <c r="B16" s="15" t="s">
        <v>87</v>
      </c>
      <c r="C16" s="41">
        <v>1.9038658898193599E-3</v>
      </c>
      <c r="D16" s="41">
        <v>1.99172638406976E-3</v>
      </c>
      <c r="E16" s="41">
        <v>1.8292572167679501E-3</v>
      </c>
      <c r="F16" s="41"/>
      <c r="G16" s="41">
        <v>6.9357619923957796E-3</v>
      </c>
      <c r="H16" s="41">
        <v>2.7960280085007599E-3</v>
      </c>
      <c r="I16" s="41">
        <v>0</v>
      </c>
      <c r="J16" s="41">
        <v>2.6893810262973101E-3</v>
      </c>
      <c r="K16" s="41">
        <v>0</v>
      </c>
      <c r="L16" s="41">
        <v>0</v>
      </c>
      <c r="M16" s="41"/>
      <c r="N16" s="41">
        <v>0</v>
      </c>
      <c r="O16" s="41">
        <v>5.3293066331339496E-3</v>
      </c>
      <c r="P16" s="41">
        <v>0</v>
      </c>
      <c r="Q16" s="41">
        <v>2.10761133801114E-3</v>
      </c>
      <c r="R16" s="41"/>
      <c r="S16" s="41">
        <v>3.41278297957045E-3</v>
      </c>
      <c r="T16" s="41">
        <v>7.4440141594236996E-3</v>
      </c>
      <c r="U16" s="41">
        <v>0</v>
      </c>
      <c r="V16" s="41">
        <v>5.0815102473325503E-3</v>
      </c>
      <c r="W16" s="41">
        <v>0</v>
      </c>
      <c r="X16" s="41">
        <v>0</v>
      </c>
      <c r="Y16" s="41">
        <v>0</v>
      </c>
      <c r="Z16" s="41">
        <v>0</v>
      </c>
      <c r="AA16" s="41">
        <v>0</v>
      </c>
      <c r="AB16" s="41">
        <v>0</v>
      </c>
      <c r="AC16" s="41">
        <v>0</v>
      </c>
      <c r="AD16" s="41">
        <v>0</v>
      </c>
      <c r="AE16" s="41"/>
      <c r="AF16" s="41">
        <v>1.32885269756887E-3</v>
      </c>
      <c r="AG16" s="41">
        <v>0</v>
      </c>
      <c r="AH16" s="41">
        <v>3.7079478033656701E-3</v>
      </c>
      <c r="AI16" s="41"/>
      <c r="AJ16" s="41">
        <v>1.3899591636140399E-3</v>
      </c>
      <c r="AK16" s="41">
        <v>0</v>
      </c>
      <c r="AL16" s="41">
        <v>0</v>
      </c>
      <c r="AM16" s="41">
        <v>0</v>
      </c>
      <c r="AN16" s="41">
        <v>4.0881849968719304E-3</v>
      </c>
      <c r="AO16" s="41"/>
      <c r="AP16" s="41">
        <v>0</v>
      </c>
      <c r="AQ16" s="41">
        <v>2.4732630923490402E-3</v>
      </c>
      <c r="AR16" s="41">
        <v>0</v>
      </c>
      <c r="AS16" s="41"/>
      <c r="AT16" s="41">
        <v>1.9523668571703799E-3</v>
      </c>
      <c r="AU16" s="41">
        <v>2.0219201112988399E-3</v>
      </c>
      <c r="AV16" s="41">
        <v>0</v>
      </c>
      <c r="AW16" s="41">
        <v>0</v>
      </c>
      <c r="AX16" s="41">
        <v>0</v>
      </c>
      <c r="AY16" s="41"/>
      <c r="AZ16" s="41">
        <v>0</v>
      </c>
      <c r="BA16" s="41">
        <v>1.55942833854356E-3</v>
      </c>
      <c r="BB16" s="41">
        <v>7.4751864775017404E-3</v>
      </c>
      <c r="BC16" s="41">
        <v>2.8680782890640999E-3</v>
      </c>
      <c r="BD16" s="41">
        <v>0</v>
      </c>
      <c r="BE16" s="41">
        <v>0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BE21"/>
  <sheetViews>
    <sheetView showGridLines="0" workbookViewId="0">
      <pane xSplit="2" topLeftCell="AH1" activePane="topRight" state="frozen"/>
      <selection pane="topRight" activeCell="AL8" sqref="AL8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99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0.164307626882502</v>
      </c>
      <c r="D9" s="14">
        <v>0.17465405870291001</v>
      </c>
      <c r="E9" s="14">
        <v>0.153135950513797</v>
      </c>
      <c r="F9" s="14"/>
      <c r="G9" s="14">
        <v>0.155928579475476</v>
      </c>
      <c r="H9" s="14">
        <v>0.20940086817308001</v>
      </c>
      <c r="I9" s="14">
        <v>0.21736643972467101</v>
      </c>
      <c r="J9" s="14">
        <v>0.17316646580353401</v>
      </c>
      <c r="K9" s="14">
        <v>0.15435619776760701</v>
      </c>
      <c r="L9" s="14">
        <v>8.9345193331252404E-2</v>
      </c>
      <c r="M9" s="14"/>
      <c r="N9" s="14">
        <v>0.152000968017352</v>
      </c>
      <c r="O9" s="14">
        <v>0.17359985599061201</v>
      </c>
      <c r="P9" s="14">
        <v>0.133527533613648</v>
      </c>
      <c r="Q9" s="14">
        <v>0.19797916551369699</v>
      </c>
      <c r="R9" s="14"/>
      <c r="S9" s="14">
        <v>0.157251794814983</v>
      </c>
      <c r="T9" s="14">
        <v>0.15654475899276099</v>
      </c>
      <c r="U9" s="14">
        <v>0.16183067215445901</v>
      </c>
      <c r="V9" s="14">
        <v>0.150700568923542</v>
      </c>
      <c r="W9" s="14">
        <v>0.16301575174659899</v>
      </c>
      <c r="X9" s="14">
        <v>0.206788970024017</v>
      </c>
      <c r="Y9" s="14">
        <v>0.16695014099362199</v>
      </c>
      <c r="Z9" s="14">
        <v>0.179933243808756</v>
      </c>
      <c r="AA9" s="14">
        <v>0.18312381972740699</v>
      </c>
      <c r="AB9" s="14">
        <v>0.12958361886691699</v>
      </c>
      <c r="AC9" s="14">
        <v>0.16273429153300201</v>
      </c>
      <c r="AD9" s="14">
        <v>0.16381815111576101</v>
      </c>
      <c r="AE9" s="14"/>
      <c r="AF9" s="14">
        <v>0.18502830344729901</v>
      </c>
      <c r="AG9" s="14">
        <v>0.144919086317639</v>
      </c>
      <c r="AH9" s="14">
        <v>0.19362658721177001</v>
      </c>
      <c r="AI9" s="14"/>
      <c r="AJ9" s="14">
        <v>0.153163065126352</v>
      </c>
      <c r="AK9" s="14">
        <v>0.15898473474438499</v>
      </c>
      <c r="AL9" s="14">
        <v>0.13751022194524201</v>
      </c>
      <c r="AM9" s="14">
        <v>0.19804108362657899</v>
      </c>
      <c r="AN9" s="14">
        <v>0.232354506211362</v>
      </c>
      <c r="AO9" s="14"/>
      <c r="AP9" s="14">
        <v>0.17300005576400199</v>
      </c>
      <c r="AQ9" s="14">
        <v>0.163372324994975</v>
      </c>
      <c r="AR9" s="14">
        <v>0.18341600959820301</v>
      </c>
      <c r="AS9" s="14"/>
      <c r="AT9" s="14">
        <v>0.16645792270859799</v>
      </c>
      <c r="AU9" s="14">
        <v>0.147255484234774</v>
      </c>
      <c r="AV9" s="14">
        <v>0.16342473488522599</v>
      </c>
      <c r="AW9" s="14">
        <v>0.21421962799316399</v>
      </c>
      <c r="AX9" s="14">
        <v>0.134989939259855</v>
      </c>
      <c r="AY9" s="14"/>
      <c r="AZ9" s="14">
        <v>0.18360016944802399</v>
      </c>
      <c r="BA9" s="14">
        <v>0.155176185318423</v>
      </c>
      <c r="BB9" s="14">
        <v>0.180356111041377</v>
      </c>
      <c r="BC9" s="14">
        <v>0.15625556041707001</v>
      </c>
      <c r="BD9" s="14">
        <v>0.160554472786859</v>
      </c>
      <c r="BE9" s="14">
        <v>0.12878991488751099</v>
      </c>
    </row>
    <row r="10" spans="2:57" x14ac:dyDescent="0.25">
      <c r="B10" s="15" t="s">
        <v>448</v>
      </c>
      <c r="C10" s="14">
        <v>0.170929191209614</v>
      </c>
      <c r="D10" s="14">
        <v>0.18892472110946801</v>
      </c>
      <c r="E10" s="14">
        <v>0.15235849293655801</v>
      </c>
      <c r="F10" s="14"/>
      <c r="G10" s="14">
        <v>0.216207454638288</v>
      </c>
      <c r="H10" s="14">
        <v>0.19255532924723101</v>
      </c>
      <c r="I10" s="14">
        <v>0.16923356227109601</v>
      </c>
      <c r="J10" s="14">
        <v>0.17576184440625101</v>
      </c>
      <c r="K10" s="14">
        <v>0.151585327012218</v>
      </c>
      <c r="L10" s="14">
        <v>0.13342214259788501</v>
      </c>
      <c r="M10" s="14"/>
      <c r="N10" s="14">
        <v>0.18617199213761401</v>
      </c>
      <c r="O10" s="14">
        <v>0.146709306580521</v>
      </c>
      <c r="P10" s="14">
        <v>0.20093638802588501</v>
      </c>
      <c r="Q10" s="14">
        <v>0.15273234362860399</v>
      </c>
      <c r="R10" s="14"/>
      <c r="S10" s="14">
        <v>0.190790205501434</v>
      </c>
      <c r="T10" s="14">
        <v>0.18391608709203799</v>
      </c>
      <c r="U10" s="14">
        <v>0.18341169942680599</v>
      </c>
      <c r="V10" s="14">
        <v>0.19899924260778401</v>
      </c>
      <c r="W10" s="14">
        <v>0.162534323025533</v>
      </c>
      <c r="X10" s="14">
        <v>0.201632342127223</v>
      </c>
      <c r="Y10" s="14">
        <v>0.18907909552850499</v>
      </c>
      <c r="Z10" s="14">
        <v>0.122998137966546</v>
      </c>
      <c r="AA10" s="14">
        <v>0.135435036763808</v>
      </c>
      <c r="AB10" s="14">
        <v>0.13257315657548499</v>
      </c>
      <c r="AC10" s="14">
        <v>0.180540509271155</v>
      </c>
      <c r="AD10" s="14">
        <v>7.6094984925879003E-2</v>
      </c>
      <c r="AE10" s="14"/>
      <c r="AF10" s="14">
        <v>0.151699652478609</v>
      </c>
      <c r="AG10" s="14">
        <v>0.175701756013347</v>
      </c>
      <c r="AH10" s="14">
        <v>0.16474774122014199</v>
      </c>
      <c r="AI10" s="14"/>
      <c r="AJ10" s="14">
        <v>0.17342208263477699</v>
      </c>
      <c r="AK10" s="14">
        <v>0.17877995885828199</v>
      </c>
      <c r="AL10" s="14">
        <v>0.18045424638250901</v>
      </c>
      <c r="AM10" s="14">
        <v>0.20965848009329699</v>
      </c>
      <c r="AN10" s="14">
        <v>0.13958839104405199</v>
      </c>
      <c r="AO10" s="14"/>
      <c r="AP10" s="14">
        <v>0.188676263241043</v>
      </c>
      <c r="AQ10" s="14">
        <v>0.19068158573362201</v>
      </c>
      <c r="AR10" s="14">
        <v>0.16700766485812801</v>
      </c>
      <c r="AS10" s="14"/>
      <c r="AT10" s="14">
        <v>0.145004295507459</v>
      </c>
      <c r="AU10" s="14">
        <v>0.166195853449631</v>
      </c>
      <c r="AV10" s="14">
        <v>0.20023521039530001</v>
      </c>
      <c r="AW10" s="14">
        <v>0.20208862675867101</v>
      </c>
      <c r="AX10" s="14">
        <v>0.13448152970693</v>
      </c>
      <c r="AY10" s="14"/>
      <c r="AZ10" s="14">
        <v>0.21155863154493301</v>
      </c>
      <c r="BA10" s="14">
        <v>0.1612337735246</v>
      </c>
      <c r="BB10" s="14">
        <v>0.20383420914484299</v>
      </c>
      <c r="BC10" s="14">
        <v>0.15914638674860501</v>
      </c>
      <c r="BD10" s="14">
        <v>0.117831005792678</v>
      </c>
      <c r="BE10" s="14">
        <v>0.118992983344337</v>
      </c>
    </row>
    <row r="11" spans="2:57" x14ac:dyDescent="0.25">
      <c r="B11" s="15" t="s">
        <v>82</v>
      </c>
      <c r="C11" s="14">
        <v>0.27682030401916802</v>
      </c>
      <c r="D11" s="14">
        <v>0.26827551051007398</v>
      </c>
      <c r="E11" s="14">
        <v>0.28578316453754299</v>
      </c>
      <c r="F11" s="14"/>
      <c r="G11" s="14">
        <v>0.29561624524833502</v>
      </c>
      <c r="H11" s="14">
        <v>0.26192460811565599</v>
      </c>
      <c r="I11" s="14">
        <v>0.25864361839808597</v>
      </c>
      <c r="J11" s="14">
        <v>0.24616707857058501</v>
      </c>
      <c r="K11" s="14">
        <v>0.29890306810468598</v>
      </c>
      <c r="L11" s="14">
        <v>0.301301339669312</v>
      </c>
      <c r="M11" s="14"/>
      <c r="N11" s="14">
        <v>0.28241000210378298</v>
      </c>
      <c r="O11" s="14">
        <v>0.29690865667986099</v>
      </c>
      <c r="P11" s="14">
        <v>0.24357618333278599</v>
      </c>
      <c r="Q11" s="14">
        <v>0.27964501133123298</v>
      </c>
      <c r="R11" s="14"/>
      <c r="S11" s="14">
        <v>0.26446626146409802</v>
      </c>
      <c r="T11" s="14">
        <v>0.28577968100770401</v>
      </c>
      <c r="U11" s="14">
        <v>0.267769712153901</v>
      </c>
      <c r="V11" s="14">
        <v>0.31398326578098501</v>
      </c>
      <c r="W11" s="14">
        <v>0.26808461925563998</v>
      </c>
      <c r="X11" s="14">
        <v>0.19690803435632001</v>
      </c>
      <c r="Y11" s="14">
        <v>0.21922784571694301</v>
      </c>
      <c r="Z11" s="14">
        <v>0.25459065431639399</v>
      </c>
      <c r="AA11" s="14">
        <v>0.317190093209125</v>
      </c>
      <c r="AB11" s="14">
        <v>0.32564581884132698</v>
      </c>
      <c r="AC11" s="14">
        <v>0.27042236211057102</v>
      </c>
      <c r="AD11" s="14">
        <v>0.36885868322517701</v>
      </c>
      <c r="AE11" s="14"/>
      <c r="AF11" s="14">
        <v>0.25513927834317801</v>
      </c>
      <c r="AG11" s="14">
        <v>0.29430250363975502</v>
      </c>
      <c r="AH11" s="14">
        <v>0.25220944498394599</v>
      </c>
      <c r="AI11" s="14"/>
      <c r="AJ11" s="14">
        <v>0.26362076429161002</v>
      </c>
      <c r="AK11" s="14">
        <v>0.26349023400322602</v>
      </c>
      <c r="AL11" s="14">
        <v>0.28262637204810098</v>
      </c>
      <c r="AM11" s="14">
        <v>0.23954835903389901</v>
      </c>
      <c r="AN11" s="14">
        <v>0.27551813852095702</v>
      </c>
      <c r="AO11" s="14"/>
      <c r="AP11" s="14">
        <v>0.26235535126110299</v>
      </c>
      <c r="AQ11" s="14">
        <v>0.25531243598557601</v>
      </c>
      <c r="AR11" s="14">
        <v>0.30196886692474201</v>
      </c>
      <c r="AS11" s="14"/>
      <c r="AT11" s="14">
        <v>0.25437255887385501</v>
      </c>
      <c r="AU11" s="14">
        <v>0.29444118628469201</v>
      </c>
      <c r="AV11" s="14">
        <v>0.28418063283523398</v>
      </c>
      <c r="AW11" s="14">
        <v>0.26794473829071602</v>
      </c>
      <c r="AX11" s="14">
        <v>0.242477095333754</v>
      </c>
      <c r="AY11" s="14"/>
      <c r="AZ11" s="14">
        <v>0.24933233657874199</v>
      </c>
      <c r="BA11" s="14">
        <v>0.25115840126925898</v>
      </c>
      <c r="BB11" s="14">
        <v>0.26402378273493698</v>
      </c>
      <c r="BC11" s="14">
        <v>0.33569610807726702</v>
      </c>
      <c r="BD11" s="14">
        <v>0.33436505505217101</v>
      </c>
      <c r="BE11" s="14">
        <v>0.250660406929757</v>
      </c>
    </row>
    <row r="12" spans="2:57" x14ac:dyDescent="0.25">
      <c r="B12" s="15" t="s">
        <v>83</v>
      </c>
      <c r="C12" s="14">
        <v>0.16334400119627701</v>
      </c>
      <c r="D12" s="14">
        <v>0.15791727117363799</v>
      </c>
      <c r="E12" s="14">
        <v>0.16875036756520501</v>
      </c>
      <c r="F12" s="14"/>
      <c r="G12" s="14">
        <v>0.161942291593592</v>
      </c>
      <c r="H12" s="14">
        <v>0.139753627305611</v>
      </c>
      <c r="I12" s="14">
        <v>0.15411431180615401</v>
      </c>
      <c r="J12" s="14">
        <v>0.14918393497395699</v>
      </c>
      <c r="K12" s="14">
        <v>0.15554920929993099</v>
      </c>
      <c r="L12" s="14">
        <v>0.20785008931566701</v>
      </c>
      <c r="M12" s="14"/>
      <c r="N12" s="14">
        <v>0.13778399552682999</v>
      </c>
      <c r="O12" s="14">
        <v>0.16715392485595701</v>
      </c>
      <c r="P12" s="14">
        <v>0.16812054390248601</v>
      </c>
      <c r="Q12" s="14">
        <v>0.17793786843895301</v>
      </c>
      <c r="R12" s="14"/>
      <c r="S12" s="14">
        <v>0.13733061185685499</v>
      </c>
      <c r="T12" s="14">
        <v>0.14870381915981701</v>
      </c>
      <c r="U12" s="14">
        <v>0.139144086857449</v>
      </c>
      <c r="V12" s="14">
        <v>0.15320711178103399</v>
      </c>
      <c r="W12" s="14">
        <v>0.189737492385328</v>
      </c>
      <c r="X12" s="14">
        <v>0.21451853150306799</v>
      </c>
      <c r="Y12" s="14">
        <v>0.15970021810681101</v>
      </c>
      <c r="Z12" s="14">
        <v>0.17716415396159199</v>
      </c>
      <c r="AA12" s="14">
        <v>0.18474122523561801</v>
      </c>
      <c r="AB12" s="14">
        <v>0.18954254581240501</v>
      </c>
      <c r="AC12" s="14">
        <v>8.7039459681240994E-2</v>
      </c>
      <c r="AD12" s="14">
        <v>0.19030725888835001</v>
      </c>
      <c r="AE12" s="14"/>
      <c r="AF12" s="14">
        <v>0.174502075332511</v>
      </c>
      <c r="AG12" s="14">
        <v>0.150661004190104</v>
      </c>
      <c r="AH12" s="14">
        <v>0.185974913803228</v>
      </c>
      <c r="AI12" s="14"/>
      <c r="AJ12" s="14">
        <v>0.158846516710793</v>
      </c>
      <c r="AK12" s="14">
        <v>0.171895291705354</v>
      </c>
      <c r="AL12" s="14">
        <v>0.17160421173731299</v>
      </c>
      <c r="AM12" s="14">
        <v>0.16348499998244001</v>
      </c>
      <c r="AN12" s="14">
        <v>0.14947552102914799</v>
      </c>
      <c r="AO12" s="14"/>
      <c r="AP12" s="14">
        <v>0.14110444795202201</v>
      </c>
      <c r="AQ12" s="14">
        <v>0.15659301748388199</v>
      </c>
      <c r="AR12" s="14">
        <v>0.134484337874549</v>
      </c>
      <c r="AS12" s="14"/>
      <c r="AT12" s="14">
        <v>0.19713278445117399</v>
      </c>
      <c r="AU12" s="14">
        <v>0.173005737159035</v>
      </c>
      <c r="AV12" s="14">
        <v>0.14666097006437501</v>
      </c>
      <c r="AW12" s="14">
        <v>0.126693126805695</v>
      </c>
      <c r="AX12" s="14">
        <v>0.23529242975651701</v>
      </c>
      <c r="AY12" s="14"/>
      <c r="AZ12" s="14">
        <v>0.14727979131629901</v>
      </c>
      <c r="BA12" s="14">
        <v>0.176437512818471</v>
      </c>
      <c r="BB12" s="14">
        <v>0.15695987879267401</v>
      </c>
      <c r="BC12" s="14">
        <v>0.15960482858563499</v>
      </c>
      <c r="BD12" s="14">
        <v>0.148896297127208</v>
      </c>
      <c r="BE12" s="14">
        <v>0.21607971250123101</v>
      </c>
    </row>
    <row r="13" spans="2:57" x14ac:dyDescent="0.25">
      <c r="B13" s="15" t="s">
        <v>84</v>
      </c>
      <c r="C13" s="14">
        <v>0.114171660266099</v>
      </c>
      <c r="D13" s="14">
        <v>0.118716852505088</v>
      </c>
      <c r="E13" s="14">
        <v>0.11040475656891199</v>
      </c>
      <c r="F13" s="14"/>
      <c r="G13" s="14">
        <v>8.1792943745450902E-2</v>
      </c>
      <c r="H13" s="14">
        <v>9.8115163275619893E-2</v>
      </c>
      <c r="I13" s="14">
        <v>9.4493260786077005E-2</v>
      </c>
      <c r="J13" s="14">
        <v>0.13710108501634899</v>
      </c>
      <c r="K13" s="14">
        <v>0.115167535469064</v>
      </c>
      <c r="L13" s="14">
        <v>0.14564557095106201</v>
      </c>
      <c r="M13" s="14"/>
      <c r="N13" s="14">
        <v>0.120420330188466</v>
      </c>
      <c r="O13" s="14">
        <v>0.115793808690596</v>
      </c>
      <c r="P13" s="14">
        <v>0.12603359328438901</v>
      </c>
      <c r="Q13" s="14">
        <v>9.5222929930016395E-2</v>
      </c>
      <c r="R13" s="14"/>
      <c r="S13" s="14">
        <v>0.111912965602948</v>
      </c>
      <c r="T13" s="14">
        <v>0.12092132383231299</v>
      </c>
      <c r="U13" s="14">
        <v>0.14383645159699701</v>
      </c>
      <c r="V13" s="14">
        <v>0.11178072236979</v>
      </c>
      <c r="W13" s="14">
        <v>7.6627873185289103E-2</v>
      </c>
      <c r="X13" s="14">
        <v>8.2286503150620902E-2</v>
      </c>
      <c r="Y13" s="14">
        <v>0.154027443071763</v>
      </c>
      <c r="Z13" s="14">
        <v>0.157298094412398</v>
      </c>
      <c r="AA13" s="14">
        <v>8.0089566899794601E-2</v>
      </c>
      <c r="AB13" s="14">
        <v>0.11587777291239899</v>
      </c>
      <c r="AC13" s="14">
        <v>0.147608072639695</v>
      </c>
      <c r="AD13" s="14">
        <v>0.10632012352251601</v>
      </c>
      <c r="AE13" s="14"/>
      <c r="AF13" s="14">
        <v>0.12081495978394099</v>
      </c>
      <c r="AG13" s="14">
        <v>0.114511256057587</v>
      </c>
      <c r="AH13" s="14">
        <v>0.111580656330056</v>
      </c>
      <c r="AI13" s="14"/>
      <c r="AJ13" s="14">
        <v>0.13198820862973901</v>
      </c>
      <c r="AK13" s="14">
        <v>0.109207165836926</v>
      </c>
      <c r="AL13" s="14">
        <v>0.109494409662852</v>
      </c>
      <c r="AM13" s="14">
        <v>0.10923536198547</v>
      </c>
      <c r="AN13" s="14">
        <v>9.8129684253480398E-2</v>
      </c>
      <c r="AO13" s="14"/>
      <c r="AP13" s="14">
        <v>0.10951978139299599</v>
      </c>
      <c r="AQ13" s="14">
        <v>0.12175734871004</v>
      </c>
      <c r="AR13" s="14">
        <v>9.9105215125873405E-2</v>
      </c>
      <c r="AS13" s="14"/>
      <c r="AT13" s="14">
        <v>0.121796782345127</v>
      </c>
      <c r="AU13" s="14">
        <v>0.10222918326970699</v>
      </c>
      <c r="AV13" s="14">
        <v>0.101909963043681</v>
      </c>
      <c r="AW13" s="14">
        <v>9.9120352357521202E-2</v>
      </c>
      <c r="AX13" s="14">
        <v>9.0260364596716602E-2</v>
      </c>
      <c r="AY13" s="14"/>
      <c r="AZ13" s="14">
        <v>9.1598799408571505E-2</v>
      </c>
      <c r="BA13" s="14">
        <v>0.13906453172210201</v>
      </c>
      <c r="BB13" s="14">
        <v>0.109180067333112</v>
      </c>
      <c r="BC13" s="14">
        <v>0.101702728612992</v>
      </c>
      <c r="BD13" s="14">
        <v>0.119105408849741</v>
      </c>
      <c r="BE13" s="14">
        <v>0.12517426152731001</v>
      </c>
    </row>
    <row r="14" spans="2:57" x14ac:dyDescent="0.25">
      <c r="B14" s="15" t="s">
        <v>85</v>
      </c>
      <c r="C14" s="14">
        <v>5.9066747129651397E-2</v>
      </c>
      <c r="D14" s="14">
        <v>4.5384345822200203E-2</v>
      </c>
      <c r="E14" s="14">
        <v>7.2788401716212106E-2</v>
      </c>
      <c r="F14" s="14"/>
      <c r="G14" s="14">
        <v>4.9476755307588702E-2</v>
      </c>
      <c r="H14" s="14">
        <v>4.0461799383017701E-2</v>
      </c>
      <c r="I14" s="14">
        <v>6.0169408211297799E-2</v>
      </c>
      <c r="J14" s="14">
        <v>5.5867354149010798E-2</v>
      </c>
      <c r="K14" s="14">
        <v>7.8206485103448797E-2</v>
      </c>
      <c r="L14" s="14">
        <v>6.9533969640809504E-2</v>
      </c>
      <c r="M14" s="14"/>
      <c r="N14" s="14">
        <v>6.9192605957112394E-2</v>
      </c>
      <c r="O14" s="14">
        <v>6.3832047572150399E-2</v>
      </c>
      <c r="P14" s="14">
        <v>5.8976400238547902E-2</v>
      </c>
      <c r="Q14" s="14">
        <v>4.4317510696408199E-2</v>
      </c>
      <c r="R14" s="14"/>
      <c r="S14" s="14">
        <v>7.8199444577054703E-2</v>
      </c>
      <c r="T14" s="14">
        <v>5.5737280476620098E-2</v>
      </c>
      <c r="U14" s="14">
        <v>6.5068229768893204E-2</v>
      </c>
      <c r="V14" s="14">
        <v>4.19861090469194E-2</v>
      </c>
      <c r="W14" s="14">
        <v>6.4023623842930394E-2</v>
      </c>
      <c r="X14" s="14">
        <v>5.1289158076365297E-2</v>
      </c>
      <c r="Y14" s="14">
        <v>4.9213041108898799E-2</v>
      </c>
      <c r="Z14" s="14">
        <v>6.5441857773028703E-2</v>
      </c>
      <c r="AA14" s="14">
        <v>4.8424684120492598E-2</v>
      </c>
      <c r="AB14" s="14">
        <v>6.3642228863324504E-2</v>
      </c>
      <c r="AC14" s="14">
        <v>6.4744575738324303E-2</v>
      </c>
      <c r="AD14" s="14">
        <v>6.4611207598500003E-2</v>
      </c>
      <c r="AE14" s="14"/>
      <c r="AF14" s="14">
        <v>5.8591407215019001E-2</v>
      </c>
      <c r="AG14" s="14">
        <v>6.9122887143397899E-2</v>
      </c>
      <c r="AH14" s="14">
        <v>3.89252660208615E-2</v>
      </c>
      <c r="AI14" s="14"/>
      <c r="AJ14" s="14">
        <v>6.3458642996445006E-2</v>
      </c>
      <c r="AK14" s="14">
        <v>6.6155387981942398E-2</v>
      </c>
      <c r="AL14" s="14">
        <v>5.4696237485420601E-2</v>
      </c>
      <c r="AM14" s="14">
        <v>0</v>
      </c>
      <c r="AN14" s="14">
        <v>6.0504688081067397E-2</v>
      </c>
      <c r="AO14" s="14"/>
      <c r="AP14" s="14">
        <v>6.58484611891757E-2</v>
      </c>
      <c r="AQ14" s="14">
        <v>6.2646796528044293E-2</v>
      </c>
      <c r="AR14" s="14">
        <v>4.4531919071851001E-2</v>
      </c>
      <c r="AS14" s="14"/>
      <c r="AT14" s="14">
        <v>6.2470820111324703E-2</v>
      </c>
      <c r="AU14" s="14">
        <v>6.90817423862366E-2</v>
      </c>
      <c r="AV14" s="14">
        <v>4.9236464239934302E-2</v>
      </c>
      <c r="AW14" s="14">
        <v>5.4800936052845403E-2</v>
      </c>
      <c r="AX14" s="14">
        <v>6.3612056266751094E-2</v>
      </c>
      <c r="AY14" s="14"/>
      <c r="AZ14" s="14">
        <v>5.5463688046825201E-2</v>
      </c>
      <c r="BA14" s="14">
        <v>6.3929350098841806E-2</v>
      </c>
      <c r="BB14" s="14">
        <v>4.4899648212852701E-2</v>
      </c>
      <c r="BC14" s="14">
        <v>5.24429641291504E-2</v>
      </c>
      <c r="BD14" s="14">
        <v>5.7256191919664703E-2</v>
      </c>
      <c r="BE14" s="14">
        <v>0.103433105923563</v>
      </c>
    </row>
    <row r="15" spans="2:57" x14ac:dyDescent="0.25">
      <c r="B15" s="15" t="s">
        <v>86</v>
      </c>
      <c r="C15" s="14">
        <v>4.75882750914862E-2</v>
      </c>
      <c r="D15" s="14">
        <v>4.34321365971427E-2</v>
      </c>
      <c r="E15" s="14">
        <v>5.1931681850328697E-2</v>
      </c>
      <c r="F15" s="14"/>
      <c r="G15" s="14">
        <v>3.5540859815292002E-2</v>
      </c>
      <c r="H15" s="14">
        <v>4.1450864325566598E-2</v>
      </c>
      <c r="I15" s="14">
        <v>4.5979398802617803E-2</v>
      </c>
      <c r="J15" s="14">
        <v>5.9865186175235799E-2</v>
      </c>
      <c r="K15" s="14">
        <v>4.6232177243045701E-2</v>
      </c>
      <c r="L15" s="14">
        <v>5.2901694494012101E-2</v>
      </c>
      <c r="M15" s="14"/>
      <c r="N15" s="14">
        <v>4.8563066548123299E-2</v>
      </c>
      <c r="O15" s="14">
        <v>3.22690570143149E-2</v>
      </c>
      <c r="P15" s="14">
        <v>6.5815186597981204E-2</v>
      </c>
      <c r="Q15" s="14">
        <v>4.7277251022872502E-2</v>
      </c>
      <c r="R15" s="14"/>
      <c r="S15" s="14">
        <v>4.4935151875364898E-2</v>
      </c>
      <c r="T15" s="14">
        <v>3.9896491368033998E-2</v>
      </c>
      <c r="U15" s="14">
        <v>3.8939148041494502E-2</v>
      </c>
      <c r="V15" s="14">
        <v>2.93429794899462E-2</v>
      </c>
      <c r="W15" s="14">
        <v>7.5976316558681006E-2</v>
      </c>
      <c r="X15" s="14">
        <v>4.6576460762384898E-2</v>
      </c>
      <c r="Y15" s="14">
        <v>5.4940891687437203E-2</v>
      </c>
      <c r="Z15" s="14">
        <v>4.2573857761285798E-2</v>
      </c>
      <c r="AA15" s="14">
        <v>5.0995574043754897E-2</v>
      </c>
      <c r="AB15" s="14">
        <v>4.31348581281428E-2</v>
      </c>
      <c r="AC15" s="14">
        <v>8.6910729026011296E-2</v>
      </c>
      <c r="AD15" s="14">
        <v>2.9989590723818099E-2</v>
      </c>
      <c r="AE15" s="14"/>
      <c r="AF15" s="14">
        <v>5.2949059909538E-2</v>
      </c>
      <c r="AG15" s="14">
        <v>4.7466369967741701E-2</v>
      </c>
      <c r="AH15" s="14">
        <v>4.5588953041483901E-2</v>
      </c>
      <c r="AI15" s="14"/>
      <c r="AJ15" s="14">
        <v>5.4008598255186502E-2</v>
      </c>
      <c r="AK15" s="14">
        <v>4.7990395656790599E-2</v>
      </c>
      <c r="AL15" s="14">
        <v>5.50699244750412E-2</v>
      </c>
      <c r="AM15" s="14">
        <v>8.0031715278315901E-2</v>
      </c>
      <c r="AN15" s="14">
        <v>3.5419612568637598E-2</v>
      </c>
      <c r="AO15" s="14"/>
      <c r="AP15" s="14">
        <v>5.9495639199659403E-2</v>
      </c>
      <c r="AQ15" s="14">
        <v>4.50945890699039E-2</v>
      </c>
      <c r="AR15" s="14">
        <v>6.0545014837598998E-2</v>
      </c>
      <c r="AS15" s="14"/>
      <c r="AT15" s="14">
        <v>5.27648360024622E-2</v>
      </c>
      <c r="AU15" s="14">
        <v>4.5768893104626E-2</v>
      </c>
      <c r="AV15" s="14">
        <v>4.7990097870642297E-2</v>
      </c>
      <c r="AW15" s="14">
        <v>2.6198138123754901E-2</v>
      </c>
      <c r="AX15" s="14">
        <v>9.8886585079475897E-2</v>
      </c>
      <c r="AY15" s="14"/>
      <c r="AZ15" s="14">
        <v>5.7061971644671597E-2</v>
      </c>
      <c r="BA15" s="14">
        <v>5.06824866214899E-2</v>
      </c>
      <c r="BB15" s="14">
        <v>3.3418441771815702E-2</v>
      </c>
      <c r="BC15" s="14">
        <v>2.84998480811086E-2</v>
      </c>
      <c r="BD15" s="14">
        <v>6.1991568471677902E-2</v>
      </c>
      <c r="BE15" s="14">
        <v>5.6869614886289999E-2</v>
      </c>
    </row>
    <row r="16" spans="2:57" x14ac:dyDescent="0.25">
      <c r="B16" s="15" t="s">
        <v>87</v>
      </c>
      <c r="C16" s="41">
        <v>3.7721942052013702E-3</v>
      </c>
      <c r="D16" s="41">
        <v>2.6951035794793598E-3</v>
      </c>
      <c r="E16" s="41">
        <v>4.8471843114438898E-3</v>
      </c>
      <c r="F16" s="41"/>
      <c r="G16" s="41">
        <v>3.49487017597686E-3</v>
      </c>
      <c r="H16" s="41">
        <v>1.6337740174216301E-2</v>
      </c>
      <c r="I16" s="41">
        <v>0</v>
      </c>
      <c r="J16" s="41">
        <v>2.8870509050768702E-3</v>
      </c>
      <c r="K16" s="41">
        <v>0</v>
      </c>
      <c r="L16" s="41">
        <v>0</v>
      </c>
      <c r="M16" s="41"/>
      <c r="N16" s="41">
        <v>3.4570395207186699E-3</v>
      </c>
      <c r="O16" s="41">
        <v>3.7333426159872202E-3</v>
      </c>
      <c r="P16" s="41">
        <v>3.0141710042765001E-3</v>
      </c>
      <c r="Q16" s="41">
        <v>4.8879194382161397E-3</v>
      </c>
      <c r="R16" s="41"/>
      <c r="S16" s="41">
        <v>1.51135643072623E-2</v>
      </c>
      <c r="T16" s="41">
        <v>8.5005580707138602E-3</v>
      </c>
      <c r="U16" s="41">
        <v>0</v>
      </c>
      <c r="V16" s="41">
        <v>0</v>
      </c>
      <c r="W16" s="41">
        <v>0</v>
      </c>
      <c r="X16" s="41">
        <v>0</v>
      </c>
      <c r="Y16" s="41">
        <v>6.8613237860200103E-3</v>
      </c>
      <c r="Z16" s="41">
        <v>0</v>
      </c>
      <c r="AA16" s="41">
        <v>0</v>
      </c>
      <c r="AB16" s="41">
        <v>0</v>
      </c>
      <c r="AC16" s="41">
        <v>0</v>
      </c>
      <c r="AD16" s="41">
        <v>0</v>
      </c>
      <c r="AE16" s="41"/>
      <c r="AF16" s="41">
        <v>1.27526348990563E-3</v>
      </c>
      <c r="AG16" s="41">
        <v>3.3151366704281199E-3</v>
      </c>
      <c r="AH16" s="41">
        <v>7.3464373885132302E-3</v>
      </c>
      <c r="AI16" s="41"/>
      <c r="AJ16" s="41">
        <v>1.4921213550973401E-3</v>
      </c>
      <c r="AK16" s="41">
        <v>3.4968312130936501E-3</v>
      </c>
      <c r="AL16" s="41">
        <v>8.5443762635215009E-3</v>
      </c>
      <c r="AM16" s="41">
        <v>0</v>
      </c>
      <c r="AN16" s="41">
        <v>9.0094582912962195E-3</v>
      </c>
      <c r="AO16" s="41"/>
      <c r="AP16" s="41">
        <v>0</v>
      </c>
      <c r="AQ16" s="41">
        <v>4.5419014939574601E-3</v>
      </c>
      <c r="AR16" s="41">
        <v>8.9409717090549404E-3</v>
      </c>
      <c r="AS16" s="41"/>
      <c r="AT16" s="41">
        <v>0</v>
      </c>
      <c r="AU16" s="41">
        <v>2.0219201112988399E-3</v>
      </c>
      <c r="AV16" s="41">
        <v>6.3619266656072199E-3</v>
      </c>
      <c r="AW16" s="41">
        <v>8.9344536176323101E-3</v>
      </c>
      <c r="AX16" s="41">
        <v>0</v>
      </c>
      <c r="AY16" s="41"/>
      <c r="AZ16" s="41">
        <v>4.1046120119338702E-3</v>
      </c>
      <c r="BA16" s="41">
        <v>2.3177586268134801E-3</v>
      </c>
      <c r="BB16" s="41">
        <v>7.3278609683881503E-3</v>
      </c>
      <c r="BC16" s="41">
        <v>6.6515753481716997E-3</v>
      </c>
      <c r="BD16" s="41">
        <v>0</v>
      </c>
      <c r="BE16" s="41">
        <v>0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BE21"/>
  <sheetViews>
    <sheetView showGridLines="0" workbookViewId="0">
      <pane xSplit="2" topLeftCell="AH1" activePane="topRight" state="frozen"/>
      <selection pane="topRight" activeCell="AJ6" sqref="AJ6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100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0.26810460782716899</v>
      </c>
      <c r="D9" s="14">
        <v>0.19550427727285999</v>
      </c>
      <c r="E9" s="14">
        <v>0.339521779818235</v>
      </c>
      <c r="F9" s="14"/>
      <c r="G9" s="14">
        <v>0.282688124220839</v>
      </c>
      <c r="H9" s="14">
        <v>0.27408997269173302</v>
      </c>
      <c r="I9" s="14">
        <v>0.26646980223879502</v>
      </c>
      <c r="J9" s="14">
        <v>0.25682609022553898</v>
      </c>
      <c r="K9" s="14">
        <v>0.26792899437992401</v>
      </c>
      <c r="L9" s="14">
        <v>0.26407659154524299</v>
      </c>
      <c r="M9" s="14"/>
      <c r="N9" s="14">
        <v>0.26813298606241198</v>
      </c>
      <c r="O9" s="14">
        <v>0.24847536852747301</v>
      </c>
      <c r="P9" s="14">
        <v>0.27096768773904101</v>
      </c>
      <c r="Q9" s="14">
        <v>0.28697858644124102</v>
      </c>
      <c r="R9" s="14"/>
      <c r="S9" s="14">
        <v>0.289327764109653</v>
      </c>
      <c r="T9" s="14">
        <v>0.25563052975141398</v>
      </c>
      <c r="U9" s="14">
        <v>0.263281168630841</v>
      </c>
      <c r="V9" s="14">
        <v>0.288878562869119</v>
      </c>
      <c r="W9" s="14">
        <v>0.276825870164294</v>
      </c>
      <c r="X9" s="14">
        <v>0.25339108274187999</v>
      </c>
      <c r="Y9" s="14">
        <v>0.241672441177609</v>
      </c>
      <c r="Z9" s="14">
        <v>0.20783176344434001</v>
      </c>
      <c r="AA9" s="14">
        <v>0.288439025560564</v>
      </c>
      <c r="AB9" s="14">
        <v>0.29743725346019501</v>
      </c>
      <c r="AC9" s="14">
        <v>0.23571415846875499</v>
      </c>
      <c r="AD9" s="14">
        <v>0.24041289437459901</v>
      </c>
      <c r="AE9" s="14"/>
      <c r="AF9" s="14">
        <v>0.25135307578527499</v>
      </c>
      <c r="AG9" s="14">
        <v>0.282709968430501</v>
      </c>
      <c r="AH9" s="14">
        <v>0.240564131995854</v>
      </c>
      <c r="AI9" s="14"/>
      <c r="AJ9" s="14">
        <v>0.271618146770222</v>
      </c>
      <c r="AK9" s="14">
        <v>0.300171056813134</v>
      </c>
      <c r="AL9" s="14">
        <v>0.17436671224925801</v>
      </c>
      <c r="AM9" s="14">
        <v>0.28853734753552601</v>
      </c>
      <c r="AN9" s="14">
        <v>0.25122063642450798</v>
      </c>
      <c r="AO9" s="14"/>
      <c r="AP9" s="14">
        <v>0.276852183517942</v>
      </c>
      <c r="AQ9" s="14">
        <v>0.30285496462380801</v>
      </c>
      <c r="AR9" s="14">
        <v>0.220730201028667</v>
      </c>
      <c r="AS9" s="14"/>
      <c r="AT9" s="14">
        <v>0.260219058607286</v>
      </c>
      <c r="AU9" s="14">
        <v>0.24115232168849801</v>
      </c>
      <c r="AV9" s="14">
        <v>0.27866068565158603</v>
      </c>
      <c r="AW9" s="14">
        <v>0.29697189645303501</v>
      </c>
      <c r="AX9" s="14">
        <v>0.32707613268880897</v>
      </c>
      <c r="AY9" s="14"/>
      <c r="AZ9" s="14">
        <v>0.33732099709334401</v>
      </c>
      <c r="BA9" s="14">
        <v>0.23932419798118801</v>
      </c>
      <c r="BB9" s="14">
        <v>0.25312203316684501</v>
      </c>
      <c r="BC9" s="14">
        <v>0.22691766940705699</v>
      </c>
      <c r="BD9" s="14">
        <v>0.247704652048506</v>
      </c>
      <c r="BE9" s="14">
        <v>0.32363512717765403</v>
      </c>
    </row>
    <row r="10" spans="2:57" x14ac:dyDescent="0.25">
      <c r="B10" s="15" t="s">
        <v>448</v>
      </c>
      <c r="C10" s="14">
        <v>0.27751900739409402</v>
      </c>
      <c r="D10" s="14">
        <v>0.27019627604277902</v>
      </c>
      <c r="E10" s="14">
        <v>0.285391440544421</v>
      </c>
      <c r="F10" s="14"/>
      <c r="G10" s="14">
        <v>0.253253712494657</v>
      </c>
      <c r="H10" s="14">
        <v>0.31084862602035601</v>
      </c>
      <c r="I10" s="14">
        <v>0.27183307182886002</v>
      </c>
      <c r="J10" s="14">
        <v>0.28206690160449699</v>
      </c>
      <c r="K10" s="14">
        <v>0.26055365658891599</v>
      </c>
      <c r="L10" s="14">
        <v>0.27880428431967802</v>
      </c>
      <c r="M10" s="14"/>
      <c r="N10" s="14">
        <v>0.25714822276357002</v>
      </c>
      <c r="O10" s="14">
        <v>0.27776780492292202</v>
      </c>
      <c r="P10" s="14">
        <v>0.293816575413619</v>
      </c>
      <c r="Q10" s="14">
        <v>0.28559491734426801</v>
      </c>
      <c r="R10" s="14"/>
      <c r="S10" s="14">
        <v>0.239026664276314</v>
      </c>
      <c r="T10" s="14">
        <v>0.25178143371071898</v>
      </c>
      <c r="U10" s="14">
        <v>0.27298577891906001</v>
      </c>
      <c r="V10" s="14">
        <v>0.26331570371344698</v>
      </c>
      <c r="W10" s="14">
        <v>0.34487817655866498</v>
      </c>
      <c r="X10" s="14">
        <v>0.32376756975000198</v>
      </c>
      <c r="Y10" s="14">
        <v>0.29314431171998601</v>
      </c>
      <c r="Z10" s="14">
        <v>0.32573428642313101</v>
      </c>
      <c r="AA10" s="14">
        <v>0.26978483394105901</v>
      </c>
      <c r="AB10" s="14">
        <v>0.27367229672334897</v>
      </c>
      <c r="AC10" s="14">
        <v>0.26732704779514899</v>
      </c>
      <c r="AD10" s="14">
        <v>0.27822479153702401</v>
      </c>
      <c r="AE10" s="14"/>
      <c r="AF10" s="14">
        <v>0.297716601357643</v>
      </c>
      <c r="AG10" s="14">
        <v>0.26813172651599698</v>
      </c>
      <c r="AH10" s="14">
        <v>0.263833072297678</v>
      </c>
      <c r="AI10" s="14"/>
      <c r="AJ10" s="14">
        <v>0.265154441589596</v>
      </c>
      <c r="AK10" s="14">
        <v>0.27367532499531699</v>
      </c>
      <c r="AL10" s="14">
        <v>0.347697232378265</v>
      </c>
      <c r="AM10" s="14">
        <v>0.176072566713835</v>
      </c>
      <c r="AN10" s="14">
        <v>0.27468093918855702</v>
      </c>
      <c r="AO10" s="14"/>
      <c r="AP10" s="14">
        <v>0.26538951094600099</v>
      </c>
      <c r="AQ10" s="14">
        <v>0.28343604835800701</v>
      </c>
      <c r="AR10" s="14">
        <v>0.32444628769698503</v>
      </c>
      <c r="AS10" s="14"/>
      <c r="AT10" s="14">
        <v>0.29909493218026501</v>
      </c>
      <c r="AU10" s="14">
        <v>0.29981751362655301</v>
      </c>
      <c r="AV10" s="14">
        <v>0.26363922572963</v>
      </c>
      <c r="AW10" s="14">
        <v>0.30253027244167202</v>
      </c>
      <c r="AX10" s="14">
        <v>0.1039235329916</v>
      </c>
      <c r="AY10" s="14"/>
      <c r="AZ10" s="14">
        <v>0.24039670201028801</v>
      </c>
      <c r="BA10" s="14">
        <v>0.27933292160517198</v>
      </c>
      <c r="BB10" s="14">
        <v>0.297526326126483</v>
      </c>
      <c r="BC10" s="14">
        <v>0.30185366334592201</v>
      </c>
      <c r="BD10" s="14">
        <v>0.293422079849534</v>
      </c>
      <c r="BE10" s="14">
        <v>0.27168191001502401</v>
      </c>
    </row>
    <row r="11" spans="2:57" x14ac:dyDescent="0.25">
      <c r="B11" s="15" t="s">
        <v>82</v>
      </c>
      <c r="C11" s="14">
        <v>0.29676338124144402</v>
      </c>
      <c r="D11" s="14">
        <v>0.32017929943261397</v>
      </c>
      <c r="E11" s="14">
        <v>0.27263149812492798</v>
      </c>
      <c r="F11" s="14"/>
      <c r="G11" s="14">
        <v>0.298472777764969</v>
      </c>
      <c r="H11" s="14">
        <v>0.249680123629687</v>
      </c>
      <c r="I11" s="14">
        <v>0.28711299694023001</v>
      </c>
      <c r="J11" s="14">
        <v>0.307709039591264</v>
      </c>
      <c r="K11" s="14">
        <v>0.31118547628669002</v>
      </c>
      <c r="L11" s="14">
        <v>0.32339661521547097</v>
      </c>
      <c r="M11" s="14"/>
      <c r="N11" s="14">
        <v>0.30184179776513897</v>
      </c>
      <c r="O11" s="14">
        <v>0.314315818344855</v>
      </c>
      <c r="P11" s="14">
        <v>0.26383974268579702</v>
      </c>
      <c r="Q11" s="14">
        <v>0.30200854048839798</v>
      </c>
      <c r="R11" s="14"/>
      <c r="S11" s="14">
        <v>0.29625003225727597</v>
      </c>
      <c r="T11" s="14">
        <v>0.33788605265194399</v>
      </c>
      <c r="U11" s="14">
        <v>0.32192002480875698</v>
      </c>
      <c r="V11" s="14">
        <v>0.281160760413945</v>
      </c>
      <c r="W11" s="14">
        <v>0.23375055381663201</v>
      </c>
      <c r="X11" s="14">
        <v>0.26880680891811898</v>
      </c>
      <c r="Y11" s="14">
        <v>0.29108111382278701</v>
      </c>
      <c r="Z11" s="14">
        <v>0.330074714091321</v>
      </c>
      <c r="AA11" s="14">
        <v>0.29623258515973799</v>
      </c>
      <c r="AB11" s="14">
        <v>0.26421616821362298</v>
      </c>
      <c r="AC11" s="14">
        <v>0.30146334771898597</v>
      </c>
      <c r="AD11" s="14">
        <v>0.39410211973816101</v>
      </c>
      <c r="AE11" s="14"/>
      <c r="AF11" s="14">
        <v>0.28865614789800698</v>
      </c>
      <c r="AG11" s="14">
        <v>0.31895081106605699</v>
      </c>
      <c r="AH11" s="14">
        <v>0.26234874874278302</v>
      </c>
      <c r="AI11" s="14"/>
      <c r="AJ11" s="14">
        <v>0.30241936647267198</v>
      </c>
      <c r="AK11" s="14">
        <v>0.29305313661612697</v>
      </c>
      <c r="AL11" s="14">
        <v>0.31703792343829901</v>
      </c>
      <c r="AM11" s="14">
        <v>0.29324146448196903</v>
      </c>
      <c r="AN11" s="14">
        <v>0.26886776851552902</v>
      </c>
      <c r="AO11" s="14"/>
      <c r="AP11" s="14">
        <v>0.290009255088089</v>
      </c>
      <c r="AQ11" s="14">
        <v>0.29119583973136398</v>
      </c>
      <c r="AR11" s="14">
        <v>0.31676273121529303</v>
      </c>
      <c r="AS11" s="14"/>
      <c r="AT11" s="14">
        <v>0.28869803716956599</v>
      </c>
      <c r="AU11" s="14">
        <v>0.30505360712593399</v>
      </c>
      <c r="AV11" s="14">
        <v>0.290607555679741</v>
      </c>
      <c r="AW11" s="14">
        <v>0.26440778856341302</v>
      </c>
      <c r="AX11" s="14">
        <v>0.375349778878455</v>
      </c>
      <c r="AY11" s="14"/>
      <c r="AZ11" s="14">
        <v>0.273813741636459</v>
      </c>
      <c r="BA11" s="14">
        <v>0.32443013620394201</v>
      </c>
      <c r="BB11" s="14">
        <v>0.27293561227358498</v>
      </c>
      <c r="BC11" s="14">
        <v>0.29371751085158898</v>
      </c>
      <c r="BD11" s="14">
        <v>0.30138643871361998</v>
      </c>
      <c r="BE11" s="14">
        <v>0.307199472525432</v>
      </c>
    </row>
    <row r="12" spans="2:57" x14ac:dyDescent="0.25">
      <c r="B12" s="15" t="s">
        <v>83</v>
      </c>
      <c r="C12" s="14">
        <v>9.4632320527499397E-2</v>
      </c>
      <c r="D12" s="14">
        <v>0.12519918180303499</v>
      </c>
      <c r="E12" s="14">
        <v>6.5317941456669804E-2</v>
      </c>
      <c r="F12" s="14"/>
      <c r="G12" s="14">
        <v>0.105476219651312</v>
      </c>
      <c r="H12" s="14">
        <v>0.102278111915604</v>
      </c>
      <c r="I12" s="14">
        <v>0.10010360165851299</v>
      </c>
      <c r="J12" s="14">
        <v>8.57794837396431E-2</v>
      </c>
      <c r="K12" s="14">
        <v>7.6943157547382096E-2</v>
      </c>
      <c r="L12" s="14">
        <v>9.5773569877374495E-2</v>
      </c>
      <c r="M12" s="14"/>
      <c r="N12" s="14">
        <v>0.10686504638460199</v>
      </c>
      <c r="O12" s="14">
        <v>9.2707310371084206E-2</v>
      </c>
      <c r="P12" s="14">
        <v>0.10175190303296</v>
      </c>
      <c r="Q12" s="14">
        <v>7.8857830712408206E-2</v>
      </c>
      <c r="R12" s="14"/>
      <c r="S12" s="14">
        <v>0.108651914557375</v>
      </c>
      <c r="T12" s="14">
        <v>9.8874018330952898E-2</v>
      </c>
      <c r="U12" s="14">
        <v>0.102203430950249</v>
      </c>
      <c r="V12" s="14">
        <v>9.6901424791356397E-2</v>
      </c>
      <c r="W12" s="14">
        <v>8.7349108013724794E-2</v>
      </c>
      <c r="X12" s="14">
        <v>7.9247096342052306E-2</v>
      </c>
      <c r="Y12" s="14">
        <v>0.108367902307018</v>
      </c>
      <c r="Z12" s="14">
        <v>9.7912141100107805E-2</v>
      </c>
      <c r="AA12" s="14">
        <v>8.0503028737636206E-2</v>
      </c>
      <c r="AB12" s="14">
        <v>9.8757066806234806E-2</v>
      </c>
      <c r="AC12" s="14">
        <v>8.7166458755039797E-2</v>
      </c>
      <c r="AD12" s="14">
        <v>5.74798813261157E-2</v>
      </c>
      <c r="AE12" s="14"/>
      <c r="AF12" s="14">
        <v>9.8885836206084904E-2</v>
      </c>
      <c r="AG12" s="14">
        <v>7.1893948475005007E-2</v>
      </c>
      <c r="AH12" s="14">
        <v>0.143864143571095</v>
      </c>
      <c r="AI12" s="14"/>
      <c r="AJ12" s="14">
        <v>9.3919540556327494E-2</v>
      </c>
      <c r="AK12" s="14">
        <v>7.9949944729257497E-2</v>
      </c>
      <c r="AL12" s="14">
        <v>9.4946755463921201E-2</v>
      </c>
      <c r="AM12" s="14">
        <v>0.177375826472876</v>
      </c>
      <c r="AN12" s="14">
        <v>0.14838412026047601</v>
      </c>
      <c r="AO12" s="14"/>
      <c r="AP12" s="14">
        <v>9.7730412013368698E-2</v>
      </c>
      <c r="AQ12" s="14">
        <v>7.4200924975093993E-2</v>
      </c>
      <c r="AR12" s="14">
        <v>8.8369238926029395E-2</v>
      </c>
      <c r="AS12" s="14"/>
      <c r="AT12" s="14">
        <v>9.5574191166032205E-2</v>
      </c>
      <c r="AU12" s="14">
        <v>9.1904241178170906E-2</v>
      </c>
      <c r="AV12" s="14">
        <v>9.1924850161853894E-2</v>
      </c>
      <c r="AW12" s="14">
        <v>8.82104400277295E-2</v>
      </c>
      <c r="AX12" s="14">
        <v>0.12768824473271001</v>
      </c>
      <c r="AY12" s="14"/>
      <c r="AZ12" s="14">
        <v>9.8358177365791402E-2</v>
      </c>
      <c r="BA12" s="14">
        <v>9.3053417952775594E-2</v>
      </c>
      <c r="BB12" s="14">
        <v>0.10003750971867501</v>
      </c>
      <c r="BC12" s="14">
        <v>0.103344893834996</v>
      </c>
      <c r="BD12" s="14">
        <v>9.1300837845529198E-2</v>
      </c>
      <c r="BE12" s="14">
        <v>5.54279857901325E-2</v>
      </c>
    </row>
    <row r="13" spans="2:57" x14ac:dyDescent="0.25">
      <c r="B13" s="15" t="s">
        <v>84</v>
      </c>
      <c r="C13" s="14">
        <v>3.82666386271759E-2</v>
      </c>
      <c r="D13" s="14">
        <v>5.6330555942956197E-2</v>
      </c>
      <c r="E13" s="14">
        <v>2.08384559597743E-2</v>
      </c>
      <c r="F13" s="14"/>
      <c r="G13" s="14">
        <v>3.7433450268504503E-2</v>
      </c>
      <c r="H13" s="14">
        <v>2.8543010637294201E-2</v>
      </c>
      <c r="I13" s="14">
        <v>4.1588750387895099E-2</v>
      </c>
      <c r="J13" s="14">
        <v>4.0421005819958701E-2</v>
      </c>
      <c r="K13" s="14">
        <v>6.5473182155516493E-2</v>
      </c>
      <c r="L13" s="14">
        <v>2.4027170452741199E-2</v>
      </c>
      <c r="M13" s="14"/>
      <c r="N13" s="14">
        <v>3.7008698354779199E-2</v>
      </c>
      <c r="O13" s="14">
        <v>4.5240581374819601E-2</v>
      </c>
      <c r="P13" s="14">
        <v>4.4832200669521698E-2</v>
      </c>
      <c r="Q13" s="14">
        <v>2.2752786801098102E-2</v>
      </c>
      <c r="R13" s="14"/>
      <c r="S13" s="14">
        <v>3.4124515671448301E-2</v>
      </c>
      <c r="T13" s="14">
        <v>2.93318830960397E-2</v>
      </c>
      <c r="U13" s="14">
        <v>2.8532328997840702E-2</v>
      </c>
      <c r="V13" s="14">
        <v>5.8723043814114299E-2</v>
      </c>
      <c r="W13" s="14">
        <v>4.9962388760457901E-2</v>
      </c>
      <c r="X13" s="14">
        <v>4.1779710860817998E-2</v>
      </c>
      <c r="Y13" s="14">
        <v>3.5984735304194999E-2</v>
      </c>
      <c r="Z13" s="14">
        <v>1.05159990551572E-2</v>
      </c>
      <c r="AA13" s="14">
        <v>3.61569873914823E-2</v>
      </c>
      <c r="AB13" s="14">
        <v>5.82007033494812E-2</v>
      </c>
      <c r="AC13" s="14">
        <v>3.7929331193385998E-2</v>
      </c>
      <c r="AD13" s="14">
        <v>1.48680484660552E-2</v>
      </c>
      <c r="AE13" s="14"/>
      <c r="AF13" s="14">
        <v>3.8745708460935703E-2</v>
      </c>
      <c r="AG13" s="14">
        <v>3.4945825014312398E-2</v>
      </c>
      <c r="AH13" s="14">
        <v>5.4794904104837297E-2</v>
      </c>
      <c r="AI13" s="14"/>
      <c r="AJ13" s="14">
        <v>3.9240439984572502E-2</v>
      </c>
      <c r="AK13" s="14">
        <v>2.9896031744344902E-2</v>
      </c>
      <c r="AL13" s="14">
        <v>5.3448631711736298E-2</v>
      </c>
      <c r="AM13" s="14">
        <v>3.2331556730653903E-2</v>
      </c>
      <c r="AN13" s="14">
        <v>3.5447008321463802E-2</v>
      </c>
      <c r="AO13" s="14"/>
      <c r="AP13" s="14">
        <v>3.9404455967952501E-2</v>
      </c>
      <c r="AQ13" s="14">
        <v>2.6190449266725001E-2</v>
      </c>
      <c r="AR13" s="14">
        <v>2.93182604804136E-2</v>
      </c>
      <c r="AS13" s="14"/>
      <c r="AT13" s="14">
        <v>3.8546131794816398E-2</v>
      </c>
      <c r="AU13" s="14">
        <v>4.3313057900580001E-2</v>
      </c>
      <c r="AV13" s="14">
        <v>3.4649219573826599E-2</v>
      </c>
      <c r="AW13" s="14">
        <v>2.5342816195486201E-2</v>
      </c>
      <c r="AX13" s="14">
        <v>3.2618415013179199E-2</v>
      </c>
      <c r="AY13" s="14"/>
      <c r="AZ13" s="14">
        <v>2.3543017769563399E-2</v>
      </c>
      <c r="BA13" s="14">
        <v>3.24512557194662E-2</v>
      </c>
      <c r="BB13" s="14">
        <v>4.8534936521738598E-2</v>
      </c>
      <c r="BC13" s="14">
        <v>5.6838526821125897E-2</v>
      </c>
      <c r="BD13" s="14">
        <v>4.9566517817017E-2</v>
      </c>
      <c r="BE13" s="14">
        <v>2.58419193998825E-2</v>
      </c>
    </row>
    <row r="14" spans="2:57" x14ac:dyDescent="0.25">
      <c r="B14" s="15" t="s">
        <v>85</v>
      </c>
      <c r="C14" s="14">
        <v>1.5524847136594799E-2</v>
      </c>
      <c r="D14" s="14">
        <v>2.0049466070163301E-2</v>
      </c>
      <c r="E14" s="14">
        <v>1.0331118314798301E-2</v>
      </c>
      <c r="F14" s="14"/>
      <c r="G14" s="14">
        <v>1.07635477916603E-2</v>
      </c>
      <c r="H14" s="14">
        <v>1.20313732381891E-2</v>
      </c>
      <c r="I14" s="14">
        <v>2.9796892392994798E-2</v>
      </c>
      <c r="J14" s="14">
        <v>1.6565103259483599E-2</v>
      </c>
      <c r="K14" s="14">
        <v>1.2194510152419701E-2</v>
      </c>
      <c r="L14" s="14">
        <v>1.13532953345441E-2</v>
      </c>
      <c r="M14" s="14"/>
      <c r="N14" s="14">
        <v>1.25649278739781E-2</v>
      </c>
      <c r="O14" s="14">
        <v>1.62860632671393E-2</v>
      </c>
      <c r="P14" s="14">
        <v>1.9679507151642201E-2</v>
      </c>
      <c r="Q14" s="14">
        <v>1.45512768265259E-2</v>
      </c>
      <c r="R14" s="14"/>
      <c r="S14" s="14">
        <v>1.4445319331393499E-2</v>
      </c>
      <c r="T14" s="14">
        <v>1.4605005964410301E-2</v>
      </c>
      <c r="U14" s="14">
        <v>5.6227338714335603E-3</v>
      </c>
      <c r="V14" s="14">
        <v>4.6408725608315096E-3</v>
      </c>
      <c r="W14" s="14">
        <v>7.2339026862264901E-3</v>
      </c>
      <c r="X14" s="14">
        <v>1.6294870723633399E-2</v>
      </c>
      <c r="Y14" s="14">
        <v>2.3038853294338399E-2</v>
      </c>
      <c r="Z14" s="14">
        <v>1.51648276791649E-2</v>
      </c>
      <c r="AA14" s="14">
        <v>2.0330127598906799E-2</v>
      </c>
      <c r="AB14" s="14">
        <v>7.7165114471170002E-3</v>
      </c>
      <c r="AC14" s="14">
        <v>5.8573146625844098E-2</v>
      </c>
      <c r="AD14" s="14">
        <v>1.49122645580452E-2</v>
      </c>
      <c r="AE14" s="14"/>
      <c r="AF14" s="14">
        <v>1.5831104431580201E-2</v>
      </c>
      <c r="AG14" s="14">
        <v>1.5968440209563901E-2</v>
      </c>
      <c r="AH14" s="14">
        <v>2.29601677904069E-2</v>
      </c>
      <c r="AI14" s="14"/>
      <c r="AJ14" s="14">
        <v>1.4727561515623801E-2</v>
      </c>
      <c r="AK14" s="14">
        <v>1.7664650918167501E-2</v>
      </c>
      <c r="AL14" s="14">
        <v>6.2675650579312502E-3</v>
      </c>
      <c r="AM14" s="14">
        <v>3.2441238065139003E-2</v>
      </c>
      <c r="AN14" s="14">
        <v>1.6776085489741101E-2</v>
      </c>
      <c r="AO14" s="14"/>
      <c r="AP14" s="14">
        <v>1.32936088895588E-2</v>
      </c>
      <c r="AQ14" s="14">
        <v>1.6294485252011302E-2</v>
      </c>
      <c r="AR14" s="14">
        <v>6.5584801206459101E-3</v>
      </c>
      <c r="AS14" s="14"/>
      <c r="AT14" s="14">
        <v>1.31071100001862E-2</v>
      </c>
      <c r="AU14" s="14">
        <v>1.0243884977891899E-2</v>
      </c>
      <c r="AV14" s="14">
        <v>2.75512709747135E-2</v>
      </c>
      <c r="AW14" s="14">
        <v>4.0569376619767903E-3</v>
      </c>
      <c r="AX14" s="14">
        <v>3.3343895695246997E-2</v>
      </c>
      <c r="AY14" s="14"/>
      <c r="AZ14" s="14">
        <v>1.9800646802135499E-2</v>
      </c>
      <c r="BA14" s="14">
        <v>1.90433782976204E-2</v>
      </c>
      <c r="BB14" s="14">
        <v>2.0534122370493499E-2</v>
      </c>
      <c r="BC14" s="14">
        <v>1.0539541185006E-2</v>
      </c>
      <c r="BD14" s="14">
        <v>8.1016520166666498E-3</v>
      </c>
      <c r="BE14" s="14">
        <v>0</v>
      </c>
    </row>
    <row r="15" spans="2:57" x14ac:dyDescent="0.25">
      <c r="B15" s="15" t="s">
        <v>86</v>
      </c>
      <c r="C15" s="14">
        <v>8.1972996394914302E-3</v>
      </c>
      <c r="D15" s="14">
        <v>1.14982629742573E-2</v>
      </c>
      <c r="E15" s="14">
        <v>5.0196334364963797E-3</v>
      </c>
      <c r="F15" s="14"/>
      <c r="G15" s="14">
        <v>8.2337253737440608E-3</v>
      </c>
      <c r="H15" s="14">
        <v>1.9732753858635901E-2</v>
      </c>
      <c r="I15" s="14">
        <v>3.0948845527133E-3</v>
      </c>
      <c r="J15" s="14">
        <v>1.0632375759615001E-2</v>
      </c>
      <c r="K15" s="14">
        <v>5.7210228891525303E-3</v>
      </c>
      <c r="L15" s="14">
        <v>2.56847325494822E-3</v>
      </c>
      <c r="M15" s="14"/>
      <c r="N15" s="14">
        <v>1.64383207955206E-2</v>
      </c>
      <c r="O15" s="14">
        <v>3.3599231504112398E-3</v>
      </c>
      <c r="P15" s="14">
        <v>5.1123833074192496E-3</v>
      </c>
      <c r="Q15" s="14">
        <v>7.1915202075518497E-3</v>
      </c>
      <c r="R15" s="14"/>
      <c r="S15" s="14">
        <v>1.47610068169693E-2</v>
      </c>
      <c r="T15" s="14">
        <v>1.18910764945206E-2</v>
      </c>
      <c r="U15" s="14">
        <v>5.4545338218199698E-3</v>
      </c>
      <c r="V15" s="14">
        <v>6.37963183718735E-3</v>
      </c>
      <c r="W15" s="14">
        <v>0</v>
      </c>
      <c r="X15" s="14">
        <v>1.6712860663495602E-2</v>
      </c>
      <c r="Y15" s="14">
        <v>6.7106423740671299E-3</v>
      </c>
      <c r="Z15" s="14">
        <v>0</v>
      </c>
      <c r="AA15" s="14">
        <v>8.5534116106140805E-3</v>
      </c>
      <c r="AB15" s="14">
        <v>0</v>
      </c>
      <c r="AC15" s="14">
        <v>1.182650944284E-2</v>
      </c>
      <c r="AD15" s="14">
        <v>0</v>
      </c>
      <c r="AE15" s="14"/>
      <c r="AF15" s="14">
        <v>8.8115258604744093E-3</v>
      </c>
      <c r="AG15" s="14">
        <v>7.3992802885646898E-3</v>
      </c>
      <c r="AH15" s="14">
        <v>1.16348314973461E-2</v>
      </c>
      <c r="AI15" s="14"/>
      <c r="AJ15" s="14">
        <v>1.2920503110985899E-2</v>
      </c>
      <c r="AK15" s="14">
        <v>3.7698862401162399E-3</v>
      </c>
      <c r="AL15" s="14">
        <v>6.2351797005889701E-3</v>
      </c>
      <c r="AM15" s="14">
        <v>0</v>
      </c>
      <c r="AN15" s="14">
        <v>4.6234417997253301E-3</v>
      </c>
      <c r="AO15" s="14"/>
      <c r="AP15" s="14">
        <v>1.7320573577088699E-2</v>
      </c>
      <c r="AQ15" s="14">
        <v>4.4172099867963201E-3</v>
      </c>
      <c r="AR15" s="14">
        <v>1.3814800531966201E-2</v>
      </c>
      <c r="AS15" s="14"/>
      <c r="AT15" s="14">
        <v>4.7605390818479401E-3</v>
      </c>
      <c r="AU15" s="14">
        <v>6.4934533910735101E-3</v>
      </c>
      <c r="AV15" s="14">
        <v>1.11168566250066E-2</v>
      </c>
      <c r="AW15" s="14">
        <v>1.8479848656687298E-2</v>
      </c>
      <c r="AX15" s="14">
        <v>0</v>
      </c>
      <c r="AY15" s="14"/>
      <c r="AZ15" s="14">
        <v>6.76671732241924E-3</v>
      </c>
      <c r="BA15" s="14">
        <v>1.2364692239836401E-2</v>
      </c>
      <c r="BB15" s="14">
        <v>3.4875070598799399E-3</v>
      </c>
      <c r="BC15" s="14">
        <v>6.7881945543043004E-3</v>
      </c>
      <c r="BD15" s="14">
        <v>3.7970907338043601E-3</v>
      </c>
      <c r="BE15" s="14">
        <v>1.62135850918761E-2</v>
      </c>
    </row>
    <row r="16" spans="2:57" x14ac:dyDescent="0.25">
      <c r="B16" s="15" t="s">
        <v>87</v>
      </c>
      <c r="C16" s="41">
        <v>9.9189760653135796E-4</v>
      </c>
      <c r="D16" s="41">
        <v>1.04268046133535E-3</v>
      </c>
      <c r="E16" s="41">
        <v>9.4813234467689897E-4</v>
      </c>
      <c r="F16" s="41"/>
      <c r="G16" s="41">
        <v>3.6784424343144001E-3</v>
      </c>
      <c r="H16" s="41">
        <v>2.7960280085007599E-3</v>
      </c>
      <c r="I16" s="41">
        <v>0</v>
      </c>
      <c r="J16" s="41">
        <v>0</v>
      </c>
      <c r="K16" s="41">
        <v>0</v>
      </c>
      <c r="L16" s="41">
        <v>0</v>
      </c>
      <c r="M16" s="41"/>
      <c r="N16" s="41">
        <v>0</v>
      </c>
      <c r="O16" s="41">
        <v>1.8471300412955601E-3</v>
      </c>
      <c r="P16" s="41">
        <v>0</v>
      </c>
      <c r="Q16" s="41">
        <v>2.0645411785082599E-3</v>
      </c>
      <c r="R16" s="41"/>
      <c r="S16" s="41">
        <v>3.41278297957045E-3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  <c r="Z16" s="41">
        <v>1.27662682067788E-2</v>
      </c>
      <c r="AA16" s="41">
        <v>0</v>
      </c>
      <c r="AB16" s="41">
        <v>0</v>
      </c>
      <c r="AC16" s="41">
        <v>0</v>
      </c>
      <c r="AD16" s="41">
        <v>0</v>
      </c>
      <c r="AE16" s="41"/>
      <c r="AF16" s="41">
        <v>0</v>
      </c>
      <c r="AG16" s="41">
        <v>0</v>
      </c>
      <c r="AH16" s="41">
        <v>0</v>
      </c>
      <c r="AI16" s="41"/>
      <c r="AJ16" s="41">
        <v>0</v>
      </c>
      <c r="AK16" s="41">
        <v>1.81996794353513E-3</v>
      </c>
      <c r="AL16" s="41">
        <v>0</v>
      </c>
      <c r="AM16" s="41">
        <v>0</v>
      </c>
      <c r="AN16" s="41">
        <v>0</v>
      </c>
      <c r="AO16" s="41"/>
      <c r="AP16" s="41">
        <v>0</v>
      </c>
      <c r="AQ16" s="41">
        <v>1.41007780619504E-3</v>
      </c>
      <c r="AR16" s="41">
        <v>0</v>
      </c>
      <c r="AS16" s="41"/>
      <c r="AT16" s="41">
        <v>0</v>
      </c>
      <c r="AU16" s="41">
        <v>2.0219201112988399E-3</v>
      </c>
      <c r="AV16" s="41">
        <v>1.85033560364206E-3</v>
      </c>
      <c r="AW16" s="41">
        <v>0</v>
      </c>
      <c r="AX16" s="41">
        <v>0</v>
      </c>
      <c r="AY16" s="41"/>
      <c r="AZ16" s="41">
        <v>0</v>
      </c>
      <c r="BA16" s="41">
        <v>0</v>
      </c>
      <c r="BB16" s="41">
        <v>3.8219527622995299E-3</v>
      </c>
      <c r="BC16" s="41">
        <v>0</v>
      </c>
      <c r="BD16" s="41">
        <v>4.7207309753229303E-3</v>
      </c>
      <c r="BE16" s="41">
        <v>0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BE21"/>
  <sheetViews>
    <sheetView showGridLines="0" workbookViewId="0">
      <pane xSplit="2" topLeftCell="AH1" activePane="topRight" state="frozen"/>
      <selection pane="topRight" activeCell="AL9" sqref="AL9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101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1.92471561364248E-2</v>
      </c>
      <c r="D9" s="14">
        <v>2.11976652436392E-2</v>
      </c>
      <c r="E9" s="14">
        <v>1.65912128301485E-2</v>
      </c>
      <c r="F9" s="14"/>
      <c r="G9" s="14">
        <v>3.3098070840177199E-2</v>
      </c>
      <c r="H9" s="14">
        <v>3.5726714020887701E-2</v>
      </c>
      <c r="I9" s="14">
        <v>2.21266264407265E-2</v>
      </c>
      <c r="J9" s="14">
        <v>1.92929835874627E-2</v>
      </c>
      <c r="K9" s="14">
        <v>1.0509165766299001E-2</v>
      </c>
      <c r="L9" s="14">
        <v>0</v>
      </c>
      <c r="M9" s="14"/>
      <c r="N9" s="14">
        <v>1.84732728294053E-2</v>
      </c>
      <c r="O9" s="14">
        <v>1.8022399665071499E-2</v>
      </c>
      <c r="P9" s="14">
        <v>2.2501159754596101E-2</v>
      </c>
      <c r="Q9" s="14">
        <v>1.8837930188893799E-2</v>
      </c>
      <c r="R9" s="14"/>
      <c r="S9" s="14">
        <v>3.81112654693916E-2</v>
      </c>
      <c r="T9" s="14">
        <v>3.2473919594310702E-2</v>
      </c>
      <c r="U9" s="14">
        <v>5.4545338218199698E-3</v>
      </c>
      <c r="V9" s="14">
        <v>6.2317030313397796E-3</v>
      </c>
      <c r="W9" s="14">
        <v>3.68756506526264E-2</v>
      </c>
      <c r="X9" s="14">
        <v>1.6542490214256699E-2</v>
      </c>
      <c r="Y9" s="14">
        <v>1.6514587059567799E-2</v>
      </c>
      <c r="Z9" s="14">
        <v>1.4625729040656401E-2</v>
      </c>
      <c r="AA9" s="14">
        <v>9.9902658494830793E-3</v>
      </c>
      <c r="AB9" s="14">
        <v>1.22666427593549E-2</v>
      </c>
      <c r="AC9" s="14">
        <v>1.00824227628279E-2</v>
      </c>
      <c r="AD9" s="14">
        <v>0</v>
      </c>
      <c r="AE9" s="14"/>
      <c r="AF9" s="14">
        <v>2.0854019168683902E-2</v>
      </c>
      <c r="AG9" s="14">
        <v>2.4881091162559901E-2</v>
      </c>
      <c r="AH9" s="14">
        <v>8.6817673378881896E-3</v>
      </c>
      <c r="AI9" s="14"/>
      <c r="AJ9" s="14">
        <v>1.30304634034124E-2</v>
      </c>
      <c r="AK9" s="14">
        <v>2.74509289327554E-2</v>
      </c>
      <c r="AL9" s="14">
        <v>1.1855407609292301E-2</v>
      </c>
      <c r="AM9" s="14">
        <v>4.59992348289152E-2</v>
      </c>
      <c r="AN9" s="14">
        <v>1.3447154348480201E-2</v>
      </c>
      <c r="AO9" s="14"/>
      <c r="AP9" s="14">
        <v>1.6830547452629002E-2</v>
      </c>
      <c r="AQ9" s="14">
        <v>2.2390975193003999E-2</v>
      </c>
      <c r="AR9" s="14">
        <v>1.40868745589427E-2</v>
      </c>
      <c r="AS9" s="14"/>
      <c r="AT9" s="14">
        <v>2.4223896478482301E-2</v>
      </c>
      <c r="AU9" s="14">
        <v>5.5622268501171997E-3</v>
      </c>
      <c r="AV9" s="14">
        <v>2.4466870918299299E-2</v>
      </c>
      <c r="AW9" s="14">
        <v>2.20091367190333E-2</v>
      </c>
      <c r="AX9" s="14">
        <v>3.2783626676940299E-2</v>
      </c>
      <c r="AY9" s="14"/>
      <c r="AZ9" s="14">
        <v>3.0961955942492899E-2</v>
      </c>
      <c r="BA9" s="14">
        <v>1.0422890859056899E-2</v>
      </c>
      <c r="BB9" s="14">
        <v>1.6805247019580801E-2</v>
      </c>
      <c r="BC9" s="14">
        <v>1.1818480681336299E-2</v>
      </c>
      <c r="BD9" s="14">
        <v>2.2926047845028601E-2</v>
      </c>
      <c r="BE9" s="14">
        <v>3.5699641743478699E-2</v>
      </c>
    </row>
    <row r="10" spans="2:57" x14ac:dyDescent="0.25">
      <c r="B10" s="15" t="s">
        <v>448</v>
      </c>
      <c r="C10" s="14">
        <v>2.9359613406057101E-2</v>
      </c>
      <c r="D10" s="14">
        <v>3.60254591468019E-2</v>
      </c>
      <c r="E10" s="14">
        <v>2.3018492987162801E-2</v>
      </c>
      <c r="F10" s="14"/>
      <c r="G10" s="14">
        <v>6.7698766341556998E-2</v>
      </c>
      <c r="H10" s="14">
        <v>5.0963015733926899E-2</v>
      </c>
      <c r="I10" s="14">
        <v>2.37103727092919E-2</v>
      </c>
      <c r="J10" s="14">
        <v>2.35945432722456E-2</v>
      </c>
      <c r="K10" s="14">
        <v>9.1929548987119396E-3</v>
      </c>
      <c r="L10" s="14">
        <v>8.8973157542634497E-3</v>
      </c>
      <c r="M10" s="14"/>
      <c r="N10" s="14">
        <v>3.0387046990697601E-2</v>
      </c>
      <c r="O10" s="14">
        <v>3.1431212147020098E-2</v>
      </c>
      <c r="P10" s="14">
        <v>2.7678487140651301E-2</v>
      </c>
      <c r="Q10" s="14">
        <v>2.5979158451611299E-2</v>
      </c>
      <c r="R10" s="14"/>
      <c r="S10" s="14">
        <v>3.8154583339857703E-2</v>
      </c>
      <c r="T10" s="14">
        <v>4.9225223072313903E-2</v>
      </c>
      <c r="U10" s="14">
        <v>6.1672314670536497E-3</v>
      </c>
      <c r="V10" s="14">
        <v>4.1382214707878603E-2</v>
      </c>
      <c r="W10" s="14">
        <v>1.52410087336324E-2</v>
      </c>
      <c r="X10" s="14">
        <v>3.86297593544754E-2</v>
      </c>
      <c r="Y10" s="14">
        <v>1.1464463283840799E-2</v>
      </c>
      <c r="Z10" s="14">
        <v>4.4873773197406201E-2</v>
      </c>
      <c r="AA10" s="14">
        <v>2.71280476241514E-2</v>
      </c>
      <c r="AB10" s="14">
        <v>2.40711862824666E-2</v>
      </c>
      <c r="AC10" s="14">
        <v>9.7611740780255505E-3</v>
      </c>
      <c r="AD10" s="14">
        <v>1.6667255956891901E-2</v>
      </c>
      <c r="AE10" s="14"/>
      <c r="AF10" s="14">
        <v>2.42072801473391E-2</v>
      </c>
      <c r="AG10" s="14">
        <v>2.9732356735441601E-2</v>
      </c>
      <c r="AH10" s="14">
        <v>1.59136254700907E-2</v>
      </c>
      <c r="AI10" s="14"/>
      <c r="AJ10" s="14">
        <v>1.5140285416701101E-2</v>
      </c>
      <c r="AK10" s="14">
        <v>4.5239485178637802E-2</v>
      </c>
      <c r="AL10" s="14">
        <v>3.8434561446695298E-2</v>
      </c>
      <c r="AM10" s="14">
        <v>0</v>
      </c>
      <c r="AN10" s="14">
        <v>2.5680629513176598E-2</v>
      </c>
      <c r="AO10" s="14"/>
      <c r="AP10" s="14">
        <v>2.6138652082275501E-2</v>
      </c>
      <c r="AQ10" s="14">
        <v>3.8378589948519899E-2</v>
      </c>
      <c r="AR10" s="14">
        <v>1.33190526943597E-2</v>
      </c>
      <c r="AS10" s="14"/>
      <c r="AT10" s="14">
        <v>2.8879075432603998E-2</v>
      </c>
      <c r="AU10" s="14">
        <v>3.5233702025298401E-2</v>
      </c>
      <c r="AV10" s="14">
        <v>2.2000363599114701E-2</v>
      </c>
      <c r="AW10" s="14">
        <v>6.0305404376807599E-2</v>
      </c>
      <c r="AX10" s="14">
        <v>0</v>
      </c>
      <c r="AY10" s="14"/>
      <c r="AZ10" s="14">
        <v>4.8329719608654002E-2</v>
      </c>
      <c r="BA10" s="14">
        <v>2.02814977515909E-2</v>
      </c>
      <c r="BB10" s="14">
        <v>3.2536958720154802E-2</v>
      </c>
      <c r="BC10" s="14">
        <v>2.4875083509586199E-2</v>
      </c>
      <c r="BD10" s="14">
        <v>1.39350761687431E-2</v>
      </c>
      <c r="BE10" s="14">
        <v>3.21108596862998E-2</v>
      </c>
    </row>
    <row r="11" spans="2:57" x14ac:dyDescent="0.25">
      <c r="B11" s="15" t="s">
        <v>82</v>
      </c>
      <c r="C11" s="14">
        <v>8.2140567679570106E-2</v>
      </c>
      <c r="D11" s="14">
        <v>9.4009556984526094E-2</v>
      </c>
      <c r="E11" s="14">
        <v>7.1026405023598999E-2</v>
      </c>
      <c r="F11" s="14"/>
      <c r="G11" s="14">
        <v>0.15231254466668701</v>
      </c>
      <c r="H11" s="14">
        <v>0.123334783546154</v>
      </c>
      <c r="I11" s="14">
        <v>7.7846501725444897E-2</v>
      </c>
      <c r="J11" s="14">
        <v>6.3876386075382E-2</v>
      </c>
      <c r="K11" s="14">
        <v>5.6085636399701599E-2</v>
      </c>
      <c r="L11" s="14">
        <v>3.7388171766659699E-2</v>
      </c>
      <c r="M11" s="14"/>
      <c r="N11" s="14">
        <v>6.3097865805625902E-2</v>
      </c>
      <c r="O11" s="14">
        <v>9.1651253643981495E-2</v>
      </c>
      <c r="P11" s="14">
        <v>8.41415617874431E-2</v>
      </c>
      <c r="Q11" s="14">
        <v>9.0447013554819503E-2</v>
      </c>
      <c r="R11" s="14"/>
      <c r="S11" s="14">
        <v>0.107505060974905</v>
      </c>
      <c r="T11" s="14">
        <v>7.2221498500432801E-2</v>
      </c>
      <c r="U11" s="14">
        <v>9.4167230295094398E-2</v>
      </c>
      <c r="V11" s="14">
        <v>0.103568495112512</v>
      </c>
      <c r="W11" s="14">
        <v>8.4629577589936E-2</v>
      </c>
      <c r="X11" s="14">
        <v>6.5600268719368096E-2</v>
      </c>
      <c r="Y11" s="14">
        <v>8.3176993914712005E-2</v>
      </c>
      <c r="Z11" s="14">
        <v>0.110173975215396</v>
      </c>
      <c r="AA11" s="14">
        <v>5.0231721859924403E-2</v>
      </c>
      <c r="AB11" s="14">
        <v>7.1081406501425401E-2</v>
      </c>
      <c r="AC11" s="14">
        <v>8.0115594102485005E-2</v>
      </c>
      <c r="AD11" s="14">
        <v>6.7060621495392297E-2</v>
      </c>
      <c r="AE11" s="14"/>
      <c r="AF11" s="14">
        <v>6.3023130640010305E-2</v>
      </c>
      <c r="AG11" s="14">
        <v>6.7050429517081206E-2</v>
      </c>
      <c r="AH11" s="14">
        <v>0.114709345498769</v>
      </c>
      <c r="AI11" s="14"/>
      <c r="AJ11" s="14">
        <v>6.1299264113283597E-2</v>
      </c>
      <c r="AK11" s="14">
        <v>7.0500702405432006E-2</v>
      </c>
      <c r="AL11" s="14">
        <v>8.9690201800754099E-2</v>
      </c>
      <c r="AM11" s="14">
        <v>0.123758509564821</v>
      </c>
      <c r="AN11" s="14">
        <v>9.2457674088707295E-2</v>
      </c>
      <c r="AO11" s="14"/>
      <c r="AP11" s="14">
        <v>7.1934981385678096E-2</v>
      </c>
      <c r="AQ11" s="14">
        <v>7.8192772230514407E-2</v>
      </c>
      <c r="AR11" s="14">
        <v>0.10678122097548801</v>
      </c>
      <c r="AS11" s="14"/>
      <c r="AT11" s="14">
        <v>5.9416136693596397E-2</v>
      </c>
      <c r="AU11" s="14">
        <v>0.110834108074977</v>
      </c>
      <c r="AV11" s="14">
        <v>8.0059647553277102E-2</v>
      </c>
      <c r="AW11" s="14">
        <v>5.4464367696984303E-2</v>
      </c>
      <c r="AX11" s="14">
        <v>0.107252868411465</v>
      </c>
      <c r="AY11" s="14"/>
      <c r="AZ11" s="14">
        <v>0.110785393115575</v>
      </c>
      <c r="BA11" s="14">
        <v>8.0258642002803998E-2</v>
      </c>
      <c r="BB11" s="14">
        <v>6.4544532492092702E-2</v>
      </c>
      <c r="BC11" s="14">
        <v>6.2762724053449806E-2</v>
      </c>
      <c r="BD11" s="14">
        <v>6.5819384386183302E-2</v>
      </c>
      <c r="BE11" s="14">
        <v>0.102655446701932</v>
      </c>
    </row>
    <row r="12" spans="2:57" x14ac:dyDescent="0.25">
      <c r="B12" s="15" t="s">
        <v>83</v>
      </c>
      <c r="C12" s="14">
        <v>0.10201668414489901</v>
      </c>
      <c r="D12" s="14">
        <v>0.116110362616969</v>
      </c>
      <c r="E12" s="14">
        <v>8.88458116505077E-2</v>
      </c>
      <c r="F12" s="14"/>
      <c r="G12" s="14">
        <v>0.14191079000208001</v>
      </c>
      <c r="H12" s="14">
        <v>0.12605537125170899</v>
      </c>
      <c r="I12" s="14">
        <v>0.10168328065706</v>
      </c>
      <c r="J12" s="14">
        <v>7.8473184068013402E-2</v>
      </c>
      <c r="K12" s="14">
        <v>9.8466516142402705E-2</v>
      </c>
      <c r="L12" s="14">
        <v>7.7479638612686502E-2</v>
      </c>
      <c r="M12" s="14"/>
      <c r="N12" s="14">
        <v>8.1221171059515096E-2</v>
      </c>
      <c r="O12" s="14">
        <v>7.2428937850356201E-2</v>
      </c>
      <c r="P12" s="14">
        <v>0.115765880245635</v>
      </c>
      <c r="Q12" s="14">
        <v>0.14497146074276299</v>
      </c>
      <c r="R12" s="14"/>
      <c r="S12" s="14">
        <v>0.124772413584592</v>
      </c>
      <c r="T12" s="14">
        <v>8.2004619332904594E-2</v>
      </c>
      <c r="U12" s="14">
        <v>0.10926702487336901</v>
      </c>
      <c r="V12" s="14">
        <v>0.12552650799038501</v>
      </c>
      <c r="W12" s="14">
        <v>9.6692218147694006E-2</v>
      </c>
      <c r="X12" s="14">
        <v>8.9463027771673198E-2</v>
      </c>
      <c r="Y12" s="14">
        <v>9.3675676828101795E-2</v>
      </c>
      <c r="Z12" s="14">
        <v>0.104955039860416</v>
      </c>
      <c r="AA12" s="14">
        <v>0.12921301517661299</v>
      </c>
      <c r="AB12" s="14">
        <v>4.7685368990480703E-2</v>
      </c>
      <c r="AC12" s="14">
        <v>0.108820088499946</v>
      </c>
      <c r="AD12" s="14">
        <v>0.113114067665781</v>
      </c>
      <c r="AE12" s="14"/>
      <c r="AF12" s="14">
        <v>9.5885121328733197E-2</v>
      </c>
      <c r="AG12" s="14">
        <v>8.2465822945962705E-2</v>
      </c>
      <c r="AH12" s="14">
        <v>0.137214835043422</v>
      </c>
      <c r="AI12" s="14"/>
      <c r="AJ12" s="14">
        <v>6.6930303396477903E-2</v>
      </c>
      <c r="AK12" s="14">
        <v>0.130687846082606</v>
      </c>
      <c r="AL12" s="14">
        <v>0.124007747659788</v>
      </c>
      <c r="AM12" s="14">
        <v>0.174736895655147</v>
      </c>
      <c r="AN12" s="14">
        <v>0.115785257106059</v>
      </c>
      <c r="AO12" s="14"/>
      <c r="AP12" s="14">
        <v>6.9124803285952593E-2</v>
      </c>
      <c r="AQ12" s="14">
        <v>9.99498907491565E-2</v>
      </c>
      <c r="AR12" s="14">
        <v>0.1492412244861</v>
      </c>
      <c r="AS12" s="14"/>
      <c r="AT12" s="14">
        <v>0.14008245621187099</v>
      </c>
      <c r="AU12" s="14">
        <v>0.113140383460913</v>
      </c>
      <c r="AV12" s="14">
        <v>8.2590865676987299E-2</v>
      </c>
      <c r="AW12" s="14">
        <v>7.7876290925477307E-2</v>
      </c>
      <c r="AX12" s="14">
        <v>2.9375999534186601E-2</v>
      </c>
      <c r="AY12" s="14"/>
      <c r="AZ12" s="14">
        <v>0.11770173683023</v>
      </c>
      <c r="BA12" s="14">
        <v>0.115072533685597</v>
      </c>
      <c r="BB12" s="14">
        <v>9.7318498047995694E-2</v>
      </c>
      <c r="BC12" s="14">
        <v>8.9065580290908997E-2</v>
      </c>
      <c r="BD12" s="14">
        <v>5.1568698699155001E-2</v>
      </c>
      <c r="BE12" s="14">
        <v>0.118524236819662</v>
      </c>
    </row>
    <row r="13" spans="2:57" x14ac:dyDescent="0.25">
      <c r="B13" s="15" t="s">
        <v>84</v>
      </c>
      <c r="C13" s="14">
        <v>0.18946196364753501</v>
      </c>
      <c r="D13" s="14">
        <v>0.17879861110041401</v>
      </c>
      <c r="E13" s="14">
        <v>0.20009613016232999</v>
      </c>
      <c r="F13" s="14"/>
      <c r="G13" s="14">
        <v>0.19414383418714001</v>
      </c>
      <c r="H13" s="14">
        <v>0.168953746199099</v>
      </c>
      <c r="I13" s="14">
        <v>0.186057956934955</v>
      </c>
      <c r="J13" s="14">
        <v>0.20097424993446</v>
      </c>
      <c r="K13" s="14">
        <v>0.20298768623984201</v>
      </c>
      <c r="L13" s="14">
        <v>0.18742310527605799</v>
      </c>
      <c r="M13" s="14"/>
      <c r="N13" s="14">
        <v>0.187762135492269</v>
      </c>
      <c r="O13" s="14">
        <v>0.203412630011475</v>
      </c>
      <c r="P13" s="14">
        <v>0.180736464742287</v>
      </c>
      <c r="Q13" s="14">
        <v>0.18612523613823401</v>
      </c>
      <c r="R13" s="14"/>
      <c r="S13" s="14">
        <v>0.16052792032348001</v>
      </c>
      <c r="T13" s="14">
        <v>0.16219571366098201</v>
      </c>
      <c r="U13" s="14">
        <v>0.18139593096545001</v>
      </c>
      <c r="V13" s="14">
        <v>0.159404965413175</v>
      </c>
      <c r="W13" s="14">
        <v>0.15769527314203099</v>
      </c>
      <c r="X13" s="14">
        <v>0.18411778273610799</v>
      </c>
      <c r="Y13" s="14">
        <v>0.17982038594128</v>
      </c>
      <c r="Z13" s="14">
        <v>0.15396201984213601</v>
      </c>
      <c r="AA13" s="14">
        <v>0.21182458488504299</v>
      </c>
      <c r="AB13" s="14">
        <v>0.290040144072858</v>
      </c>
      <c r="AC13" s="14">
        <v>0.20737792770116201</v>
      </c>
      <c r="AD13" s="14">
        <v>0.30549592574606199</v>
      </c>
      <c r="AE13" s="14"/>
      <c r="AF13" s="14">
        <v>0.17239839299161799</v>
      </c>
      <c r="AG13" s="14">
        <v>0.21059099083380201</v>
      </c>
      <c r="AH13" s="14">
        <v>0.16848031122866999</v>
      </c>
      <c r="AI13" s="14"/>
      <c r="AJ13" s="14">
        <v>0.16227686313673101</v>
      </c>
      <c r="AK13" s="14">
        <v>0.206661581912394</v>
      </c>
      <c r="AL13" s="14">
        <v>0.18351713338502301</v>
      </c>
      <c r="AM13" s="14">
        <v>0.211043209356198</v>
      </c>
      <c r="AN13" s="14">
        <v>0.17650041638762701</v>
      </c>
      <c r="AO13" s="14"/>
      <c r="AP13" s="14">
        <v>0.15403730874347801</v>
      </c>
      <c r="AQ13" s="14">
        <v>0.20855374395891699</v>
      </c>
      <c r="AR13" s="14">
        <v>0.19282668435053699</v>
      </c>
      <c r="AS13" s="14"/>
      <c r="AT13" s="14">
        <v>0.19312055984013399</v>
      </c>
      <c r="AU13" s="14">
        <v>0.17951630569748001</v>
      </c>
      <c r="AV13" s="14">
        <v>0.19512333854460101</v>
      </c>
      <c r="AW13" s="14">
        <v>0.189398332108523</v>
      </c>
      <c r="AX13" s="14">
        <v>3.1842520278139899E-2</v>
      </c>
      <c r="AY13" s="14"/>
      <c r="AZ13" s="14">
        <v>0.16644361507264099</v>
      </c>
      <c r="BA13" s="14">
        <v>0.209444783533761</v>
      </c>
      <c r="BB13" s="14">
        <v>0.19060938928211399</v>
      </c>
      <c r="BC13" s="14">
        <v>0.205360511450349</v>
      </c>
      <c r="BD13" s="14">
        <v>0.17363011553726401</v>
      </c>
      <c r="BE13" s="14">
        <v>0.163847751936604</v>
      </c>
    </row>
    <row r="14" spans="2:57" x14ac:dyDescent="0.25">
      <c r="B14" s="15" t="s">
        <v>85</v>
      </c>
      <c r="C14" s="14">
        <v>0.19267473242302199</v>
      </c>
      <c r="D14" s="14">
        <v>0.19938649145564999</v>
      </c>
      <c r="E14" s="14">
        <v>0.18506296897671101</v>
      </c>
      <c r="F14" s="14"/>
      <c r="G14" s="14">
        <v>0.180302375588138</v>
      </c>
      <c r="H14" s="14">
        <v>0.17509843596563801</v>
      </c>
      <c r="I14" s="14">
        <v>0.16240316219352499</v>
      </c>
      <c r="J14" s="14">
        <v>0.221540334296599</v>
      </c>
      <c r="K14" s="14">
        <v>0.154266649204676</v>
      </c>
      <c r="L14" s="14">
        <v>0.24230932582227699</v>
      </c>
      <c r="M14" s="14"/>
      <c r="N14" s="14">
        <v>0.22591896585896601</v>
      </c>
      <c r="O14" s="14">
        <v>0.19916007115005899</v>
      </c>
      <c r="P14" s="14">
        <v>0.15969615641083701</v>
      </c>
      <c r="Q14" s="14">
        <v>0.17653730158411299</v>
      </c>
      <c r="R14" s="14"/>
      <c r="S14" s="14">
        <v>0.17942888322008901</v>
      </c>
      <c r="T14" s="14">
        <v>0.177143185783041</v>
      </c>
      <c r="U14" s="14">
        <v>0.22851904165159101</v>
      </c>
      <c r="V14" s="14">
        <v>0.26114773874029101</v>
      </c>
      <c r="W14" s="14">
        <v>0.19556646927499999</v>
      </c>
      <c r="X14" s="14">
        <v>0.19615057248676501</v>
      </c>
      <c r="Y14" s="14">
        <v>0.245366661994045</v>
      </c>
      <c r="Z14" s="14">
        <v>0.129734386461483</v>
      </c>
      <c r="AA14" s="14">
        <v>0.16335397523101899</v>
      </c>
      <c r="AB14" s="14">
        <v>0.17748328116957299</v>
      </c>
      <c r="AC14" s="14">
        <v>0.198733718714318</v>
      </c>
      <c r="AD14" s="14">
        <v>8.9947269643950403E-2</v>
      </c>
      <c r="AE14" s="14"/>
      <c r="AF14" s="14">
        <v>0.20524044404754799</v>
      </c>
      <c r="AG14" s="14">
        <v>0.19521065969837401</v>
      </c>
      <c r="AH14" s="14">
        <v>0.153158844495457</v>
      </c>
      <c r="AI14" s="14"/>
      <c r="AJ14" s="14">
        <v>0.20134774740373501</v>
      </c>
      <c r="AK14" s="14">
        <v>0.21021832331995</v>
      </c>
      <c r="AL14" s="14">
        <v>0.18788343559562501</v>
      </c>
      <c r="AM14" s="14">
        <v>0.10730311808837199</v>
      </c>
      <c r="AN14" s="14">
        <v>0.151608408422888</v>
      </c>
      <c r="AO14" s="14"/>
      <c r="AP14" s="14">
        <v>0.21107714376148001</v>
      </c>
      <c r="AQ14" s="14">
        <v>0.207426426530366</v>
      </c>
      <c r="AR14" s="14">
        <v>0.169471760550719</v>
      </c>
      <c r="AS14" s="14"/>
      <c r="AT14" s="14">
        <v>0.186435509476609</v>
      </c>
      <c r="AU14" s="14">
        <v>0.19150431494436801</v>
      </c>
      <c r="AV14" s="14">
        <v>0.20112264992141299</v>
      </c>
      <c r="AW14" s="14">
        <v>0.20777490827591599</v>
      </c>
      <c r="AX14" s="14">
        <v>0.21414631238180001</v>
      </c>
      <c r="AY14" s="14"/>
      <c r="AZ14" s="14">
        <v>0.13809611565423399</v>
      </c>
      <c r="BA14" s="14">
        <v>0.19340294370888</v>
      </c>
      <c r="BB14" s="14">
        <v>0.182210371493461</v>
      </c>
      <c r="BC14" s="14">
        <v>0.23146927198602699</v>
      </c>
      <c r="BD14" s="14">
        <v>0.261251765496676</v>
      </c>
      <c r="BE14" s="14">
        <v>0.18525679580482499</v>
      </c>
    </row>
    <row r="15" spans="2:57" x14ac:dyDescent="0.25">
      <c r="B15" s="15" t="s">
        <v>86</v>
      </c>
      <c r="C15" s="14">
        <v>0.37810681769902099</v>
      </c>
      <c r="D15" s="14">
        <v>0.35200761333513902</v>
      </c>
      <c r="E15" s="14">
        <v>0.40389955998061899</v>
      </c>
      <c r="F15" s="14"/>
      <c r="G15" s="14">
        <v>0.22033800532021999</v>
      </c>
      <c r="H15" s="14">
        <v>0.304747834272104</v>
      </c>
      <c r="I15" s="14">
        <v>0.42030782044027898</v>
      </c>
      <c r="J15" s="14">
        <v>0.38637428432758603</v>
      </c>
      <c r="K15" s="14">
        <v>0.46536784425927602</v>
      </c>
      <c r="L15" s="14">
        <v>0.44387299221530502</v>
      </c>
      <c r="M15" s="14"/>
      <c r="N15" s="14">
        <v>0.38807932443169901</v>
      </c>
      <c r="O15" s="14">
        <v>0.37472810500157899</v>
      </c>
      <c r="P15" s="14">
        <v>0.40697245714826302</v>
      </c>
      <c r="Q15" s="14">
        <v>0.34620942156035101</v>
      </c>
      <c r="R15" s="14"/>
      <c r="S15" s="14">
        <v>0.34111710529183797</v>
      </c>
      <c r="T15" s="14">
        <v>0.41208911546492999</v>
      </c>
      <c r="U15" s="14">
        <v>0.37502900692562202</v>
      </c>
      <c r="V15" s="14">
        <v>0.29759629572110502</v>
      </c>
      <c r="W15" s="14">
        <v>0.41329980245907999</v>
      </c>
      <c r="X15" s="14">
        <v>0.40431167516139399</v>
      </c>
      <c r="Y15" s="14">
        <v>0.35750083452501502</v>
      </c>
      <c r="Z15" s="14">
        <v>0.41766845167272099</v>
      </c>
      <c r="AA15" s="14">
        <v>0.40825838937376602</v>
      </c>
      <c r="AB15" s="14">
        <v>0.37126131012758201</v>
      </c>
      <c r="AC15" s="14">
        <v>0.38510907414123602</v>
      </c>
      <c r="AD15" s="14">
        <v>0.39262484827105198</v>
      </c>
      <c r="AE15" s="14"/>
      <c r="AF15" s="14">
        <v>0.41262771105977197</v>
      </c>
      <c r="AG15" s="14">
        <v>0.38231051342761602</v>
      </c>
      <c r="AH15" s="14">
        <v>0.40184127092570399</v>
      </c>
      <c r="AI15" s="14"/>
      <c r="AJ15" s="14">
        <v>0.47429472896236302</v>
      </c>
      <c r="AK15" s="14">
        <v>0.30212755071846098</v>
      </c>
      <c r="AL15" s="14">
        <v>0.36461151250282198</v>
      </c>
      <c r="AM15" s="14">
        <v>0.29814743727675602</v>
      </c>
      <c r="AN15" s="14">
        <v>0.41170621223063403</v>
      </c>
      <c r="AO15" s="14"/>
      <c r="AP15" s="14">
        <v>0.44560866762596602</v>
      </c>
      <c r="AQ15" s="14">
        <v>0.340550607093147</v>
      </c>
      <c r="AR15" s="14">
        <v>0.35427318238385402</v>
      </c>
      <c r="AS15" s="14"/>
      <c r="AT15" s="14">
        <v>0.363631664209209</v>
      </c>
      <c r="AU15" s="14">
        <v>0.36012233789209003</v>
      </c>
      <c r="AV15" s="14">
        <v>0.38705495048678801</v>
      </c>
      <c r="AW15" s="14">
        <v>0.37535408325654901</v>
      </c>
      <c r="AX15" s="14">
        <v>0.54837551246577398</v>
      </c>
      <c r="AY15" s="14"/>
      <c r="AZ15" s="14">
        <v>0.38367896627888798</v>
      </c>
      <c r="BA15" s="14">
        <v>0.366208294108744</v>
      </c>
      <c r="BB15" s="14">
        <v>0.40793786076105198</v>
      </c>
      <c r="BC15" s="14">
        <v>0.36313382274351902</v>
      </c>
      <c r="BD15" s="14">
        <v>0.406720614036368</v>
      </c>
      <c r="BE15" s="14">
        <v>0.34390545780677401</v>
      </c>
    </row>
    <row r="16" spans="2:57" x14ac:dyDescent="0.25">
      <c r="B16" s="15" t="s">
        <v>87</v>
      </c>
      <c r="C16" s="41">
        <v>6.99246486347113E-3</v>
      </c>
      <c r="D16" s="41">
        <v>2.4642401168605498E-3</v>
      </c>
      <c r="E16" s="41">
        <v>1.1459418388921699E-2</v>
      </c>
      <c r="F16" s="41"/>
      <c r="G16" s="41">
        <v>1.01956130540014E-2</v>
      </c>
      <c r="H16" s="41">
        <v>1.51200990104808E-2</v>
      </c>
      <c r="I16" s="41">
        <v>5.8642788987180198E-3</v>
      </c>
      <c r="J16" s="41">
        <v>5.8740344382511101E-3</v>
      </c>
      <c r="K16" s="41">
        <v>3.1235470890907998E-3</v>
      </c>
      <c r="L16" s="41">
        <v>2.62945055274949E-3</v>
      </c>
      <c r="M16" s="41"/>
      <c r="N16" s="41">
        <v>5.0602175318227296E-3</v>
      </c>
      <c r="O16" s="41">
        <v>9.1653905304576299E-3</v>
      </c>
      <c r="P16" s="41">
        <v>2.5078327702876802E-3</v>
      </c>
      <c r="Q16" s="41">
        <v>1.0892477779213599E-2</v>
      </c>
      <c r="R16" s="41"/>
      <c r="S16" s="41">
        <v>1.0382767795847399E-2</v>
      </c>
      <c r="T16" s="41">
        <v>1.2646724591084299E-2</v>
      </c>
      <c r="U16" s="41">
        <v>0</v>
      </c>
      <c r="V16" s="41">
        <v>5.1420792833135401E-3</v>
      </c>
      <c r="W16" s="41">
        <v>0</v>
      </c>
      <c r="X16" s="41">
        <v>5.1844235559601196E-3</v>
      </c>
      <c r="Y16" s="41">
        <v>1.24803964534369E-2</v>
      </c>
      <c r="Z16" s="41">
        <v>2.4006624709785301E-2</v>
      </c>
      <c r="AA16" s="41">
        <v>0</v>
      </c>
      <c r="AB16" s="41">
        <v>6.1106600962597298E-3</v>
      </c>
      <c r="AC16" s="41">
        <v>0</v>
      </c>
      <c r="AD16" s="41">
        <v>1.5090011220870199E-2</v>
      </c>
      <c r="AE16" s="41"/>
      <c r="AF16" s="41">
        <v>5.7639006162951197E-3</v>
      </c>
      <c r="AG16" s="41">
        <v>7.7581356791624704E-3</v>
      </c>
      <c r="AH16" s="41">
        <v>0</v>
      </c>
      <c r="AI16" s="41"/>
      <c r="AJ16" s="41">
        <v>5.6803441672953203E-3</v>
      </c>
      <c r="AK16" s="41">
        <v>7.1135814497638398E-3</v>
      </c>
      <c r="AL16" s="41">
        <v>0</v>
      </c>
      <c r="AM16" s="41">
        <v>3.9011595229789399E-2</v>
      </c>
      <c r="AN16" s="41">
        <v>1.28142479024276E-2</v>
      </c>
      <c r="AO16" s="41"/>
      <c r="AP16" s="41">
        <v>5.24789566254157E-3</v>
      </c>
      <c r="AQ16" s="41">
        <v>4.5569942963754996E-3</v>
      </c>
      <c r="AR16" s="41">
        <v>0</v>
      </c>
      <c r="AS16" s="41"/>
      <c r="AT16" s="41">
        <v>4.2107016574946098E-3</v>
      </c>
      <c r="AU16" s="41">
        <v>4.0866210547575504E-3</v>
      </c>
      <c r="AV16" s="41">
        <v>7.58131329951985E-3</v>
      </c>
      <c r="AW16" s="41">
        <v>1.281747664071E-2</v>
      </c>
      <c r="AX16" s="41">
        <v>3.6223160251694302E-2</v>
      </c>
      <c r="AY16" s="41"/>
      <c r="AZ16" s="41">
        <v>4.0024974972839699E-3</v>
      </c>
      <c r="BA16" s="41">
        <v>4.90841434956604E-3</v>
      </c>
      <c r="BB16" s="41">
        <v>8.0371421835483195E-3</v>
      </c>
      <c r="BC16" s="41">
        <v>1.1514525284823199E-2</v>
      </c>
      <c r="BD16" s="41">
        <v>4.1482978305823802E-3</v>
      </c>
      <c r="BE16" s="41">
        <v>1.7999809500425599E-2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BE21"/>
  <sheetViews>
    <sheetView showGridLines="0" workbookViewId="0">
      <pane xSplit="2" topLeftCell="AH1" activePane="topRight" state="frozen"/>
      <selection pane="topRight" activeCell="AH6" sqref="AH6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102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0.18247858729698899</v>
      </c>
      <c r="D9" s="14">
        <v>0.211378272581036</v>
      </c>
      <c r="E9" s="14">
        <v>0.15531317122514701</v>
      </c>
      <c r="F9" s="14"/>
      <c r="G9" s="14">
        <v>0.158354854460039</v>
      </c>
      <c r="H9" s="14">
        <v>0.24494339746546401</v>
      </c>
      <c r="I9" s="14">
        <v>0.20043336881947099</v>
      </c>
      <c r="J9" s="14">
        <v>0.13532414241229301</v>
      </c>
      <c r="K9" s="14">
        <v>0.16592349970553799</v>
      </c>
      <c r="L9" s="14">
        <v>0.182369212983575</v>
      </c>
      <c r="M9" s="14"/>
      <c r="N9" s="14">
        <v>0.23093287674794</v>
      </c>
      <c r="O9" s="14">
        <v>0.16872182273352901</v>
      </c>
      <c r="P9" s="14">
        <v>0.16470527548196201</v>
      </c>
      <c r="Q9" s="14">
        <v>0.15688206077268699</v>
      </c>
      <c r="R9" s="14"/>
      <c r="S9" s="14">
        <v>0.21362875703727299</v>
      </c>
      <c r="T9" s="14">
        <v>0.17783191489717401</v>
      </c>
      <c r="U9" s="14">
        <v>0.145797969247524</v>
      </c>
      <c r="V9" s="14">
        <v>0.155931197474275</v>
      </c>
      <c r="W9" s="14">
        <v>0.18834582674988801</v>
      </c>
      <c r="X9" s="14">
        <v>0.26027845110586201</v>
      </c>
      <c r="Y9" s="14">
        <v>0.154732156601531</v>
      </c>
      <c r="Z9" s="14">
        <v>0.22833687053600299</v>
      </c>
      <c r="AA9" s="14">
        <v>0.19729270585272299</v>
      </c>
      <c r="AB9" s="14">
        <v>0.155198719950536</v>
      </c>
      <c r="AC9" s="14">
        <v>0.134350944847341</v>
      </c>
      <c r="AD9" s="14">
        <v>0.10760001203069899</v>
      </c>
      <c r="AE9" s="14"/>
      <c r="AF9" s="14">
        <v>0.201240600230982</v>
      </c>
      <c r="AG9" s="14">
        <v>0.17784574654993601</v>
      </c>
      <c r="AH9" s="14">
        <v>0.195882557044955</v>
      </c>
      <c r="AI9" s="14"/>
      <c r="AJ9" s="14">
        <v>0.21509087123123799</v>
      </c>
      <c r="AK9" s="14">
        <v>0.185204782577545</v>
      </c>
      <c r="AL9" s="14">
        <v>0.13033886393955299</v>
      </c>
      <c r="AM9" s="14">
        <v>0.28966770139693698</v>
      </c>
      <c r="AN9" s="14">
        <v>0.17887169937085801</v>
      </c>
      <c r="AO9" s="14"/>
      <c r="AP9" s="14">
        <v>0.232810399983361</v>
      </c>
      <c r="AQ9" s="14">
        <v>0.192122554418725</v>
      </c>
      <c r="AR9" s="14">
        <v>0.12599140857314101</v>
      </c>
      <c r="AS9" s="14"/>
      <c r="AT9" s="14">
        <v>0.12589075442710501</v>
      </c>
      <c r="AU9" s="14">
        <v>0.19647144505550601</v>
      </c>
      <c r="AV9" s="14">
        <v>0.201625450892087</v>
      </c>
      <c r="AW9" s="14">
        <v>0.24696857592047899</v>
      </c>
      <c r="AX9" s="14">
        <v>0.241409371746442</v>
      </c>
      <c r="AY9" s="14"/>
      <c r="AZ9" s="14">
        <v>0.226575941022892</v>
      </c>
      <c r="BA9" s="14">
        <v>0.17122231234365401</v>
      </c>
      <c r="BB9" s="14">
        <v>0.19646403378819099</v>
      </c>
      <c r="BC9" s="14">
        <v>0.14678213579819699</v>
      </c>
      <c r="BD9" s="14">
        <v>0.16988544795725899</v>
      </c>
      <c r="BE9" s="14">
        <v>0.163121490666295</v>
      </c>
    </row>
    <row r="10" spans="2:57" x14ac:dyDescent="0.25">
      <c r="B10" s="15" t="s">
        <v>448</v>
      </c>
      <c r="C10" s="14">
        <v>0.24167239871567101</v>
      </c>
      <c r="D10" s="14">
        <v>0.25619915267390703</v>
      </c>
      <c r="E10" s="14">
        <v>0.22797853065594401</v>
      </c>
      <c r="F10" s="14"/>
      <c r="G10" s="14">
        <v>0.25364018455991699</v>
      </c>
      <c r="H10" s="14">
        <v>0.21992920028389401</v>
      </c>
      <c r="I10" s="14">
        <v>0.193046270822958</v>
      </c>
      <c r="J10" s="14">
        <v>0.26702271113041098</v>
      </c>
      <c r="K10" s="14">
        <v>0.23412584524282001</v>
      </c>
      <c r="L10" s="14">
        <v>0.27547302078706398</v>
      </c>
      <c r="M10" s="14"/>
      <c r="N10" s="14">
        <v>0.26110297179572201</v>
      </c>
      <c r="O10" s="14">
        <v>0.23302139078051101</v>
      </c>
      <c r="P10" s="14">
        <v>0.264464202901808</v>
      </c>
      <c r="Q10" s="14">
        <v>0.21204155617326401</v>
      </c>
      <c r="R10" s="14"/>
      <c r="S10" s="14">
        <v>0.268315951100906</v>
      </c>
      <c r="T10" s="14">
        <v>0.27657249405411799</v>
      </c>
      <c r="U10" s="14">
        <v>0.174680642739478</v>
      </c>
      <c r="V10" s="14">
        <v>0.247427126262842</v>
      </c>
      <c r="W10" s="14">
        <v>0.18370501790961699</v>
      </c>
      <c r="X10" s="14">
        <v>0.23244079466003401</v>
      </c>
      <c r="Y10" s="14">
        <v>0.25326953067324798</v>
      </c>
      <c r="Z10" s="14">
        <v>0.15903367076942301</v>
      </c>
      <c r="AA10" s="14">
        <v>0.211994078265688</v>
      </c>
      <c r="AB10" s="14">
        <v>0.28919750859092003</v>
      </c>
      <c r="AC10" s="14">
        <v>0.27560783555088703</v>
      </c>
      <c r="AD10" s="14">
        <v>0.27986948750859197</v>
      </c>
      <c r="AE10" s="14"/>
      <c r="AF10" s="14">
        <v>0.23151442348863599</v>
      </c>
      <c r="AG10" s="14">
        <v>0.25543371231952999</v>
      </c>
      <c r="AH10" s="14">
        <v>0.23484799070425599</v>
      </c>
      <c r="AI10" s="14"/>
      <c r="AJ10" s="14">
        <v>0.23535825600651999</v>
      </c>
      <c r="AK10" s="14">
        <v>0.236019486182349</v>
      </c>
      <c r="AL10" s="14">
        <v>0.287466654002974</v>
      </c>
      <c r="AM10" s="14">
        <v>0.26217592448187299</v>
      </c>
      <c r="AN10" s="14">
        <v>0.25778239004624098</v>
      </c>
      <c r="AO10" s="14"/>
      <c r="AP10" s="14">
        <v>0.27857789365218499</v>
      </c>
      <c r="AQ10" s="14">
        <v>0.235839889510253</v>
      </c>
      <c r="AR10" s="14">
        <v>0.26374117073779701</v>
      </c>
      <c r="AS10" s="14"/>
      <c r="AT10" s="14">
        <v>0.23579482851453901</v>
      </c>
      <c r="AU10" s="14">
        <v>0.21362578063201601</v>
      </c>
      <c r="AV10" s="14">
        <v>0.26542020724553</v>
      </c>
      <c r="AW10" s="14">
        <v>0.227386648956696</v>
      </c>
      <c r="AX10" s="14">
        <v>0.18812181634605599</v>
      </c>
      <c r="AY10" s="14"/>
      <c r="AZ10" s="14">
        <v>0.25254969130884503</v>
      </c>
      <c r="BA10" s="14">
        <v>0.23782217291326199</v>
      </c>
      <c r="BB10" s="14">
        <v>0.204115738735867</v>
      </c>
      <c r="BC10" s="14">
        <v>0.248392007135389</v>
      </c>
      <c r="BD10" s="14">
        <v>0.23830527580654201</v>
      </c>
      <c r="BE10" s="14">
        <v>0.28076038418489602</v>
      </c>
    </row>
    <row r="11" spans="2:57" x14ac:dyDescent="0.25">
      <c r="B11" s="15" t="s">
        <v>82</v>
      </c>
      <c r="C11" s="14">
        <v>0.29906929842442698</v>
      </c>
      <c r="D11" s="14">
        <v>0.28168822480251499</v>
      </c>
      <c r="E11" s="14">
        <v>0.316701856343998</v>
      </c>
      <c r="F11" s="14"/>
      <c r="G11" s="14">
        <v>0.28511785318732602</v>
      </c>
      <c r="H11" s="14">
        <v>0.28792866256607502</v>
      </c>
      <c r="I11" s="14">
        <v>0.27522745685233402</v>
      </c>
      <c r="J11" s="14">
        <v>0.30022587017302899</v>
      </c>
      <c r="K11" s="14">
        <v>0.32511635681364598</v>
      </c>
      <c r="L11" s="14">
        <v>0.31844331469079501</v>
      </c>
      <c r="M11" s="14"/>
      <c r="N11" s="14">
        <v>0.24860822769468199</v>
      </c>
      <c r="O11" s="14">
        <v>0.33337166754478198</v>
      </c>
      <c r="P11" s="14">
        <v>0.29591646618220901</v>
      </c>
      <c r="Q11" s="14">
        <v>0.32433095767023801</v>
      </c>
      <c r="R11" s="14"/>
      <c r="S11" s="14">
        <v>0.29518758580168403</v>
      </c>
      <c r="T11" s="14">
        <v>0.23783084528680401</v>
      </c>
      <c r="U11" s="14">
        <v>0.40172240368888001</v>
      </c>
      <c r="V11" s="14">
        <v>0.33584813654909601</v>
      </c>
      <c r="W11" s="14">
        <v>0.32115926978791798</v>
      </c>
      <c r="X11" s="14">
        <v>0.26566390885068902</v>
      </c>
      <c r="Y11" s="14">
        <v>0.31070988451729997</v>
      </c>
      <c r="Z11" s="14">
        <v>0.33778457681531598</v>
      </c>
      <c r="AA11" s="14">
        <v>0.29833300070436303</v>
      </c>
      <c r="AB11" s="14">
        <v>0.26824505732833698</v>
      </c>
      <c r="AC11" s="14">
        <v>0.26731341456848901</v>
      </c>
      <c r="AD11" s="14">
        <v>0.31280343868405502</v>
      </c>
      <c r="AE11" s="14"/>
      <c r="AF11" s="14">
        <v>0.28667363603809798</v>
      </c>
      <c r="AG11" s="14">
        <v>0.30942539300844701</v>
      </c>
      <c r="AH11" s="14">
        <v>0.28881105156444797</v>
      </c>
      <c r="AI11" s="14"/>
      <c r="AJ11" s="14">
        <v>0.29383885045160302</v>
      </c>
      <c r="AK11" s="14">
        <v>0.30008246635742603</v>
      </c>
      <c r="AL11" s="14">
        <v>0.34349830924008301</v>
      </c>
      <c r="AM11" s="14">
        <v>0.201345043640241</v>
      </c>
      <c r="AN11" s="14">
        <v>0.26838311573420798</v>
      </c>
      <c r="AO11" s="14"/>
      <c r="AP11" s="14">
        <v>0.28943420949374998</v>
      </c>
      <c r="AQ11" s="14">
        <v>0.31227211339368699</v>
      </c>
      <c r="AR11" s="14">
        <v>0.349646343810678</v>
      </c>
      <c r="AS11" s="14"/>
      <c r="AT11" s="14">
        <v>0.31621500962269899</v>
      </c>
      <c r="AU11" s="14">
        <v>0.30377749784722602</v>
      </c>
      <c r="AV11" s="14">
        <v>0.290723753051086</v>
      </c>
      <c r="AW11" s="14">
        <v>0.26433832225271098</v>
      </c>
      <c r="AX11" s="14">
        <v>0.28638307544709302</v>
      </c>
      <c r="AY11" s="14"/>
      <c r="AZ11" s="14">
        <v>0.267587505812449</v>
      </c>
      <c r="BA11" s="14">
        <v>0.301441917713344</v>
      </c>
      <c r="BB11" s="14">
        <v>0.30757725346875298</v>
      </c>
      <c r="BC11" s="14">
        <v>0.31603045809852198</v>
      </c>
      <c r="BD11" s="14">
        <v>0.30258059625155898</v>
      </c>
      <c r="BE11" s="14">
        <v>0.33721757329836399</v>
      </c>
    </row>
    <row r="12" spans="2:57" x14ac:dyDescent="0.25">
      <c r="B12" s="15" t="s">
        <v>83</v>
      </c>
      <c r="C12" s="14">
        <v>0.150458121526615</v>
      </c>
      <c r="D12" s="14">
        <v>0.13624431225917499</v>
      </c>
      <c r="E12" s="14">
        <v>0.16223778663619701</v>
      </c>
      <c r="F12" s="14"/>
      <c r="G12" s="14">
        <v>0.114864012791126</v>
      </c>
      <c r="H12" s="14">
        <v>0.13418335362198999</v>
      </c>
      <c r="I12" s="14">
        <v>0.170294823368485</v>
      </c>
      <c r="J12" s="14">
        <v>0.153935631737042</v>
      </c>
      <c r="K12" s="14">
        <v>0.16126023151958899</v>
      </c>
      <c r="L12" s="14">
        <v>0.16134505688061301</v>
      </c>
      <c r="M12" s="14"/>
      <c r="N12" s="14">
        <v>0.152485752068414</v>
      </c>
      <c r="O12" s="14">
        <v>0.15050329994278899</v>
      </c>
      <c r="P12" s="14">
        <v>0.129398848798531</v>
      </c>
      <c r="Q12" s="14">
        <v>0.161628714636081</v>
      </c>
      <c r="R12" s="14"/>
      <c r="S12" s="14">
        <v>9.9730404937727599E-2</v>
      </c>
      <c r="T12" s="14">
        <v>0.145517769524729</v>
      </c>
      <c r="U12" s="14">
        <v>0.169564982491092</v>
      </c>
      <c r="V12" s="14">
        <v>0.15619341867386999</v>
      </c>
      <c r="W12" s="14">
        <v>0.13212496575051499</v>
      </c>
      <c r="X12" s="14">
        <v>0.138529810077066</v>
      </c>
      <c r="Y12" s="14">
        <v>0.12996509420852601</v>
      </c>
      <c r="Z12" s="14">
        <v>0.15984585985285699</v>
      </c>
      <c r="AA12" s="14">
        <v>0.18564632205475401</v>
      </c>
      <c r="AB12" s="14">
        <v>0.17195041520990501</v>
      </c>
      <c r="AC12" s="14">
        <v>0.19778480573111901</v>
      </c>
      <c r="AD12" s="14">
        <v>0.18913626772835801</v>
      </c>
      <c r="AE12" s="14"/>
      <c r="AF12" s="14">
        <v>0.17186863285328599</v>
      </c>
      <c r="AG12" s="14">
        <v>0.15269368766559899</v>
      </c>
      <c r="AH12" s="14">
        <v>0.10958904747338299</v>
      </c>
      <c r="AI12" s="14"/>
      <c r="AJ12" s="14">
        <v>0.14806437580596801</v>
      </c>
      <c r="AK12" s="14">
        <v>0.16355975772005099</v>
      </c>
      <c r="AL12" s="14">
        <v>0.15779787509097001</v>
      </c>
      <c r="AM12" s="14">
        <v>0.13045401818348601</v>
      </c>
      <c r="AN12" s="14">
        <v>0.13986768502824301</v>
      </c>
      <c r="AO12" s="14"/>
      <c r="AP12" s="14">
        <v>0.12388259343814099</v>
      </c>
      <c r="AQ12" s="14">
        <v>0.13621014202169299</v>
      </c>
      <c r="AR12" s="14">
        <v>0.15625461897704501</v>
      </c>
      <c r="AS12" s="14"/>
      <c r="AT12" s="14">
        <v>0.19413499365176701</v>
      </c>
      <c r="AU12" s="14">
        <v>0.14077598071549499</v>
      </c>
      <c r="AV12" s="14">
        <v>0.12958431139573301</v>
      </c>
      <c r="AW12" s="14">
        <v>0.143752491179473</v>
      </c>
      <c r="AX12" s="14">
        <v>0.189663658325507</v>
      </c>
      <c r="AY12" s="14"/>
      <c r="AZ12" s="14">
        <v>0.139200889971444</v>
      </c>
      <c r="BA12" s="14">
        <v>0.15302748468503399</v>
      </c>
      <c r="BB12" s="14">
        <v>0.16240580058611401</v>
      </c>
      <c r="BC12" s="14">
        <v>0.15152436528631999</v>
      </c>
      <c r="BD12" s="14">
        <v>0.16901618343590999</v>
      </c>
      <c r="BE12" s="14">
        <v>0.121087857317192</v>
      </c>
    </row>
    <row r="13" spans="2:57" x14ac:dyDescent="0.25">
      <c r="B13" s="15" t="s">
        <v>84</v>
      </c>
      <c r="C13" s="14">
        <v>8.3924154367830003E-2</v>
      </c>
      <c r="D13" s="14">
        <v>7.5762000652959294E-2</v>
      </c>
      <c r="E13" s="14">
        <v>9.2397694039547201E-2</v>
      </c>
      <c r="F13" s="14"/>
      <c r="G13" s="14">
        <v>0.106582156312717</v>
      </c>
      <c r="H13" s="14">
        <v>7.8002432934783594E-2</v>
      </c>
      <c r="I13" s="14">
        <v>9.0072693279527605E-2</v>
      </c>
      <c r="J13" s="14">
        <v>9.9021581031115094E-2</v>
      </c>
      <c r="K13" s="14">
        <v>8.5007608391318004E-2</v>
      </c>
      <c r="L13" s="14">
        <v>5.56155247806275E-2</v>
      </c>
      <c r="M13" s="14"/>
      <c r="N13" s="14">
        <v>7.6103346000400696E-2</v>
      </c>
      <c r="O13" s="14">
        <v>7.9406116863984397E-2</v>
      </c>
      <c r="P13" s="14">
        <v>9.7549452451898999E-2</v>
      </c>
      <c r="Q13" s="14">
        <v>8.6581870536530395E-2</v>
      </c>
      <c r="R13" s="14"/>
      <c r="S13" s="14">
        <v>6.3088232325347701E-2</v>
      </c>
      <c r="T13" s="14">
        <v>0.119020111711908</v>
      </c>
      <c r="U13" s="14">
        <v>8.9094976335536105E-2</v>
      </c>
      <c r="V13" s="14">
        <v>7.3510756829898702E-2</v>
      </c>
      <c r="W13" s="14">
        <v>0.109336530015674</v>
      </c>
      <c r="X13" s="14">
        <v>7.9614340443731099E-2</v>
      </c>
      <c r="Y13" s="14">
        <v>0.109011053162529</v>
      </c>
      <c r="Z13" s="14">
        <v>6.5417958525091205E-2</v>
      </c>
      <c r="AA13" s="14">
        <v>6.9868849233074695E-2</v>
      </c>
      <c r="AB13" s="14">
        <v>9.0825725642856098E-2</v>
      </c>
      <c r="AC13" s="14">
        <v>5.6632202228617597E-2</v>
      </c>
      <c r="AD13" s="14">
        <v>3.3996265813938602E-2</v>
      </c>
      <c r="AE13" s="14"/>
      <c r="AF13" s="14">
        <v>8.2662301078822401E-2</v>
      </c>
      <c r="AG13" s="14">
        <v>7.5316887488400694E-2</v>
      </c>
      <c r="AH13" s="14">
        <v>8.8640674666006003E-2</v>
      </c>
      <c r="AI13" s="14"/>
      <c r="AJ13" s="14">
        <v>7.7894411311671297E-2</v>
      </c>
      <c r="AK13" s="14">
        <v>7.5518405249025894E-2</v>
      </c>
      <c r="AL13" s="14">
        <v>8.0898297726420307E-2</v>
      </c>
      <c r="AM13" s="14">
        <v>0.116357312297464</v>
      </c>
      <c r="AN13" s="14">
        <v>9.22393124110929E-2</v>
      </c>
      <c r="AO13" s="14"/>
      <c r="AP13" s="14">
        <v>5.43879070114104E-2</v>
      </c>
      <c r="AQ13" s="14">
        <v>7.9921209080748706E-2</v>
      </c>
      <c r="AR13" s="14">
        <v>8.4037624774133901E-2</v>
      </c>
      <c r="AS13" s="14"/>
      <c r="AT13" s="14">
        <v>8.7964059412836706E-2</v>
      </c>
      <c r="AU13" s="14">
        <v>9.83354028943762E-2</v>
      </c>
      <c r="AV13" s="14">
        <v>7.1501713758081897E-2</v>
      </c>
      <c r="AW13" s="14">
        <v>5.7640974290447303E-2</v>
      </c>
      <c r="AX13" s="14">
        <v>9.4422078134902304E-2</v>
      </c>
      <c r="AY13" s="14"/>
      <c r="AZ13" s="14">
        <v>7.03115411971416E-2</v>
      </c>
      <c r="BA13" s="14">
        <v>8.7195955829160496E-2</v>
      </c>
      <c r="BB13" s="14">
        <v>8.3705259110049196E-2</v>
      </c>
      <c r="BC13" s="14">
        <v>9.8969977323755398E-2</v>
      </c>
      <c r="BD13" s="14">
        <v>9.0021384617881103E-2</v>
      </c>
      <c r="BE13" s="14">
        <v>6.5968532910135005E-2</v>
      </c>
    </row>
    <row r="14" spans="2:57" x14ac:dyDescent="0.25">
      <c r="B14" s="15" t="s">
        <v>85</v>
      </c>
      <c r="C14" s="14">
        <v>2.3207286961372701E-2</v>
      </c>
      <c r="D14" s="14">
        <v>2.4025989450043202E-2</v>
      </c>
      <c r="E14" s="14">
        <v>2.2544400653877399E-2</v>
      </c>
      <c r="F14" s="14"/>
      <c r="G14" s="14">
        <v>4.5150008500313199E-2</v>
      </c>
      <c r="H14" s="14">
        <v>2.2448605252039299E-2</v>
      </c>
      <c r="I14" s="14">
        <v>3.9320710164539599E-2</v>
      </c>
      <c r="J14" s="14">
        <v>2.7066536693169399E-2</v>
      </c>
      <c r="K14" s="14">
        <v>9.4068865357129806E-3</v>
      </c>
      <c r="L14" s="14">
        <v>2.19752646031248E-3</v>
      </c>
      <c r="M14" s="14"/>
      <c r="N14" s="14">
        <v>1.86642932408232E-2</v>
      </c>
      <c r="O14" s="14">
        <v>2.2693290234123201E-2</v>
      </c>
      <c r="P14" s="14">
        <v>2.6494822824787399E-2</v>
      </c>
      <c r="Q14" s="14">
        <v>2.6170588687122898E-2</v>
      </c>
      <c r="R14" s="14"/>
      <c r="S14" s="14">
        <v>3.1970231198588203E-2</v>
      </c>
      <c r="T14" s="14">
        <v>3.1592656468759001E-2</v>
      </c>
      <c r="U14" s="14">
        <v>1.9139025497491101E-2</v>
      </c>
      <c r="V14" s="14">
        <v>1.8539644406526799E-2</v>
      </c>
      <c r="W14" s="14">
        <v>4.4370746551949898E-2</v>
      </c>
      <c r="X14" s="14">
        <v>6.64741292610623E-3</v>
      </c>
      <c r="Y14" s="14">
        <v>1.32706280467354E-2</v>
      </c>
      <c r="Z14" s="14">
        <v>2.5242347354088899E-2</v>
      </c>
      <c r="AA14" s="14">
        <v>1.45213770502511E-2</v>
      </c>
      <c r="AB14" s="14">
        <v>2.4582573277446201E-2</v>
      </c>
      <c r="AC14" s="14">
        <v>1.8413374752590299E-2</v>
      </c>
      <c r="AD14" s="14">
        <v>3.04681531250342E-2</v>
      </c>
      <c r="AE14" s="14"/>
      <c r="AF14" s="14">
        <v>1.32441555175748E-2</v>
      </c>
      <c r="AG14" s="14">
        <v>2.1998592485093501E-2</v>
      </c>
      <c r="AH14" s="14">
        <v>3.7044453185178801E-2</v>
      </c>
      <c r="AI14" s="14"/>
      <c r="AJ14" s="14">
        <v>1.2589973105528399E-2</v>
      </c>
      <c r="AK14" s="14">
        <v>2.68935906109611E-2</v>
      </c>
      <c r="AL14" s="14">
        <v>0</v>
      </c>
      <c r="AM14" s="14">
        <v>0</v>
      </c>
      <c r="AN14" s="14">
        <v>3.10557744123885E-2</v>
      </c>
      <c r="AO14" s="14"/>
      <c r="AP14" s="14">
        <v>6.1491799873304E-3</v>
      </c>
      <c r="AQ14" s="14">
        <v>2.5995265289543799E-2</v>
      </c>
      <c r="AR14" s="14">
        <v>1.47327875577845E-2</v>
      </c>
      <c r="AS14" s="14"/>
      <c r="AT14" s="14">
        <v>2.3661635717341201E-2</v>
      </c>
      <c r="AU14" s="14">
        <v>2.20520896454128E-2</v>
      </c>
      <c r="AV14" s="14">
        <v>2.89493430882681E-2</v>
      </c>
      <c r="AW14" s="14">
        <v>2.6984228670023001E-2</v>
      </c>
      <c r="AX14" s="14">
        <v>0</v>
      </c>
      <c r="AY14" s="14"/>
      <c r="AZ14" s="14">
        <v>2.5859709482611799E-2</v>
      </c>
      <c r="BA14" s="14">
        <v>3.0070977406025299E-2</v>
      </c>
      <c r="BB14" s="14">
        <v>2.4944640963855499E-2</v>
      </c>
      <c r="BC14" s="14">
        <v>2.0022897591327599E-2</v>
      </c>
      <c r="BD14" s="14">
        <v>1.55413432334018E-2</v>
      </c>
      <c r="BE14" s="14">
        <v>0</v>
      </c>
    </row>
    <row r="15" spans="2:57" x14ac:dyDescent="0.25">
      <c r="B15" s="15" t="s">
        <v>86</v>
      </c>
      <c r="C15" s="14">
        <v>1.6975484187337599E-2</v>
      </c>
      <c r="D15" s="14">
        <v>1.38718581656367E-2</v>
      </c>
      <c r="E15" s="14">
        <v>2.01091715676338E-2</v>
      </c>
      <c r="F15" s="14"/>
      <c r="G15" s="14">
        <v>2.6787591066092901E-2</v>
      </c>
      <c r="H15" s="14">
        <v>9.7683198672532893E-3</v>
      </c>
      <c r="I15" s="14">
        <v>3.1604676692685497E-2</v>
      </c>
      <c r="J15" s="14">
        <v>1.7403526822940101E-2</v>
      </c>
      <c r="K15" s="14">
        <v>1.6248548708898101E-2</v>
      </c>
      <c r="L15" s="14">
        <v>4.5563434170124697E-3</v>
      </c>
      <c r="M15" s="14"/>
      <c r="N15" s="14">
        <v>8.9139948639053498E-3</v>
      </c>
      <c r="O15" s="14">
        <v>7.0364831188936498E-3</v>
      </c>
      <c r="P15" s="14">
        <v>2.1470931358802799E-2</v>
      </c>
      <c r="Q15" s="14">
        <v>3.2364251524076397E-2</v>
      </c>
      <c r="R15" s="14"/>
      <c r="S15" s="14">
        <v>2.4666054618903401E-2</v>
      </c>
      <c r="T15" s="14">
        <v>4.77975607982225E-3</v>
      </c>
      <c r="U15" s="14">
        <v>0</v>
      </c>
      <c r="V15" s="14">
        <v>1.25497198034924E-2</v>
      </c>
      <c r="W15" s="14">
        <v>2.09576432344383E-2</v>
      </c>
      <c r="X15" s="14">
        <v>1.6825281936510599E-2</v>
      </c>
      <c r="Y15" s="14">
        <v>2.3597439618480098E-2</v>
      </c>
      <c r="Z15" s="14">
        <v>2.433871614722E-2</v>
      </c>
      <c r="AA15" s="14">
        <v>2.2343666839146799E-2</v>
      </c>
      <c r="AB15" s="14">
        <v>0</v>
      </c>
      <c r="AC15" s="14">
        <v>4.9897422320955197E-2</v>
      </c>
      <c r="AD15" s="14">
        <v>3.2398910622161402E-2</v>
      </c>
      <c r="AE15" s="14"/>
      <c r="AF15" s="14">
        <v>1.2796250792601299E-2</v>
      </c>
      <c r="AG15" s="14">
        <v>7.2859804829927301E-3</v>
      </c>
      <c r="AH15" s="14">
        <v>4.2292263298945601E-2</v>
      </c>
      <c r="AI15" s="14"/>
      <c r="AJ15" s="14">
        <v>1.7163262087471199E-2</v>
      </c>
      <c r="AK15" s="14">
        <v>1.27215113026423E-2</v>
      </c>
      <c r="AL15" s="14">
        <v>0</v>
      </c>
      <c r="AM15" s="14">
        <v>0</v>
      </c>
      <c r="AN15" s="14">
        <v>2.86115002496844E-2</v>
      </c>
      <c r="AO15" s="14"/>
      <c r="AP15" s="14">
        <v>1.47578164338216E-2</v>
      </c>
      <c r="AQ15" s="14">
        <v>1.64195966938173E-2</v>
      </c>
      <c r="AR15" s="14">
        <v>5.5960455694200103E-3</v>
      </c>
      <c r="AS15" s="14"/>
      <c r="AT15" s="14">
        <v>1.63387186537114E-2</v>
      </c>
      <c r="AU15" s="14">
        <v>2.1098487815447198E-2</v>
      </c>
      <c r="AV15" s="14">
        <v>9.1093476571929601E-3</v>
      </c>
      <c r="AW15" s="14">
        <v>3.2928758730170003E-2</v>
      </c>
      <c r="AX15" s="14">
        <v>0</v>
      </c>
      <c r="AY15" s="14"/>
      <c r="AZ15" s="14">
        <v>1.7914721204617502E-2</v>
      </c>
      <c r="BA15" s="14">
        <v>1.4651939826922601E-2</v>
      </c>
      <c r="BB15" s="14">
        <v>1.6965320584870099E-2</v>
      </c>
      <c r="BC15" s="14">
        <v>1.82781587664885E-2</v>
      </c>
      <c r="BD15" s="14">
        <v>1.0649711463244199E-2</v>
      </c>
      <c r="BE15" s="14">
        <v>3.18441616231179E-2</v>
      </c>
    </row>
    <row r="16" spans="2:57" x14ac:dyDescent="0.25">
      <c r="B16" s="15" t="s">
        <v>87</v>
      </c>
      <c r="C16" s="41">
        <v>2.2146685197576999E-3</v>
      </c>
      <c r="D16" s="41">
        <v>8.3018941472726604E-4</v>
      </c>
      <c r="E16" s="41">
        <v>2.7173888776560102E-3</v>
      </c>
      <c r="F16" s="41"/>
      <c r="G16" s="41">
        <v>9.5033391224685401E-3</v>
      </c>
      <c r="H16" s="41">
        <v>2.7960280085007599E-3</v>
      </c>
      <c r="I16" s="41">
        <v>0</v>
      </c>
      <c r="J16" s="41">
        <v>0</v>
      </c>
      <c r="K16" s="41">
        <v>2.9110230824777798E-3</v>
      </c>
      <c r="L16" s="41">
        <v>0</v>
      </c>
      <c r="M16" s="41"/>
      <c r="N16" s="41">
        <v>3.18853758811305E-3</v>
      </c>
      <c r="O16" s="41">
        <v>5.2459287813878897E-3</v>
      </c>
      <c r="P16" s="41">
        <v>0</v>
      </c>
      <c r="Q16" s="41">
        <v>0</v>
      </c>
      <c r="R16" s="41"/>
      <c r="S16" s="41">
        <v>3.41278297957045E-3</v>
      </c>
      <c r="T16" s="41">
        <v>6.8544519766858304E-3</v>
      </c>
      <c r="U16" s="41">
        <v>0</v>
      </c>
      <c r="V16" s="41">
        <v>0</v>
      </c>
      <c r="W16" s="41">
        <v>0</v>
      </c>
      <c r="X16" s="41">
        <v>0</v>
      </c>
      <c r="Y16" s="41">
        <v>5.4442131716505703E-3</v>
      </c>
      <c r="Z16" s="41">
        <v>0</v>
      </c>
      <c r="AA16" s="41">
        <v>0</v>
      </c>
      <c r="AB16" s="41">
        <v>0</v>
      </c>
      <c r="AC16" s="41">
        <v>0</v>
      </c>
      <c r="AD16" s="41">
        <v>1.3727464487161899E-2</v>
      </c>
      <c r="AE16" s="41"/>
      <c r="AF16" s="41">
        <v>0</v>
      </c>
      <c r="AG16" s="41">
        <v>0</v>
      </c>
      <c r="AH16" s="41">
        <v>2.8919620628279699E-3</v>
      </c>
      <c r="AI16" s="41"/>
      <c r="AJ16" s="41">
        <v>0</v>
      </c>
      <c r="AK16" s="41">
        <v>0</v>
      </c>
      <c r="AL16" s="41">
        <v>0</v>
      </c>
      <c r="AM16" s="41">
        <v>0</v>
      </c>
      <c r="AN16" s="41">
        <v>3.1885227472847901E-3</v>
      </c>
      <c r="AO16" s="41"/>
      <c r="AP16" s="41">
        <v>0</v>
      </c>
      <c r="AQ16" s="41">
        <v>1.21922959153222E-3</v>
      </c>
      <c r="AR16" s="41">
        <v>0</v>
      </c>
      <c r="AS16" s="41"/>
      <c r="AT16" s="41">
        <v>0</v>
      </c>
      <c r="AU16" s="41">
        <v>3.8633153945209701E-3</v>
      </c>
      <c r="AV16" s="41">
        <v>3.0858729120217601E-3</v>
      </c>
      <c r="AW16" s="41">
        <v>0</v>
      </c>
      <c r="AX16" s="41">
        <v>0</v>
      </c>
      <c r="AY16" s="41"/>
      <c r="AZ16" s="41">
        <v>0</v>
      </c>
      <c r="BA16" s="41">
        <v>4.5672392825981999E-3</v>
      </c>
      <c r="BB16" s="41">
        <v>3.8219527622995299E-3</v>
      </c>
      <c r="BC16" s="41">
        <v>0</v>
      </c>
      <c r="BD16" s="41">
        <v>4.0000572342028104E-3</v>
      </c>
      <c r="BE16" s="41">
        <v>0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BE21"/>
  <sheetViews>
    <sheetView showGridLines="0" workbookViewId="0">
      <pane xSplit="2" topLeftCell="AH1" activePane="topRight" state="frozen"/>
      <selection pane="topRight" activeCell="AN13" sqref="AN13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103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4.3571700177342798E-2</v>
      </c>
      <c r="D9" s="14">
        <v>4.7182721854152197E-2</v>
      </c>
      <c r="E9" s="14">
        <v>4.0300226952135101E-2</v>
      </c>
      <c r="F9" s="14"/>
      <c r="G9" s="14">
        <v>5.57316806486539E-2</v>
      </c>
      <c r="H9" s="14">
        <v>3.4593577365377798E-2</v>
      </c>
      <c r="I9" s="14">
        <v>4.5164226655250897E-2</v>
      </c>
      <c r="J9" s="14">
        <v>3.8455670027525597E-2</v>
      </c>
      <c r="K9" s="14">
        <v>4.62112624284561E-2</v>
      </c>
      <c r="L9" s="14">
        <v>4.3879035931616198E-2</v>
      </c>
      <c r="M9" s="14"/>
      <c r="N9" s="14">
        <v>4.1393554695955799E-2</v>
      </c>
      <c r="O9" s="14">
        <v>3.8941380186961402E-2</v>
      </c>
      <c r="P9" s="14">
        <v>4.1465168936691901E-2</v>
      </c>
      <c r="Q9" s="14">
        <v>5.3375889796388999E-2</v>
      </c>
      <c r="R9" s="14"/>
      <c r="S9" s="14">
        <v>5.5114795193513998E-2</v>
      </c>
      <c r="T9" s="14">
        <v>5.4687994606584897E-2</v>
      </c>
      <c r="U9" s="14">
        <v>3.5727007501550202E-2</v>
      </c>
      <c r="V9" s="14">
        <v>3.0376605382557102E-2</v>
      </c>
      <c r="W9" s="14">
        <v>5.3803900480622703E-2</v>
      </c>
      <c r="X9" s="14">
        <v>7.18655089787128E-2</v>
      </c>
      <c r="Y9" s="14">
        <v>2.2464239339107999E-2</v>
      </c>
      <c r="Z9" s="14">
        <v>6.4206098192272201E-2</v>
      </c>
      <c r="AA9" s="14">
        <v>3.49077066580794E-2</v>
      </c>
      <c r="AB9" s="14">
        <v>4.7006970923556303E-2</v>
      </c>
      <c r="AC9" s="14">
        <v>9.4377807246643595E-3</v>
      </c>
      <c r="AD9" s="14">
        <v>0</v>
      </c>
      <c r="AE9" s="14"/>
      <c r="AF9" s="14">
        <v>5.7581989734760697E-2</v>
      </c>
      <c r="AG9" s="14">
        <v>3.8493064486730698E-2</v>
      </c>
      <c r="AH9" s="14">
        <v>3.0878087962244501E-2</v>
      </c>
      <c r="AI9" s="14"/>
      <c r="AJ9" s="14">
        <v>5.4745414927298598E-2</v>
      </c>
      <c r="AK9" s="14">
        <v>4.0352808798032998E-2</v>
      </c>
      <c r="AL9" s="14">
        <v>2.9266371764132201E-2</v>
      </c>
      <c r="AM9" s="14">
        <v>8.9575992223462297E-2</v>
      </c>
      <c r="AN9" s="14">
        <v>5.3700114564044298E-2</v>
      </c>
      <c r="AO9" s="14"/>
      <c r="AP9" s="14">
        <v>5.7168910005587402E-2</v>
      </c>
      <c r="AQ9" s="14">
        <v>4.2546655111125702E-2</v>
      </c>
      <c r="AR9" s="14">
        <v>3.1115465297933301E-2</v>
      </c>
      <c r="AS9" s="14"/>
      <c r="AT9" s="14">
        <v>6.5444002659772599E-2</v>
      </c>
      <c r="AU9" s="14">
        <v>3.03028367034665E-2</v>
      </c>
      <c r="AV9" s="14">
        <v>3.6960416490381301E-2</v>
      </c>
      <c r="AW9" s="14">
        <v>2.8167268093401799E-2</v>
      </c>
      <c r="AX9" s="14">
        <v>0.103879929203275</v>
      </c>
      <c r="AY9" s="14"/>
      <c r="AZ9" s="14">
        <v>5.1893935708995698E-2</v>
      </c>
      <c r="BA9" s="14">
        <v>3.82653684973936E-2</v>
      </c>
      <c r="BB9" s="14">
        <v>5.2962013279273502E-2</v>
      </c>
      <c r="BC9" s="14">
        <v>2.5887807252178999E-2</v>
      </c>
      <c r="BD9" s="14">
        <v>7.1831809914674596E-2</v>
      </c>
      <c r="BE9" s="14">
        <v>1.8684489159107399E-2</v>
      </c>
    </row>
    <row r="10" spans="2:57" x14ac:dyDescent="0.25">
      <c r="B10" s="15" t="s">
        <v>448</v>
      </c>
      <c r="C10" s="14">
        <v>8.4810637626684907E-2</v>
      </c>
      <c r="D10" s="14">
        <v>9.9200723156375195E-2</v>
      </c>
      <c r="E10" s="14">
        <v>7.0340215402771605E-2</v>
      </c>
      <c r="F10" s="14"/>
      <c r="G10" s="14">
        <v>5.1488585800599E-2</v>
      </c>
      <c r="H10" s="14">
        <v>9.4651616405664496E-2</v>
      </c>
      <c r="I10" s="14">
        <v>8.2437673372266304E-2</v>
      </c>
      <c r="J10" s="14">
        <v>7.4039063459645393E-2</v>
      </c>
      <c r="K10" s="14">
        <v>8.5327389882341204E-2</v>
      </c>
      <c r="L10" s="14">
        <v>0.109376528587023</v>
      </c>
      <c r="M10" s="14"/>
      <c r="N10" s="14">
        <v>0.100632341885979</v>
      </c>
      <c r="O10" s="14">
        <v>7.8253262608558694E-2</v>
      </c>
      <c r="P10" s="14">
        <v>7.1248827246540899E-2</v>
      </c>
      <c r="Q10" s="14">
        <v>8.6301791560570107E-2</v>
      </c>
      <c r="R10" s="14"/>
      <c r="S10" s="14">
        <v>9.4628986166941306E-2</v>
      </c>
      <c r="T10" s="14">
        <v>6.5838748668400296E-2</v>
      </c>
      <c r="U10" s="14">
        <v>7.8760669137423106E-2</v>
      </c>
      <c r="V10" s="14">
        <v>5.6796550492937498E-2</v>
      </c>
      <c r="W10" s="14">
        <v>7.8834292213008306E-2</v>
      </c>
      <c r="X10" s="14">
        <v>0.13362720628664901</v>
      </c>
      <c r="Y10" s="14">
        <v>8.6647495504964506E-2</v>
      </c>
      <c r="Z10" s="14">
        <v>5.8095473193424903E-2</v>
      </c>
      <c r="AA10" s="14">
        <v>9.1350834789398497E-2</v>
      </c>
      <c r="AB10" s="14">
        <v>0.11080041825305199</v>
      </c>
      <c r="AC10" s="14">
        <v>4.0898512409723697E-2</v>
      </c>
      <c r="AD10" s="14">
        <v>9.1582593196361195E-2</v>
      </c>
      <c r="AE10" s="14"/>
      <c r="AF10" s="14">
        <v>0.110920380406739</v>
      </c>
      <c r="AG10" s="14">
        <v>7.7602003172355799E-2</v>
      </c>
      <c r="AH10" s="14">
        <v>7.7864081320334996E-2</v>
      </c>
      <c r="AI10" s="14"/>
      <c r="AJ10" s="14">
        <v>0.11763900374003999</v>
      </c>
      <c r="AK10" s="14">
        <v>7.5043297372826306E-2</v>
      </c>
      <c r="AL10" s="14">
        <v>8.9780498015958596E-2</v>
      </c>
      <c r="AM10" s="14">
        <v>3.4664757652431197E-2</v>
      </c>
      <c r="AN10" s="14">
        <v>5.7226860259583102E-2</v>
      </c>
      <c r="AO10" s="14"/>
      <c r="AP10" s="14">
        <v>0.104837852646151</v>
      </c>
      <c r="AQ10" s="14">
        <v>8.0221067592711401E-2</v>
      </c>
      <c r="AR10" s="14">
        <v>6.1322595509480403E-2</v>
      </c>
      <c r="AS10" s="14"/>
      <c r="AT10" s="14">
        <v>9.4147340838467597E-2</v>
      </c>
      <c r="AU10" s="14">
        <v>0.100083925900445</v>
      </c>
      <c r="AV10" s="14">
        <v>6.9738967023334E-2</v>
      </c>
      <c r="AW10" s="14">
        <v>0.101723821641147</v>
      </c>
      <c r="AX10" s="14">
        <v>5.8748544314066599E-2</v>
      </c>
      <c r="AY10" s="14"/>
      <c r="AZ10" s="14">
        <v>7.8155536512945795E-2</v>
      </c>
      <c r="BA10" s="14">
        <v>9.2806867011494404E-2</v>
      </c>
      <c r="BB10" s="14">
        <v>9.0980377920987204E-2</v>
      </c>
      <c r="BC10" s="14">
        <v>8.0986528506000299E-2</v>
      </c>
      <c r="BD10" s="14">
        <v>6.6571801311651205E-2</v>
      </c>
      <c r="BE10" s="14">
        <v>0.105229276851762</v>
      </c>
    </row>
    <row r="11" spans="2:57" x14ac:dyDescent="0.25">
      <c r="B11" s="15" t="s">
        <v>82</v>
      </c>
      <c r="C11" s="14">
        <v>0.18296110235839699</v>
      </c>
      <c r="D11" s="14">
        <v>0.19148941088350099</v>
      </c>
      <c r="E11" s="14">
        <v>0.175708215958746</v>
      </c>
      <c r="F11" s="14"/>
      <c r="G11" s="14">
        <v>0.10921376496746001</v>
      </c>
      <c r="H11" s="14">
        <v>0.17528151855570301</v>
      </c>
      <c r="I11" s="14">
        <v>0.169590489044252</v>
      </c>
      <c r="J11" s="14">
        <v>0.21162053635726399</v>
      </c>
      <c r="K11" s="14">
        <v>0.193487372518138</v>
      </c>
      <c r="L11" s="14">
        <v>0.21903629313537701</v>
      </c>
      <c r="M11" s="14"/>
      <c r="N11" s="14">
        <v>0.209985190462087</v>
      </c>
      <c r="O11" s="14">
        <v>0.193633643471327</v>
      </c>
      <c r="P11" s="14">
        <v>0.123460067415121</v>
      </c>
      <c r="Q11" s="14">
        <v>0.19381466040150599</v>
      </c>
      <c r="R11" s="14"/>
      <c r="S11" s="14">
        <v>0.154839937239757</v>
      </c>
      <c r="T11" s="14">
        <v>0.18952469604112901</v>
      </c>
      <c r="U11" s="14">
        <v>0.17381259130867199</v>
      </c>
      <c r="V11" s="14">
        <v>0.22660894835956599</v>
      </c>
      <c r="W11" s="14">
        <v>0.153274804846212</v>
      </c>
      <c r="X11" s="14">
        <v>0.176769392763483</v>
      </c>
      <c r="Y11" s="14">
        <v>0.254658069658386</v>
      </c>
      <c r="Z11" s="14">
        <v>0.20905581940284201</v>
      </c>
      <c r="AA11" s="14">
        <v>0.14413678719579001</v>
      </c>
      <c r="AB11" s="14">
        <v>0.20813740112208001</v>
      </c>
      <c r="AC11" s="14">
        <v>0.13171702990802001</v>
      </c>
      <c r="AD11" s="14">
        <v>0.19348276611951801</v>
      </c>
      <c r="AE11" s="14"/>
      <c r="AF11" s="14">
        <v>0.192370371549827</v>
      </c>
      <c r="AG11" s="14">
        <v>0.20198782332759299</v>
      </c>
      <c r="AH11" s="14">
        <v>0.159936028618026</v>
      </c>
      <c r="AI11" s="14"/>
      <c r="AJ11" s="14">
        <v>0.18942463945204799</v>
      </c>
      <c r="AK11" s="14">
        <v>0.170244129265059</v>
      </c>
      <c r="AL11" s="14">
        <v>0.25376884679011802</v>
      </c>
      <c r="AM11" s="14">
        <v>0.28120832267877399</v>
      </c>
      <c r="AN11" s="14">
        <v>0.154184924982743</v>
      </c>
      <c r="AO11" s="14"/>
      <c r="AP11" s="14">
        <v>0.20208575059547601</v>
      </c>
      <c r="AQ11" s="14">
        <v>0.15423842462568799</v>
      </c>
      <c r="AR11" s="14">
        <v>0.225329261291182</v>
      </c>
      <c r="AS11" s="14"/>
      <c r="AT11" s="14">
        <v>0.18513292697257999</v>
      </c>
      <c r="AU11" s="14">
        <v>0.15909533499694301</v>
      </c>
      <c r="AV11" s="14">
        <v>0.19775745271512901</v>
      </c>
      <c r="AW11" s="14">
        <v>0.144579600063308</v>
      </c>
      <c r="AX11" s="14">
        <v>0.195452925399029</v>
      </c>
      <c r="AY11" s="14"/>
      <c r="AZ11" s="14">
        <v>0.13155178570053699</v>
      </c>
      <c r="BA11" s="14">
        <v>0.20802298263583499</v>
      </c>
      <c r="BB11" s="14">
        <v>0.19254989396924499</v>
      </c>
      <c r="BC11" s="14">
        <v>0.21057554387510299</v>
      </c>
      <c r="BD11" s="14">
        <v>0.19503480674493401</v>
      </c>
      <c r="BE11" s="14">
        <v>0.142082332379041</v>
      </c>
    </row>
    <row r="12" spans="2:57" x14ac:dyDescent="0.25">
      <c r="B12" s="15" t="s">
        <v>83</v>
      </c>
      <c r="C12" s="14">
        <v>0.21217142545948101</v>
      </c>
      <c r="D12" s="14">
        <v>0.218201501964642</v>
      </c>
      <c r="E12" s="14">
        <v>0.207532916925879</v>
      </c>
      <c r="F12" s="14"/>
      <c r="G12" s="14">
        <v>0.18360138181502</v>
      </c>
      <c r="H12" s="14">
        <v>0.15703934028654501</v>
      </c>
      <c r="I12" s="14">
        <v>0.193348046518793</v>
      </c>
      <c r="J12" s="14">
        <v>0.21936759906099701</v>
      </c>
      <c r="K12" s="14">
        <v>0.22448614888164301</v>
      </c>
      <c r="L12" s="14">
        <v>0.27756108460150097</v>
      </c>
      <c r="M12" s="14"/>
      <c r="N12" s="14">
        <v>0.17901816941764301</v>
      </c>
      <c r="O12" s="14">
        <v>0.215019931853667</v>
      </c>
      <c r="P12" s="14">
        <v>0.22217383620878001</v>
      </c>
      <c r="Q12" s="14">
        <v>0.236187143417527</v>
      </c>
      <c r="R12" s="14"/>
      <c r="S12" s="14">
        <v>0.143940963333241</v>
      </c>
      <c r="T12" s="14">
        <v>0.22075962154002901</v>
      </c>
      <c r="U12" s="14">
        <v>0.24610247337796001</v>
      </c>
      <c r="V12" s="14">
        <v>0.225460429713154</v>
      </c>
      <c r="W12" s="14">
        <v>0.19538688540783999</v>
      </c>
      <c r="X12" s="14">
        <v>0.19587937445058901</v>
      </c>
      <c r="Y12" s="14">
        <v>0.187198206539402</v>
      </c>
      <c r="Z12" s="14">
        <v>0.25856096786038602</v>
      </c>
      <c r="AA12" s="14">
        <v>0.28412587678422702</v>
      </c>
      <c r="AB12" s="14">
        <v>0.19573924238287399</v>
      </c>
      <c r="AC12" s="14">
        <v>0.19634406925436201</v>
      </c>
      <c r="AD12" s="14">
        <v>0.26828445622815</v>
      </c>
      <c r="AE12" s="14"/>
      <c r="AF12" s="14">
        <v>0.23751519253662301</v>
      </c>
      <c r="AG12" s="14">
        <v>0.20608579001744301</v>
      </c>
      <c r="AH12" s="14">
        <v>0.18683560977962599</v>
      </c>
      <c r="AI12" s="14"/>
      <c r="AJ12" s="14">
        <v>0.21927740575320701</v>
      </c>
      <c r="AK12" s="14">
        <v>0.19806913312771399</v>
      </c>
      <c r="AL12" s="14">
        <v>0.20804727692109301</v>
      </c>
      <c r="AM12" s="14">
        <v>0.24019881392967701</v>
      </c>
      <c r="AN12" s="14">
        <v>0.21376032016136101</v>
      </c>
      <c r="AO12" s="14"/>
      <c r="AP12" s="14">
        <v>0.2177992315758</v>
      </c>
      <c r="AQ12" s="14">
        <v>0.197795665072201</v>
      </c>
      <c r="AR12" s="14">
        <v>0.19388405970717401</v>
      </c>
      <c r="AS12" s="14"/>
      <c r="AT12" s="14">
        <v>0.259194029043541</v>
      </c>
      <c r="AU12" s="14">
        <v>0.218979463928684</v>
      </c>
      <c r="AV12" s="14">
        <v>0.185235803648791</v>
      </c>
      <c r="AW12" s="14">
        <v>0.16828974747043901</v>
      </c>
      <c r="AX12" s="14">
        <v>0.157990528861501</v>
      </c>
      <c r="AY12" s="14"/>
      <c r="AZ12" s="14">
        <v>0.16662140787963101</v>
      </c>
      <c r="BA12" s="14">
        <v>0.18876038414164401</v>
      </c>
      <c r="BB12" s="14">
        <v>0.27568639214044099</v>
      </c>
      <c r="BC12" s="14">
        <v>0.25138064628747298</v>
      </c>
      <c r="BD12" s="14">
        <v>0.21723147867803699</v>
      </c>
      <c r="BE12" s="14">
        <v>0.24333681491862399</v>
      </c>
    </row>
    <row r="13" spans="2:57" x14ac:dyDescent="0.25">
      <c r="B13" s="15" t="s">
        <v>84</v>
      </c>
      <c r="C13" s="14">
        <v>0.19747024305380301</v>
      </c>
      <c r="D13" s="14">
        <v>0.182741971145648</v>
      </c>
      <c r="E13" s="14">
        <v>0.21303266051935199</v>
      </c>
      <c r="F13" s="14"/>
      <c r="G13" s="14">
        <v>0.18520768847722099</v>
      </c>
      <c r="H13" s="14">
        <v>0.22832198103498999</v>
      </c>
      <c r="I13" s="14">
        <v>0.189532937350332</v>
      </c>
      <c r="J13" s="14">
        <v>0.20938631194656501</v>
      </c>
      <c r="K13" s="14">
        <v>0.186502384631034</v>
      </c>
      <c r="L13" s="14">
        <v>0.184564086259246</v>
      </c>
      <c r="M13" s="14"/>
      <c r="N13" s="14">
        <v>0.18376070666143701</v>
      </c>
      <c r="O13" s="14">
        <v>0.206186473823702</v>
      </c>
      <c r="P13" s="14">
        <v>0.22846476170089899</v>
      </c>
      <c r="Q13" s="14">
        <v>0.17567387876262899</v>
      </c>
      <c r="R13" s="14"/>
      <c r="S13" s="14">
        <v>0.18940269110861299</v>
      </c>
      <c r="T13" s="14">
        <v>0.189528268071506</v>
      </c>
      <c r="U13" s="14">
        <v>0.17883455584396701</v>
      </c>
      <c r="V13" s="14">
        <v>0.19404233244095601</v>
      </c>
      <c r="W13" s="14">
        <v>0.16744960921510199</v>
      </c>
      <c r="X13" s="14">
        <v>0.21105283240621101</v>
      </c>
      <c r="Y13" s="14">
        <v>0.18910462644905801</v>
      </c>
      <c r="Z13" s="14">
        <v>0.14954994293545201</v>
      </c>
      <c r="AA13" s="14">
        <v>0.19446471954452799</v>
      </c>
      <c r="AB13" s="14">
        <v>0.23087256384449301</v>
      </c>
      <c r="AC13" s="14">
        <v>0.228323391807883</v>
      </c>
      <c r="AD13" s="14">
        <v>0.30553814530596202</v>
      </c>
      <c r="AE13" s="14"/>
      <c r="AF13" s="14">
        <v>0.18965140464233701</v>
      </c>
      <c r="AG13" s="14">
        <v>0.21108319650558699</v>
      </c>
      <c r="AH13" s="14">
        <v>0.20385223976375699</v>
      </c>
      <c r="AI13" s="14"/>
      <c r="AJ13" s="14">
        <v>0.19528033588292701</v>
      </c>
      <c r="AK13" s="14">
        <v>0.22272262165982901</v>
      </c>
      <c r="AL13" s="14">
        <v>0.14551497922071699</v>
      </c>
      <c r="AM13" s="14">
        <v>0.179189690452663</v>
      </c>
      <c r="AN13" s="14">
        <v>0.18035145276921599</v>
      </c>
      <c r="AO13" s="14"/>
      <c r="AP13" s="14">
        <v>0.19482603792523401</v>
      </c>
      <c r="AQ13" s="14">
        <v>0.20523628727884799</v>
      </c>
      <c r="AR13" s="14">
        <v>0.17574558988165301</v>
      </c>
      <c r="AS13" s="14"/>
      <c r="AT13" s="14">
        <v>0.19826679604389599</v>
      </c>
      <c r="AU13" s="14">
        <v>0.21515857184641299</v>
      </c>
      <c r="AV13" s="14">
        <v>0.17773325653988001</v>
      </c>
      <c r="AW13" s="14">
        <v>0.21156135747907301</v>
      </c>
      <c r="AX13" s="14">
        <v>0.22689311652212099</v>
      </c>
      <c r="AY13" s="14"/>
      <c r="AZ13" s="14">
        <v>0.20326015144845799</v>
      </c>
      <c r="BA13" s="14">
        <v>0.19982703087807099</v>
      </c>
      <c r="BB13" s="14">
        <v>0.18018639595420199</v>
      </c>
      <c r="BC13" s="14">
        <v>0.19192448164232201</v>
      </c>
      <c r="BD13" s="14">
        <v>0.19213604613829</v>
      </c>
      <c r="BE13" s="14">
        <v>0.22596463535496999</v>
      </c>
    </row>
    <row r="14" spans="2:57" x14ac:dyDescent="0.25">
      <c r="B14" s="15" t="s">
        <v>85</v>
      </c>
      <c r="C14" s="14">
        <v>0.12666846937796999</v>
      </c>
      <c r="D14" s="14">
        <v>0.113969973341223</v>
      </c>
      <c r="E14" s="14">
        <v>0.13680881569349301</v>
      </c>
      <c r="F14" s="14"/>
      <c r="G14" s="14">
        <v>0.19043928375396399</v>
      </c>
      <c r="H14" s="14">
        <v>0.118328622223782</v>
      </c>
      <c r="I14" s="14">
        <v>0.13865955162483301</v>
      </c>
      <c r="J14" s="14">
        <v>0.121856225363694</v>
      </c>
      <c r="K14" s="14">
        <v>0.13089037733026099</v>
      </c>
      <c r="L14" s="14">
        <v>8.2181208549550605E-2</v>
      </c>
      <c r="M14" s="14"/>
      <c r="N14" s="14">
        <v>0.13609835835899101</v>
      </c>
      <c r="O14" s="14">
        <v>0.13993102287627801</v>
      </c>
      <c r="P14" s="14">
        <v>0.13194905899460899</v>
      </c>
      <c r="Q14" s="14">
        <v>9.8099335415912994E-2</v>
      </c>
      <c r="R14" s="14"/>
      <c r="S14" s="14">
        <v>0.18370868600523499</v>
      </c>
      <c r="T14" s="14">
        <v>0.114145902128201</v>
      </c>
      <c r="U14" s="14">
        <v>0.12303212194473501</v>
      </c>
      <c r="V14" s="14">
        <v>9.6297624582037403E-2</v>
      </c>
      <c r="W14" s="14">
        <v>0.17635113851620199</v>
      </c>
      <c r="X14" s="14">
        <v>8.0985513446726595E-2</v>
      </c>
      <c r="Y14" s="14">
        <v>0.119951700261912</v>
      </c>
      <c r="Z14" s="14">
        <v>0.14132962982268399</v>
      </c>
      <c r="AA14" s="14">
        <v>0.10786784887914801</v>
      </c>
      <c r="AB14" s="14">
        <v>9.8624362384537603E-2</v>
      </c>
      <c r="AC14" s="14">
        <v>0.18568215668098001</v>
      </c>
      <c r="AD14" s="14">
        <v>8.8497488669963001E-2</v>
      </c>
      <c r="AE14" s="14"/>
      <c r="AF14" s="14">
        <v>0.100889565878285</v>
      </c>
      <c r="AG14" s="14">
        <v>0.131733679853729</v>
      </c>
      <c r="AH14" s="14">
        <v>0.11160965187345501</v>
      </c>
      <c r="AI14" s="14"/>
      <c r="AJ14" s="14">
        <v>0.11601176156356301</v>
      </c>
      <c r="AK14" s="14">
        <v>0.106484084087861</v>
      </c>
      <c r="AL14" s="14">
        <v>0.17551055070009799</v>
      </c>
      <c r="AM14" s="14">
        <v>7.2752842003066698E-2</v>
      </c>
      <c r="AN14" s="14">
        <v>0.135970157112278</v>
      </c>
      <c r="AO14" s="14"/>
      <c r="AP14" s="14">
        <v>0.104929517739194</v>
      </c>
      <c r="AQ14" s="14">
        <v>0.13228541521935</v>
      </c>
      <c r="AR14" s="14">
        <v>0.14570828930340601</v>
      </c>
      <c r="AS14" s="14"/>
      <c r="AT14" s="14">
        <v>9.3976563344551706E-2</v>
      </c>
      <c r="AU14" s="14">
        <v>0.14623898317778999</v>
      </c>
      <c r="AV14" s="14">
        <v>0.134379758347933</v>
      </c>
      <c r="AW14" s="14">
        <v>0.162971209027298</v>
      </c>
      <c r="AX14" s="14">
        <v>5.97288167461539E-2</v>
      </c>
      <c r="AY14" s="14"/>
      <c r="AZ14" s="14">
        <v>0.12644313531460599</v>
      </c>
      <c r="BA14" s="14">
        <v>0.14478106398197799</v>
      </c>
      <c r="BB14" s="14">
        <v>9.9546421800989701E-2</v>
      </c>
      <c r="BC14" s="14">
        <v>0.12772317373700101</v>
      </c>
      <c r="BD14" s="14">
        <v>0.130130668489288</v>
      </c>
      <c r="BE14" s="14">
        <v>8.8497076913684705E-2</v>
      </c>
    </row>
    <row r="15" spans="2:57" x14ac:dyDescent="0.25">
      <c r="B15" s="15" t="s">
        <v>86</v>
      </c>
      <c r="C15" s="14">
        <v>0.14527636992666901</v>
      </c>
      <c r="D15" s="14">
        <v>0.141468457201432</v>
      </c>
      <c r="E15" s="14">
        <v>0.14873377392329101</v>
      </c>
      <c r="F15" s="14"/>
      <c r="G15" s="14">
        <v>0.203878106482621</v>
      </c>
      <c r="H15" s="14">
        <v>0.17860478846560199</v>
      </c>
      <c r="I15" s="14">
        <v>0.18126707543427201</v>
      </c>
      <c r="J15" s="14">
        <v>0.11941967990893</v>
      </c>
      <c r="K15" s="14">
        <v>0.129569573075143</v>
      </c>
      <c r="L15" s="14">
        <v>8.1145960770395403E-2</v>
      </c>
      <c r="M15" s="14"/>
      <c r="N15" s="14">
        <v>0.147445404893535</v>
      </c>
      <c r="O15" s="14">
        <v>0.12110286223841001</v>
      </c>
      <c r="P15" s="14">
        <v>0.173438103672472</v>
      </c>
      <c r="Q15" s="14">
        <v>0.14401354457023699</v>
      </c>
      <c r="R15" s="14"/>
      <c r="S15" s="14">
        <v>0.17495115797312799</v>
      </c>
      <c r="T15" s="14">
        <v>0.14574070520275101</v>
      </c>
      <c r="U15" s="14">
        <v>0.15827604706387199</v>
      </c>
      <c r="V15" s="14">
        <v>0.17041750902879299</v>
      </c>
      <c r="W15" s="14">
        <v>0.17489936932101399</v>
      </c>
      <c r="X15" s="14">
        <v>0.122552298294892</v>
      </c>
      <c r="Y15" s="14">
        <v>0.12165278812619799</v>
      </c>
      <c r="Z15" s="14">
        <v>9.5156009616725101E-2</v>
      </c>
      <c r="AA15" s="14">
        <v>0.138634024281519</v>
      </c>
      <c r="AB15" s="14">
        <v>0.108819041089406</v>
      </c>
      <c r="AC15" s="14">
        <v>0.207597059214366</v>
      </c>
      <c r="AD15" s="14">
        <v>5.26145504800467E-2</v>
      </c>
      <c r="AE15" s="14"/>
      <c r="AF15" s="14">
        <v>0.10509052926856299</v>
      </c>
      <c r="AG15" s="14">
        <v>0.13134755342069299</v>
      </c>
      <c r="AH15" s="14">
        <v>0.21791012725860501</v>
      </c>
      <c r="AI15" s="14"/>
      <c r="AJ15" s="14">
        <v>0.103353789845838</v>
      </c>
      <c r="AK15" s="14">
        <v>0.183281136741858</v>
      </c>
      <c r="AL15" s="14">
        <v>9.8111476587883495E-2</v>
      </c>
      <c r="AM15" s="14">
        <v>0.10240958105992599</v>
      </c>
      <c r="AN15" s="14">
        <v>0.19171058922826401</v>
      </c>
      <c r="AO15" s="14"/>
      <c r="AP15" s="14">
        <v>0.11601374576524601</v>
      </c>
      <c r="AQ15" s="14">
        <v>0.18043571849680701</v>
      </c>
      <c r="AR15" s="14">
        <v>0.160512818256933</v>
      </c>
      <c r="AS15" s="14"/>
      <c r="AT15" s="14">
        <v>9.9781775084552105E-2</v>
      </c>
      <c r="AU15" s="14">
        <v>0.12236457680842699</v>
      </c>
      <c r="AV15" s="14">
        <v>0.18638624699355699</v>
      </c>
      <c r="AW15" s="14">
        <v>0.18270699622533301</v>
      </c>
      <c r="AX15" s="14">
        <v>0.19730613895385399</v>
      </c>
      <c r="AY15" s="14"/>
      <c r="AZ15" s="14">
        <v>0.23972634531279</v>
      </c>
      <c r="BA15" s="14">
        <v>0.115432614492628</v>
      </c>
      <c r="BB15" s="14">
        <v>0.104266552172562</v>
      </c>
      <c r="BC15" s="14">
        <v>0.10516137460419001</v>
      </c>
      <c r="BD15" s="14">
        <v>0.114012269058719</v>
      </c>
      <c r="BE15" s="14">
        <v>0.17620537442281101</v>
      </c>
    </row>
    <row r="16" spans="2:57" x14ac:dyDescent="0.25">
      <c r="B16" s="15" t="s">
        <v>87</v>
      </c>
      <c r="C16" s="41">
        <v>7.0700520196521803E-3</v>
      </c>
      <c r="D16" s="41">
        <v>5.7452404530261899E-3</v>
      </c>
      <c r="E16" s="41">
        <v>7.5431746243318203E-3</v>
      </c>
      <c r="F16" s="41"/>
      <c r="G16" s="41">
        <v>2.0439508054460799E-2</v>
      </c>
      <c r="H16" s="41">
        <v>1.3178555662336101E-2</v>
      </c>
      <c r="I16" s="41">
        <v>0</v>
      </c>
      <c r="J16" s="41">
        <v>5.8549138753787701E-3</v>
      </c>
      <c r="K16" s="41">
        <v>3.5254912529831301E-3</v>
      </c>
      <c r="L16" s="41">
        <v>2.2558021652907402E-3</v>
      </c>
      <c r="M16" s="41"/>
      <c r="N16" s="41">
        <v>1.66627362437133E-3</v>
      </c>
      <c r="O16" s="41">
        <v>6.9314229410955899E-3</v>
      </c>
      <c r="P16" s="41">
        <v>7.80017582488589E-3</v>
      </c>
      <c r="Q16" s="41">
        <v>1.2533756075228501E-2</v>
      </c>
      <c r="R16" s="41"/>
      <c r="S16" s="41">
        <v>3.41278297957045E-3</v>
      </c>
      <c r="T16" s="41">
        <v>1.9774063741398201E-2</v>
      </c>
      <c r="U16" s="41">
        <v>5.4545338218199698E-3</v>
      </c>
      <c r="V16" s="41">
        <v>0</v>
      </c>
      <c r="W16" s="41">
        <v>0</v>
      </c>
      <c r="X16" s="41">
        <v>7.2678733727365996E-3</v>
      </c>
      <c r="Y16" s="41">
        <v>1.8322874120970702E-2</v>
      </c>
      <c r="Z16" s="41">
        <v>2.4046058976213099E-2</v>
      </c>
      <c r="AA16" s="41">
        <v>4.5122018673100202E-3</v>
      </c>
      <c r="AB16" s="41">
        <v>0</v>
      </c>
      <c r="AC16" s="41">
        <v>0</v>
      </c>
      <c r="AD16" s="41">
        <v>0</v>
      </c>
      <c r="AE16" s="41"/>
      <c r="AF16" s="41">
        <v>5.9805659828647403E-3</v>
      </c>
      <c r="AG16" s="41">
        <v>1.66688921586675E-3</v>
      </c>
      <c r="AH16" s="41">
        <v>1.11141734239517E-2</v>
      </c>
      <c r="AI16" s="41"/>
      <c r="AJ16" s="41">
        <v>4.2676488350793396E-3</v>
      </c>
      <c r="AK16" s="41">
        <v>3.8027889468187802E-3</v>
      </c>
      <c r="AL16" s="41">
        <v>0</v>
      </c>
      <c r="AM16" s="41">
        <v>0</v>
      </c>
      <c r="AN16" s="41">
        <v>1.30955809225101E-2</v>
      </c>
      <c r="AO16" s="41"/>
      <c r="AP16" s="41">
        <v>2.3389537473117398E-3</v>
      </c>
      <c r="AQ16" s="41">
        <v>7.2407666032689904E-3</v>
      </c>
      <c r="AR16" s="41">
        <v>6.3819207522384704E-3</v>
      </c>
      <c r="AS16" s="41"/>
      <c r="AT16" s="41">
        <v>4.0565660126388702E-3</v>
      </c>
      <c r="AU16" s="41">
        <v>7.7763066378318804E-3</v>
      </c>
      <c r="AV16" s="41">
        <v>1.18080982409928E-2</v>
      </c>
      <c r="AW16" s="41">
        <v>0</v>
      </c>
      <c r="AX16" s="41">
        <v>0</v>
      </c>
      <c r="AY16" s="41"/>
      <c r="AZ16" s="41">
        <v>2.3477021220379901E-3</v>
      </c>
      <c r="BA16" s="41">
        <v>1.21036883609565E-2</v>
      </c>
      <c r="BB16" s="41">
        <v>3.8219527622995299E-3</v>
      </c>
      <c r="BC16" s="41">
        <v>6.3604440957323203E-3</v>
      </c>
      <c r="BD16" s="41">
        <v>1.3051119664405199E-2</v>
      </c>
      <c r="BE16" s="41">
        <v>0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K21"/>
  <sheetViews>
    <sheetView showGridLines="0" tabSelected="1" workbookViewId="0">
      <pane xSplit="2" topLeftCell="C1" activePane="topRight" state="frozen"/>
      <selection pane="topRight" activeCell="E19" sqref="E19"/>
    </sheetView>
  </sheetViews>
  <sheetFormatPr defaultColWidth="10.85546875" defaultRowHeight="15" x14ac:dyDescent="0.25"/>
  <cols>
    <col min="2" max="2" width="25.7109375" customWidth="1"/>
    <col min="3" max="11" width="20.7109375" customWidth="1"/>
  </cols>
  <sheetData>
    <row r="2" spans="2:11" ht="39.950000000000003" customHeight="1" x14ac:dyDescent="0.25">
      <c r="D2" s="29" t="s">
        <v>113</v>
      </c>
      <c r="E2" s="26"/>
      <c r="F2" s="26"/>
      <c r="G2" s="26"/>
      <c r="H2" s="26"/>
      <c r="I2" s="26"/>
      <c r="J2" s="26"/>
      <c r="K2" s="26"/>
    </row>
    <row r="6" spans="2:11" ht="50.1" customHeight="1" x14ac:dyDescent="0.25">
      <c r="B6" s="17" t="s">
        <v>15</v>
      </c>
      <c r="C6" s="17" t="s">
        <v>104</v>
      </c>
      <c r="D6" s="17" t="s">
        <v>105</v>
      </c>
      <c r="E6" s="17" t="s">
        <v>106</v>
      </c>
      <c r="F6" s="17" t="s">
        <v>107</v>
      </c>
      <c r="G6" s="17" t="s">
        <v>108</v>
      </c>
      <c r="H6" s="17" t="s">
        <v>109</v>
      </c>
      <c r="I6" s="17" t="s">
        <v>110</v>
      </c>
      <c r="J6" s="17" t="s">
        <v>111</v>
      </c>
    </row>
    <row r="7" spans="2:11" x14ac:dyDescent="0.25">
      <c r="B7" s="15" t="s">
        <v>81</v>
      </c>
      <c r="C7" s="14">
        <v>0.28249898182991401</v>
      </c>
      <c r="D7" s="14">
        <v>0.28284718957986599</v>
      </c>
      <c r="E7" s="14">
        <v>0.32156711268961202</v>
      </c>
      <c r="F7" s="14">
        <v>8.2648009224005295E-2</v>
      </c>
      <c r="G7" s="14">
        <v>2.7040902071644699E-2</v>
      </c>
      <c r="H7" s="14">
        <v>7.8180114757698399E-2</v>
      </c>
      <c r="I7" s="14">
        <v>3.78148780482854E-2</v>
      </c>
      <c r="J7" s="14">
        <v>4.0354535179838398E-2</v>
      </c>
    </row>
    <row r="8" spans="2:11" x14ac:dyDescent="0.25">
      <c r="B8" s="15" t="s">
        <v>82</v>
      </c>
      <c r="C8" s="14">
        <v>0.46510184625064599</v>
      </c>
      <c r="D8" s="14">
        <v>0.50745590471267399</v>
      </c>
      <c r="E8" s="14">
        <v>0.435794245216513</v>
      </c>
      <c r="F8" s="14">
        <v>0.22514371327666799</v>
      </c>
      <c r="G8" s="14">
        <v>0.124063919355329</v>
      </c>
      <c r="H8" s="14">
        <v>0.16981297769241999</v>
      </c>
      <c r="I8" s="14">
        <v>0.140992750600128</v>
      </c>
      <c r="J8" s="14">
        <v>0.120102753989488</v>
      </c>
    </row>
    <row r="9" spans="2:11" x14ac:dyDescent="0.25">
      <c r="B9" s="15" t="s">
        <v>83</v>
      </c>
      <c r="C9" s="14">
        <v>0.21797354569941799</v>
      </c>
      <c r="D9" s="14">
        <v>0.15577251113332199</v>
      </c>
      <c r="E9" s="14">
        <v>0.14344536493485999</v>
      </c>
      <c r="F9" s="14">
        <v>0.214373230907413</v>
      </c>
      <c r="G9" s="14">
        <v>0.33541932430966898</v>
      </c>
      <c r="H9" s="14">
        <v>0.18627083132761801</v>
      </c>
      <c r="I9" s="14">
        <v>0.18525559089263499</v>
      </c>
      <c r="J9" s="14">
        <v>0.121600713281578</v>
      </c>
    </row>
    <row r="10" spans="2:11" x14ac:dyDescent="0.25">
      <c r="B10" s="15" t="s">
        <v>84</v>
      </c>
      <c r="C10" s="14">
        <v>2.63202848239069E-2</v>
      </c>
      <c r="D10" s="14">
        <v>4.4496425636570303E-2</v>
      </c>
      <c r="E10" s="14">
        <v>7.5416571018322401E-2</v>
      </c>
      <c r="F10" s="14">
        <v>0.33541951200714298</v>
      </c>
      <c r="G10" s="14">
        <v>0.34518448656564699</v>
      </c>
      <c r="H10" s="14">
        <v>0.31467383403385601</v>
      </c>
      <c r="I10" s="14">
        <v>0.39261258772512903</v>
      </c>
      <c r="J10" s="14">
        <v>0.35741564003132298</v>
      </c>
    </row>
    <row r="11" spans="2:11" x14ac:dyDescent="0.25">
      <c r="B11" s="15" t="s">
        <v>86</v>
      </c>
      <c r="C11" s="14">
        <v>8.1053413961152607E-3</v>
      </c>
      <c r="D11" s="14">
        <v>9.4279689375682402E-3</v>
      </c>
      <c r="E11" s="14">
        <v>2.3776706140692602E-2</v>
      </c>
      <c r="F11" s="14">
        <v>0.14241553458477099</v>
      </c>
      <c r="G11" s="14">
        <v>0.168291367697711</v>
      </c>
      <c r="H11" s="14">
        <v>0.251062242188408</v>
      </c>
      <c r="I11" s="14">
        <v>0.243324192733823</v>
      </c>
      <c r="J11" s="14">
        <v>0.36052635751777301</v>
      </c>
    </row>
    <row r="12" spans="2:11" x14ac:dyDescent="0.25">
      <c r="B12" s="20" t="s">
        <v>112</v>
      </c>
      <c r="C12" s="18">
        <v>0.74760082808056005</v>
      </c>
      <c r="D12" s="18">
        <v>0.79030309429253998</v>
      </c>
      <c r="E12" s="18">
        <v>0.75736135790612502</v>
      </c>
      <c r="F12" s="18">
        <v>0.30779172250067299</v>
      </c>
      <c r="G12" s="18">
        <v>0.15110482142697401</v>
      </c>
      <c r="H12" s="18">
        <v>0.247993092450118</v>
      </c>
      <c r="I12" s="18">
        <v>0.17880762864841401</v>
      </c>
      <c r="J12" s="18">
        <v>0.160457289169326</v>
      </c>
    </row>
    <row r="13" spans="2:11" x14ac:dyDescent="0.25">
      <c r="B13" s="20" t="s">
        <v>88</v>
      </c>
      <c r="C13" s="18">
        <v>3.4425626220022203E-2</v>
      </c>
      <c r="D13" s="18">
        <v>5.3924394574138501E-2</v>
      </c>
      <c r="E13" s="18">
        <v>9.9193277159015103E-2</v>
      </c>
      <c r="F13" s="18">
        <v>0.477835046591914</v>
      </c>
      <c r="G13" s="18">
        <v>0.51347585426335796</v>
      </c>
      <c r="H13" s="18">
        <v>0.56573607622226396</v>
      </c>
      <c r="I13" s="18">
        <v>0.63593678045895097</v>
      </c>
      <c r="J13" s="18">
        <v>0.71794199754909604</v>
      </c>
    </row>
    <row r="14" spans="2:11" x14ac:dyDescent="0.25">
      <c r="B14" s="20" t="s">
        <v>89</v>
      </c>
      <c r="C14" s="19">
        <v>0.71317520186053796</v>
      </c>
      <c r="D14" s="19">
        <v>0.73637869971840098</v>
      </c>
      <c r="E14" s="19">
        <v>0.65816808074710997</v>
      </c>
      <c r="F14" s="19">
        <v>-0.17004332409124001</v>
      </c>
      <c r="G14" s="19">
        <v>-0.362371032836384</v>
      </c>
      <c r="H14" s="19">
        <v>-0.31774298377214599</v>
      </c>
      <c r="I14" s="19">
        <v>-0.45712915181053798</v>
      </c>
      <c r="J14" s="19">
        <v>-0.55748470837977004</v>
      </c>
    </row>
    <row r="15" spans="2:11" x14ac:dyDescent="0.25">
      <c r="B15" s="16"/>
      <c r="C15" s="16"/>
      <c r="D15" s="16"/>
      <c r="E15" s="16"/>
      <c r="F15" s="16"/>
      <c r="G15" s="16"/>
      <c r="H15" s="16"/>
      <c r="I15" s="16"/>
      <c r="J15" s="16"/>
    </row>
    <row r="16" spans="2:11" x14ac:dyDescent="0.25">
      <c r="B16" t="s">
        <v>91</v>
      </c>
    </row>
    <row r="17" spans="2:2" x14ac:dyDescent="0.25">
      <c r="B17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">
    <mergeCell ref="D2:K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BE21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114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0.28249898182991401</v>
      </c>
      <c r="D9" s="14">
        <v>0.30464655471501501</v>
      </c>
      <c r="E9" s="14">
        <v>0.26252422378708301</v>
      </c>
      <c r="F9" s="14"/>
      <c r="G9" s="14">
        <v>0.284587086576155</v>
      </c>
      <c r="H9" s="14">
        <v>0.28567960733705</v>
      </c>
      <c r="I9" s="14">
        <v>0.342153624567964</v>
      </c>
      <c r="J9" s="14">
        <v>0.288690651969498</v>
      </c>
      <c r="K9" s="14">
        <v>0.28078414044251998</v>
      </c>
      <c r="L9" s="14">
        <v>0.22610113490114001</v>
      </c>
      <c r="M9" s="14"/>
      <c r="N9" s="14">
        <v>0.29310494959559003</v>
      </c>
      <c r="O9" s="14">
        <v>0.26385762084143299</v>
      </c>
      <c r="P9" s="14">
        <v>0.30512399701648701</v>
      </c>
      <c r="Q9" s="14">
        <v>0.27196261213899198</v>
      </c>
      <c r="R9" s="14"/>
      <c r="S9" s="14">
        <v>0.32188636791060998</v>
      </c>
      <c r="T9" s="14">
        <v>0.30500407866182699</v>
      </c>
      <c r="U9" s="14">
        <v>0.24875735625190601</v>
      </c>
      <c r="V9" s="14">
        <v>0.28457611943297501</v>
      </c>
      <c r="W9" s="14">
        <v>0.31701430019611598</v>
      </c>
      <c r="X9" s="14">
        <v>0.305880525357974</v>
      </c>
      <c r="Y9" s="14">
        <v>0.210709385107474</v>
      </c>
      <c r="Z9" s="14">
        <v>0.27234611458881702</v>
      </c>
      <c r="AA9" s="14">
        <v>0.27597630909863902</v>
      </c>
      <c r="AB9" s="14">
        <v>0.26884825137922003</v>
      </c>
      <c r="AC9" s="14">
        <v>0.231310617123267</v>
      </c>
      <c r="AD9" s="14">
        <v>0.28941950983213699</v>
      </c>
      <c r="AE9" s="14"/>
      <c r="AF9" s="14">
        <v>0.27261085922634298</v>
      </c>
      <c r="AG9" s="14">
        <v>0.28676987906409201</v>
      </c>
      <c r="AH9" s="14">
        <v>0.27776734883562698</v>
      </c>
      <c r="AI9" s="14"/>
      <c r="AJ9" s="14">
        <v>0.27857123458852101</v>
      </c>
      <c r="AK9" s="14">
        <v>0.282703986464023</v>
      </c>
      <c r="AL9" s="14">
        <v>0.31343012405258902</v>
      </c>
      <c r="AM9" s="14">
        <v>0.36535053542914597</v>
      </c>
      <c r="AN9" s="14">
        <v>0.29715737859674701</v>
      </c>
      <c r="AO9" s="14"/>
      <c r="AP9" s="14">
        <v>0.28987204781232401</v>
      </c>
      <c r="AQ9" s="14">
        <v>0.296752471923034</v>
      </c>
      <c r="AR9" s="14">
        <v>0.291064794310263</v>
      </c>
      <c r="AS9" s="14"/>
      <c r="AT9" s="14">
        <v>0.24178779422678201</v>
      </c>
      <c r="AU9" s="14">
        <v>0.28321027349192701</v>
      </c>
      <c r="AV9" s="14">
        <v>0.29907402479040401</v>
      </c>
      <c r="AW9" s="14">
        <v>0.28022048159639001</v>
      </c>
      <c r="AX9" s="14">
        <v>0.263804045716105</v>
      </c>
      <c r="AY9" s="14"/>
      <c r="AZ9" s="14">
        <v>0.33837268524271702</v>
      </c>
      <c r="BA9" s="14">
        <v>0.24193645759792101</v>
      </c>
      <c r="BB9" s="14">
        <v>0.28224607322388301</v>
      </c>
      <c r="BC9" s="14">
        <v>0.27287534196048802</v>
      </c>
      <c r="BD9" s="14">
        <v>0.28774950478549</v>
      </c>
      <c r="BE9" s="14">
        <v>0.27336540763919898</v>
      </c>
    </row>
    <row r="10" spans="2:57" x14ac:dyDescent="0.25">
      <c r="B10" s="15" t="s">
        <v>82</v>
      </c>
      <c r="C10" s="14">
        <v>0.46510184625064599</v>
      </c>
      <c r="D10" s="14">
        <v>0.43821091657316902</v>
      </c>
      <c r="E10" s="14">
        <v>0.49117690471676001</v>
      </c>
      <c r="F10" s="14"/>
      <c r="G10" s="14">
        <v>0.42757336229856902</v>
      </c>
      <c r="H10" s="14">
        <v>0.47270904090939497</v>
      </c>
      <c r="I10" s="14">
        <v>0.43248387507575597</v>
      </c>
      <c r="J10" s="14">
        <v>0.47980675943314299</v>
      </c>
      <c r="K10" s="14">
        <v>0.47973806397698598</v>
      </c>
      <c r="L10" s="14">
        <v>0.48869148140870999</v>
      </c>
      <c r="M10" s="14"/>
      <c r="N10" s="14">
        <v>0.49730830306781099</v>
      </c>
      <c r="O10" s="14">
        <v>0.50445751692609897</v>
      </c>
      <c r="P10" s="14">
        <v>0.41467988152327201</v>
      </c>
      <c r="Q10" s="14">
        <v>0.43002192284993501</v>
      </c>
      <c r="R10" s="14"/>
      <c r="S10" s="14">
        <v>0.41227792413584702</v>
      </c>
      <c r="T10" s="14">
        <v>0.452865830909149</v>
      </c>
      <c r="U10" s="14">
        <v>0.51033026541187798</v>
      </c>
      <c r="V10" s="14">
        <v>0.400523365275267</v>
      </c>
      <c r="W10" s="14">
        <v>0.49904234402314801</v>
      </c>
      <c r="X10" s="14">
        <v>0.43765439041652399</v>
      </c>
      <c r="Y10" s="14">
        <v>0.52360722165210705</v>
      </c>
      <c r="Z10" s="14">
        <v>0.486598493576336</v>
      </c>
      <c r="AA10" s="14">
        <v>0.47986516889930902</v>
      </c>
      <c r="AB10" s="14">
        <v>0.45715187712730199</v>
      </c>
      <c r="AC10" s="14">
        <v>0.53279946928432997</v>
      </c>
      <c r="AD10" s="14">
        <v>0.51298978368838999</v>
      </c>
      <c r="AE10" s="14"/>
      <c r="AF10" s="14">
        <v>0.47992247261181598</v>
      </c>
      <c r="AG10" s="14">
        <v>0.472248901559503</v>
      </c>
      <c r="AH10" s="14">
        <v>0.43106249212213898</v>
      </c>
      <c r="AI10" s="14"/>
      <c r="AJ10" s="14">
        <v>0.47247183230391598</v>
      </c>
      <c r="AK10" s="14">
        <v>0.45871658411092198</v>
      </c>
      <c r="AL10" s="14">
        <v>0.43675593774306998</v>
      </c>
      <c r="AM10" s="14">
        <v>0.35533967217602702</v>
      </c>
      <c r="AN10" s="14">
        <v>0.49438255143681697</v>
      </c>
      <c r="AO10" s="14"/>
      <c r="AP10" s="14">
        <v>0.49307279096868101</v>
      </c>
      <c r="AQ10" s="14">
        <v>0.428605209209108</v>
      </c>
      <c r="AR10" s="14">
        <v>0.42132474035171702</v>
      </c>
      <c r="AS10" s="14"/>
      <c r="AT10" s="14">
        <v>0.45613205272759999</v>
      </c>
      <c r="AU10" s="14">
        <v>0.47622214532484702</v>
      </c>
      <c r="AV10" s="14">
        <v>0.47318876347692201</v>
      </c>
      <c r="AW10" s="14">
        <v>0.50358902646721104</v>
      </c>
      <c r="AX10" s="14">
        <v>0.39203201861578102</v>
      </c>
      <c r="AY10" s="14"/>
      <c r="AZ10" s="14">
        <v>0.41058788467364798</v>
      </c>
      <c r="BA10" s="14">
        <v>0.483097691449627</v>
      </c>
      <c r="BB10" s="14">
        <v>0.47082881761428402</v>
      </c>
      <c r="BC10" s="14">
        <v>0.47486382062089899</v>
      </c>
      <c r="BD10" s="14">
        <v>0.51017691189808501</v>
      </c>
      <c r="BE10" s="14">
        <v>0.472853783953124</v>
      </c>
    </row>
    <row r="11" spans="2:57" x14ac:dyDescent="0.25">
      <c r="B11" s="15" t="s">
        <v>83</v>
      </c>
      <c r="C11" s="14">
        <v>0.21797354569941799</v>
      </c>
      <c r="D11" s="14">
        <v>0.21885640495508099</v>
      </c>
      <c r="E11" s="14">
        <v>0.21651089140950699</v>
      </c>
      <c r="F11" s="14"/>
      <c r="G11" s="14">
        <v>0.21721511452230599</v>
      </c>
      <c r="H11" s="14">
        <v>0.20367944090711801</v>
      </c>
      <c r="I11" s="14">
        <v>0.182230292236952</v>
      </c>
      <c r="J11" s="14">
        <v>0.20566634158892799</v>
      </c>
      <c r="K11" s="14">
        <v>0.21415925027076399</v>
      </c>
      <c r="L11" s="14">
        <v>0.271821772801354</v>
      </c>
      <c r="M11" s="14"/>
      <c r="N11" s="14">
        <v>0.17810028276318299</v>
      </c>
      <c r="O11" s="14">
        <v>0.194313129857104</v>
      </c>
      <c r="P11" s="14">
        <v>0.24018862892098999</v>
      </c>
      <c r="Q11" s="14">
        <v>0.26777468363519902</v>
      </c>
      <c r="R11" s="14"/>
      <c r="S11" s="14">
        <v>0.224175797992714</v>
      </c>
      <c r="T11" s="14">
        <v>0.20698121824160401</v>
      </c>
      <c r="U11" s="14">
        <v>0.235457844514396</v>
      </c>
      <c r="V11" s="14">
        <v>0.26876547840880699</v>
      </c>
      <c r="W11" s="14">
        <v>0.15722129460273701</v>
      </c>
      <c r="X11" s="14">
        <v>0.233925463213877</v>
      </c>
      <c r="Y11" s="14">
        <v>0.21640885041990099</v>
      </c>
      <c r="Z11" s="14">
        <v>0.190047323852858</v>
      </c>
      <c r="AA11" s="14">
        <v>0.19742314230298699</v>
      </c>
      <c r="AB11" s="14">
        <v>0.25393748954912199</v>
      </c>
      <c r="AC11" s="14">
        <v>0.207488093140692</v>
      </c>
      <c r="AD11" s="14">
        <v>0.15807071375949899</v>
      </c>
      <c r="AE11" s="14"/>
      <c r="AF11" s="14">
        <v>0.22311083575964999</v>
      </c>
      <c r="AG11" s="14">
        <v>0.202186013188556</v>
      </c>
      <c r="AH11" s="14">
        <v>0.25544060763884502</v>
      </c>
      <c r="AI11" s="14"/>
      <c r="AJ11" s="14">
        <v>0.22676675968294999</v>
      </c>
      <c r="AK11" s="14">
        <v>0.20644772022976399</v>
      </c>
      <c r="AL11" s="14">
        <v>0.21940114854079101</v>
      </c>
      <c r="AM11" s="14">
        <v>0.21434817782235299</v>
      </c>
      <c r="AN11" s="14">
        <v>0.195690961822857</v>
      </c>
      <c r="AO11" s="14"/>
      <c r="AP11" s="14">
        <v>0.19409060111767401</v>
      </c>
      <c r="AQ11" s="14">
        <v>0.23115195124313101</v>
      </c>
      <c r="AR11" s="14">
        <v>0.25651003278205098</v>
      </c>
      <c r="AS11" s="14"/>
      <c r="AT11" s="14">
        <v>0.26695924213077299</v>
      </c>
      <c r="AU11" s="14">
        <v>0.205365818798185</v>
      </c>
      <c r="AV11" s="14">
        <v>0.192188430194843</v>
      </c>
      <c r="AW11" s="14">
        <v>0.17494787077889901</v>
      </c>
      <c r="AX11" s="14">
        <v>0.277068636675875</v>
      </c>
      <c r="AY11" s="14"/>
      <c r="AZ11" s="14">
        <v>0.20207007371340399</v>
      </c>
      <c r="BA11" s="14">
        <v>0.22579137072442701</v>
      </c>
      <c r="BB11" s="14">
        <v>0.23777527234783</v>
      </c>
      <c r="BC11" s="14">
        <v>0.221662817119229</v>
      </c>
      <c r="BD11" s="14">
        <v>0.19343995615812801</v>
      </c>
      <c r="BE11" s="14">
        <v>0.236084670721118</v>
      </c>
    </row>
    <row r="12" spans="2:57" x14ac:dyDescent="0.25">
      <c r="B12" s="15" t="s">
        <v>84</v>
      </c>
      <c r="C12" s="14">
        <v>2.63202848239069E-2</v>
      </c>
      <c r="D12" s="14">
        <v>2.5723685337741799E-2</v>
      </c>
      <c r="E12" s="14">
        <v>2.5990779629550001E-2</v>
      </c>
      <c r="F12" s="14"/>
      <c r="G12" s="14">
        <v>6.7070233700351201E-2</v>
      </c>
      <c r="H12" s="14">
        <v>2.5440505973611301E-2</v>
      </c>
      <c r="I12" s="14">
        <v>2.9333176015957599E-2</v>
      </c>
      <c r="J12" s="14">
        <v>2.2829782166456099E-2</v>
      </c>
      <c r="K12" s="14">
        <v>1.3344880485011699E-2</v>
      </c>
      <c r="L12" s="14">
        <v>8.9130149672254303E-3</v>
      </c>
      <c r="M12" s="14"/>
      <c r="N12" s="14">
        <v>2.1016013683008702E-2</v>
      </c>
      <c r="O12" s="14">
        <v>3.1359132993469097E-2</v>
      </c>
      <c r="P12" s="14">
        <v>3.2414874777794998E-2</v>
      </c>
      <c r="Q12" s="14">
        <v>2.1916171419984001E-2</v>
      </c>
      <c r="R12" s="14"/>
      <c r="S12" s="14">
        <v>3.7709187808892201E-2</v>
      </c>
      <c r="T12" s="14">
        <v>2.8756632354785198E-2</v>
      </c>
      <c r="U12" s="14">
        <v>5.4545338218199698E-3</v>
      </c>
      <c r="V12" s="14">
        <v>4.0930085276615603E-2</v>
      </c>
      <c r="W12" s="14">
        <v>2.6722061177998999E-2</v>
      </c>
      <c r="X12" s="14">
        <v>1.7352431173095501E-2</v>
      </c>
      <c r="Y12" s="14">
        <v>3.6580776769659103E-2</v>
      </c>
      <c r="Z12" s="14">
        <v>2.5573030170375401E-2</v>
      </c>
      <c r="AA12" s="14">
        <v>2.7936467937899001E-2</v>
      </c>
      <c r="AB12" s="14">
        <v>1.3324451766817E-2</v>
      </c>
      <c r="AC12" s="14">
        <v>1.9679169999837799E-2</v>
      </c>
      <c r="AD12" s="14">
        <v>1.80791964883865E-2</v>
      </c>
      <c r="AE12" s="14"/>
      <c r="AF12" s="14">
        <v>2.00377977662623E-2</v>
      </c>
      <c r="AG12" s="14">
        <v>2.73329159268083E-2</v>
      </c>
      <c r="AH12" s="14">
        <v>3.1688864430295102E-2</v>
      </c>
      <c r="AI12" s="14"/>
      <c r="AJ12" s="14">
        <v>1.6249852237052401E-2</v>
      </c>
      <c r="AK12" s="14">
        <v>3.9106304500064998E-2</v>
      </c>
      <c r="AL12" s="14">
        <v>2.5250705576267199E-2</v>
      </c>
      <c r="AM12" s="14">
        <v>6.4961614572474305E-2</v>
      </c>
      <c r="AN12" s="14">
        <v>1.2769108143579001E-2</v>
      </c>
      <c r="AO12" s="14"/>
      <c r="AP12" s="14">
        <v>2.04549405702458E-2</v>
      </c>
      <c r="AQ12" s="14">
        <v>3.3386090692338603E-2</v>
      </c>
      <c r="AR12" s="14">
        <v>2.5698745368900398E-2</v>
      </c>
      <c r="AS12" s="14"/>
      <c r="AT12" s="14">
        <v>2.58063084285707E-2</v>
      </c>
      <c r="AU12" s="14">
        <v>2.9176632813597898E-2</v>
      </c>
      <c r="AV12" s="14">
        <v>2.8200451248861901E-2</v>
      </c>
      <c r="AW12" s="14">
        <v>3.1492500006437503E-2</v>
      </c>
      <c r="AX12" s="14">
        <v>3.6801371762324203E-2</v>
      </c>
      <c r="AY12" s="14"/>
      <c r="AZ12" s="14">
        <v>3.9724676905183498E-2</v>
      </c>
      <c r="BA12" s="14">
        <v>3.7068508428818502E-2</v>
      </c>
      <c r="BB12" s="14">
        <v>9.1498368140035796E-3</v>
      </c>
      <c r="BC12" s="14">
        <v>2.0503772426889499E-2</v>
      </c>
      <c r="BD12" s="14">
        <v>8.6336271582975292E-3</v>
      </c>
      <c r="BE12" s="14">
        <v>7.5704970368684803E-3</v>
      </c>
    </row>
    <row r="13" spans="2:57" x14ac:dyDescent="0.25">
      <c r="B13" s="15" t="s">
        <v>86</v>
      </c>
      <c r="C13" s="14">
        <v>8.1053413961152607E-3</v>
      </c>
      <c r="D13" s="14">
        <v>1.2562438418993099E-2</v>
      </c>
      <c r="E13" s="14">
        <v>3.79720045709964E-3</v>
      </c>
      <c r="F13" s="14"/>
      <c r="G13" s="14">
        <v>3.5542029026182E-3</v>
      </c>
      <c r="H13" s="14">
        <v>1.2491404872825599E-2</v>
      </c>
      <c r="I13" s="14">
        <v>1.37990321033692E-2</v>
      </c>
      <c r="J13" s="14">
        <v>3.00646484197504E-3</v>
      </c>
      <c r="K13" s="14">
        <v>1.1973664824718599E-2</v>
      </c>
      <c r="L13" s="14">
        <v>4.4725959215704903E-3</v>
      </c>
      <c r="M13" s="14"/>
      <c r="N13" s="14">
        <v>1.04704508904072E-2</v>
      </c>
      <c r="O13" s="14">
        <v>6.0125993818942796E-3</v>
      </c>
      <c r="P13" s="14">
        <v>7.5926177614558301E-3</v>
      </c>
      <c r="Q13" s="14">
        <v>8.3246099558898102E-3</v>
      </c>
      <c r="R13" s="14"/>
      <c r="S13" s="14">
        <v>3.9507221519359797E-3</v>
      </c>
      <c r="T13" s="14">
        <v>6.3922398326342498E-3</v>
      </c>
      <c r="U13" s="14">
        <v>0</v>
      </c>
      <c r="V13" s="14">
        <v>5.20495160633594E-3</v>
      </c>
      <c r="W13" s="14">
        <v>0</v>
      </c>
      <c r="X13" s="14">
        <v>5.1871898385296104E-3</v>
      </c>
      <c r="Y13" s="14">
        <v>1.2693766050859799E-2</v>
      </c>
      <c r="Z13" s="14">
        <v>2.54350378116136E-2</v>
      </c>
      <c r="AA13" s="14">
        <v>1.87989117611655E-2</v>
      </c>
      <c r="AB13" s="14">
        <v>6.7379301775384601E-3</v>
      </c>
      <c r="AC13" s="14">
        <v>8.7226504518731103E-3</v>
      </c>
      <c r="AD13" s="14">
        <v>2.1440796231588202E-2</v>
      </c>
      <c r="AE13" s="14"/>
      <c r="AF13" s="14">
        <v>4.3180346359280898E-3</v>
      </c>
      <c r="AG13" s="14">
        <v>1.1462290261040601E-2</v>
      </c>
      <c r="AH13" s="14">
        <v>4.0406869730948399E-3</v>
      </c>
      <c r="AI13" s="14"/>
      <c r="AJ13" s="14">
        <v>5.9403211875600102E-3</v>
      </c>
      <c r="AK13" s="14">
        <v>1.3025404695226801E-2</v>
      </c>
      <c r="AL13" s="14">
        <v>5.1620840872820296E-3</v>
      </c>
      <c r="AM13" s="14">
        <v>0</v>
      </c>
      <c r="AN13" s="14">
        <v>0</v>
      </c>
      <c r="AO13" s="14"/>
      <c r="AP13" s="14">
        <v>2.5096195310760801E-3</v>
      </c>
      <c r="AQ13" s="14">
        <v>1.0104276932388001E-2</v>
      </c>
      <c r="AR13" s="14">
        <v>5.4016871870679103E-3</v>
      </c>
      <c r="AS13" s="14"/>
      <c r="AT13" s="14">
        <v>9.3146024862734208E-3</v>
      </c>
      <c r="AU13" s="14">
        <v>6.02512957144295E-3</v>
      </c>
      <c r="AV13" s="14">
        <v>7.3483302889692896E-3</v>
      </c>
      <c r="AW13" s="14">
        <v>9.7501211510634903E-3</v>
      </c>
      <c r="AX13" s="14">
        <v>3.0293927229913999E-2</v>
      </c>
      <c r="AY13" s="14"/>
      <c r="AZ13" s="14">
        <v>9.2446794650473292E-3</v>
      </c>
      <c r="BA13" s="14">
        <v>1.2105971799207201E-2</v>
      </c>
      <c r="BB13" s="14">
        <v>0</v>
      </c>
      <c r="BC13" s="14">
        <v>1.00942478724938E-2</v>
      </c>
      <c r="BD13" s="14">
        <v>0</v>
      </c>
      <c r="BE13" s="14">
        <v>1.01256406496909E-2</v>
      </c>
    </row>
    <row r="14" spans="2:57" x14ac:dyDescent="0.25">
      <c r="B14" s="15" t="s">
        <v>112</v>
      </c>
      <c r="C14" s="18">
        <v>0.74760082808056005</v>
      </c>
      <c r="D14" s="18">
        <v>0.74285747128818402</v>
      </c>
      <c r="E14" s="18">
        <v>0.75370112850384396</v>
      </c>
      <c r="F14" s="18"/>
      <c r="G14" s="18">
        <v>0.71216044887472396</v>
      </c>
      <c r="H14" s="18">
        <v>0.75838864824644503</v>
      </c>
      <c r="I14" s="18">
        <v>0.77463749964372097</v>
      </c>
      <c r="J14" s="18">
        <v>0.76849741140264105</v>
      </c>
      <c r="K14" s="18">
        <v>0.76052220441950602</v>
      </c>
      <c r="L14" s="18">
        <v>0.71479261630985003</v>
      </c>
      <c r="M14" s="18"/>
      <c r="N14" s="18">
        <v>0.79041325266340101</v>
      </c>
      <c r="O14" s="18">
        <v>0.76831513776753302</v>
      </c>
      <c r="P14" s="18">
        <v>0.71980387853975902</v>
      </c>
      <c r="Q14" s="18">
        <v>0.70198453498892699</v>
      </c>
      <c r="R14" s="18"/>
      <c r="S14" s="18">
        <v>0.73416429204645695</v>
      </c>
      <c r="T14" s="18">
        <v>0.757869909570976</v>
      </c>
      <c r="U14" s="18">
        <v>0.75908762166378396</v>
      </c>
      <c r="V14" s="18">
        <v>0.685099484708242</v>
      </c>
      <c r="W14" s="18">
        <v>0.81605664421926305</v>
      </c>
      <c r="X14" s="18">
        <v>0.74353491577449804</v>
      </c>
      <c r="Y14" s="18">
        <v>0.73431660675957999</v>
      </c>
      <c r="Z14" s="18">
        <v>0.75894460816515297</v>
      </c>
      <c r="AA14" s="18">
        <v>0.75584147799794799</v>
      </c>
      <c r="AB14" s="18">
        <v>0.72600012850652196</v>
      </c>
      <c r="AC14" s="18">
        <v>0.76411008640759703</v>
      </c>
      <c r="AD14" s="18">
        <v>0.80240929352052603</v>
      </c>
      <c r="AE14" s="18"/>
      <c r="AF14" s="18">
        <v>0.75253333183815896</v>
      </c>
      <c r="AG14" s="18">
        <v>0.75901878062359496</v>
      </c>
      <c r="AH14" s="18">
        <v>0.70882984095776602</v>
      </c>
      <c r="AI14" s="18"/>
      <c r="AJ14" s="18">
        <v>0.75104306689243705</v>
      </c>
      <c r="AK14" s="18">
        <v>0.74142057057494404</v>
      </c>
      <c r="AL14" s="18">
        <v>0.75018606179565905</v>
      </c>
      <c r="AM14" s="18">
        <v>0.72069020760517299</v>
      </c>
      <c r="AN14" s="18">
        <v>0.79153993003356404</v>
      </c>
      <c r="AO14" s="18"/>
      <c r="AP14" s="18">
        <v>0.78294483878100496</v>
      </c>
      <c r="AQ14" s="18">
        <v>0.72535768113214205</v>
      </c>
      <c r="AR14" s="18">
        <v>0.71238953466197996</v>
      </c>
      <c r="AS14" s="18"/>
      <c r="AT14" s="18">
        <v>0.69791984695438203</v>
      </c>
      <c r="AU14" s="18">
        <v>0.75943241881677404</v>
      </c>
      <c r="AV14" s="18">
        <v>0.77226278826732597</v>
      </c>
      <c r="AW14" s="18">
        <v>0.78380950806359995</v>
      </c>
      <c r="AX14" s="18">
        <v>0.65583606433188602</v>
      </c>
      <c r="AY14" s="18"/>
      <c r="AZ14" s="18">
        <v>0.74896056991636495</v>
      </c>
      <c r="BA14" s="18">
        <v>0.72503414904754804</v>
      </c>
      <c r="BB14" s="18">
        <v>0.75307489083816703</v>
      </c>
      <c r="BC14" s="18">
        <v>0.74773916258138695</v>
      </c>
      <c r="BD14" s="18">
        <v>0.797926416683575</v>
      </c>
      <c r="BE14" s="18">
        <v>0.74621919159232297</v>
      </c>
    </row>
    <row r="15" spans="2:57" x14ac:dyDescent="0.25">
      <c r="B15" s="15" t="s">
        <v>88</v>
      </c>
      <c r="C15" s="18">
        <v>3.4425626220022203E-2</v>
      </c>
      <c r="D15" s="18">
        <v>3.8286123756734902E-2</v>
      </c>
      <c r="E15" s="18">
        <v>2.97879800866497E-2</v>
      </c>
      <c r="F15" s="18"/>
      <c r="G15" s="18">
        <v>7.0624436602969395E-2</v>
      </c>
      <c r="H15" s="18">
        <v>3.7931910846436899E-2</v>
      </c>
      <c r="I15" s="18">
        <v>4.3132208119326901E-2</v>
      </c>
      <c r="J15" s="18">
        <v>2.5836247008431099E-2</v>
      </c>
      <c r="K15" s="18">
        <v>2.5318545309730298E-2</v>
      </c>
      <c r="L15" s="18">
        <v>1.3385610888795901E-2</v>
      </c>
      <c r="M15" s="18"/>
      <c r="N15" s="18">
        <v>3.14864645734158E-2</v>
      </c>
      <c r="O15" s="18">
        <v>3.7371732375363398E-2</v>
      </c>
      <c r="P15" s="18">
        <v>4.00074925392509E-2</v>
      </c>
      <c r="Q15" s="18">
        <v>3.0240781375873799E-2</v>
      </c>
      <c r="R15" s="18"/>
      <c r="S15" s="18">
        <v>4.1659909960828197E-2</v>
      </c>
      <c r="T15" s="18">
        <v>3.5148872187419397E-2</v>
      </c>
      <c r="U15" s="18">
        <v>5.4545338218199698E-3</v>
      </c>
      <c r="V15" s="18">
        <v>4.6135036882951501E-2</v>
      </c>
      <c r="W15" s="18">
        <v>2.6722061177998999E-2</v>
      </c>
      <c r="X15" s="18">
        <v>2.2539621011625099E-2</v>
      </c>
      <c r="Y15" s="18">
        <v>4.92745428205189E-2</v>
      </c>
      <c r="Z15" s="18">
        <v>5.1008067981989001E-2</v>
      </c>
      <c r="AA15" s="18">
        <v>4.6735379699064501E-2</v>
      </c>
      <c r="AB15" s="18">
        <v>2.0062381944355501E-2</v>
      </c>
      <c r="AC15" s="18">
        <v>2.8401820451710899E-2</v>
      </c>
      <c r="AD15" s="18">
        <v>3.9519992719974702E-2</v>
      </c>
      <c r="AE15" s="18"/>
      <c r="AF15" s="18">
        <v>2.43558324021904E-2</v>
      </c>
      <c r="AG15" s="18">
        <v>3.8795206187848902E-2</v>
      </c>
      <c r="AH15" s="18">
        <v>3.5729551403389903E-2</v>
      </c>
      <c r="AI15" s="18"/>
      <c r="AJ15" s="18">
        <v>2.2190173424612401E-2</v>
      </c>
      <c r="AK15" s="18">
        <v>5.2131709195291802E-2</v>
      </c>
      <c r="AL15" s="18">
        <v>3.0412789663549201E-2</v>
      </c>
      <c r="AM15" s="18">
        <v>6.4961614572474305E-2</v>
      </c>
      <c r="AN15" s="18">
        <v>1.2769108143579001E-2</v>
      </c>
      <c r="AO15" s="18"/>
      <c r="AP15" s="18">
        <v>2.29645601013218E-2</v>
      </c>
      <c r="AQ15" s="18">
        <v>4.3490367624726599E-2</v>
      </c>
      <c r="AR15" s="18">
        <v>3.11004325559683E-2</v>
      </c>
      <c r="AS15" s="18"/>
      <c r="AT15" s="18">
        <v>3.5120910914844199E-2</v>
      </c>
      <c r="AU15" s="18">
        <v>3.5201762385040802E-2</v>
      </c>
      <c r="AV15" s="18">
        <v>3.5548781537831101E-2</v>
      </c>
      <c r="AW15" s="18">
        <v>4.1242621157500998E-2</v>
      </c>
      <c r="AX15" s="18">
        <v>6.7095298992238206E-2</v>
      </c>
      <c r="AY15" s="18"/>
      <c r="AZ15" s="18">
        <v>4.89693563702309E-2</v>
      </c>
      <c r="BA15" s="18">
        <v>4.9174480228025702E-2</v>
      </c>
      <c r="BB15" s="18">
        <v>9.1498368140035796E-3</v>
      </c>
      <c r="BC15" s="18">
        <v>3.0598020299383299E-2</v>
      </c>
      <c r="BD15" s="18">
        <v>8.6336271582975292E-3</v>
      </c>
      <c r="BE15" s="18">
        <v>1.76961376865594E-2</v>
      </c>
    </row>
    <row r="16" spans="2:57" x14ac:dyDescent="0.25">
      <c r="B16" s="15" t="s">
        <v>89</v>
      </c>
      <c r="C16" s="19">
        <v>0.71317520186053796</v>
      </c>
      <c r="D16" s="19">
        <v>0.70457134753144901</v>
      </c>
      <c r="E16" s="19">
        <v>0.72391314841719401</v>
      </c>
      <c r="F16" s="19"/>
      <c r="G16" s="19">
        <v>0.64153601227175505</v>
      </c>
      <c r="H16" s="19">
        <v>0.72045673740000804</v>
      </c>
      <c r="I16" s="19">
        <v>0.73150529152439403</v>
      </c>
      <c r="J16" s="19">
        <v>0.74266116439421004</v>
      </c>
      <c r="K16" s="19">
        <v>0.73520365910977603</v>
      </c>
      <c r="L16" s="19">
        <v>0.70140700542105405</v>
      </c>
      <c r="M16" s="19"/>
      <c r="N16" s="19">
        <v>0.75892678808998604</v>
      </c>
      <c r="O16" s="19">
        <v>0.73094340539216895</v>
      </c>
      <c r="P16" s="19">
        <v>0.67979638600050796</v>
      </c>
      <c r="Q16" s="19">
        <v>0.67174375361305305</v>
      </c>
      <c r="R16" s="19"/>
      <c r="S16" s="19">
        <v>0.69250438208562903</v>
      </c>
      <c r="T16" s="19">
        <v>0.72272103738355697</v>
      </c>
      <c r="U16" s="19">
        <v>0.75363308784196403</v>
      </c>
      <c r="V16" s="19">
        <v>0.63896444782529005</v>
      </c>
      <c r="W16" s="19">
        <v>0.78933458304126403</v>
      </c>
      <c r="X16" s="19">
        <v>0.72099529476287305</v>
      </c>
      <c r="Y16" s="19">
        <v>0.68504206393906097</v>
      </c>
      <c r="Z16" s="19">
        <v>0.70793654018316399</v>
      </c>
      <c r="AA16" s="19">
        <v>0.70910609829888405</v>
      </c>
      <c r="AB16" s="19">
        <v>0.70593774656216701</v>
      </c>
      <c r="AC16" s="19">
        <v>0.73570826595588601</v>
      </c>
      <c r="AD16" s="19">
        <v>0.76288930080055195</v>
      </c>
      <c r="AE16" s="19"/>
      <c r="AF16" s="19">
        <v>0.72817749943596899</v>
      </c>
      <c r="AG16" s="19">
        <v>0.72022357443574603</v>
      </c>
      <c r="AH16" s="19">
        <v>0.67310028955437595</v>
      </c>
      <c r="AI16" s="19"/>
      <c r="AJ16" s="19">
        <v>0.728852893467825</v>
      </c>
      <c r="AK16" s="19">
        <v>0.68928886137965195</v>
      </c>
      <c r="AL16" s="19">
        <v>0.71977327213210995</v>
      </c>
      <c r="AM16" s="19">
        <v>0.65572859303269904</v>
      </c>
      <c r="AN16" s="19">
        <v>0.77877082188998503</v>
      </c>
      <c r="AO16" s="19"/>
      <c r="AP16" s="19">
        <v>0.75998027867968299</v>
      </c>
      <c r="AQ16" s="19">
        <v>0.68186731350741603</v>
      </c>
      <c r="AR16" s="19">
        <v>0.68128910210601201</v>
      </c>
      <c r="AS16" s="19"/>
      <c r="AT16" s="19">
        <v>0.66279893603953799</v>
      </c>
      <c r="AU16" s="19">
        <v>0.72423065643173401</v>
      </c>
      <c r="AV16" s="19">
        <v>0.73671400672949405</v>
      </c>
      <c r="AW16" s="19">
        <v>0.74256688690609896</v>
      </c>
      <c r="AX16" s="19">
        <v>0.58874076533964803</v>
      </c>
      <c r="AY16" s="19"/>
      <c r="AZ16" s="19">
        <v>0.69999121354613403</v>
      </c>
      <c r="BA16" s="19">
        <v>0.67585966881952197</v>
      </c>
      <c r="BB16" s="19">
        <v>0.74392505402416298</v>
      </c>
      <c r="BC16" s="19">
        <v>0.71714114228200398</v>
      </c>
      <c r="BD16" s="19">
        <v>0.78929278952527704</v>
      </c>
      <c r="BE16" s="19">
        <v>0.728523053905764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BE21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115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8.2648009224005295E-2</v>
      </c>
      <c r="D9" s="14">
        <v>8.0576581422770396E-2</v>
      </c>
      <c r="E9" s="14">
        <v>8.3210035742283597E-2</v>
      </c>
      <c r="F9" s="14"/>
      <c r="G9" s="14">
        <v>0.150703855625794</v>
      </c>
      <c r="H9" s="14">
        <v>8.2128834867422604E-2</v>
      </c>
      <c r="I9" s="14">
        <v>8.9347907378055993E-2</v>
      </c>
      <c r="J9" s="14">
        <v>4.2886953960785103E-2</v>
      </c>
      <c r="K9" s="14">
        <v>8.1531945574013096E-2</v>
      </c>
      <c r="L9" s="14">
        <v>6.5210760803402795E-2</v>
      </c>
      <c r="M9" s="14"/>
      <c r="N9" s="14">
        <v>4.4048818304259198E-2</v>
      </c>
      <c r="O9" s="14">
        <v>8.9109765448185302E-2</v>
      </c>
      <c r="P9" s="14">
        <v>7.7283507778944202E-2</v>
      </c>
      <c r="Q9" s="14">
        <v>0.12169209683384399</v>
      </c>
      <c r="R9" s="14"/>
      <c r="S9" s="14">
        <v>9.5457821590441E-2</v>
      </c>
      <c r="T9" s="14">
        <v>6.6875538489180403E-2</v>
      </c>
      <c r="U9" s="14">
        <v>6.3641146588242298E-2</v>
      </c>
      <c r="V9" s="14">
        <v>9.2297737524214801E-2</v>
      </c>
      <c r="W9" s="14">
        <v>0.102109827285097</v>
      </c>
      <c r="X9" s="14">
        <v>6.5921692617361E-2</v>
      </c>
      <c r="Y9" s="14">
        <v>7.24605232301955E-2</v>
      </c>
      <c r="Z9" s="14">
        <v>3.6588433046346E-2</v>
      </c>
      <c r="AA9" s="14">
        <v>9.9345005500722394E-2</v>
      </c>
      <c r="AB9" s="14">
        <v>8.51769469568147E-2</v>
      </c>
      <c r="AC9" s="14">
        <v>0.107891792069242</v>
      </c>
      <c r="AD9" s="14">
        <v>9.5839939586918901E-2</v>
      </c>
      <c r="AE9" s="14"/>
      <c r="AF9" s="14">
        <v>7.5748922376959099E-2</v>
      </c>
      <c r="AG9" s="14">
        <v>7.3110179344211407E-2</v>
      </c>
      <c r="AH9" s="14">
        <v>5.70490005927176E-2</v>
      </c>
      <c r="AI9" s="14"/>
      <c r="AJ9" s="14">
        <v>5.1818861081286097E-2</v>
      </c>
      <c r="AK9" s="14">
        <v>0.100455627271599</v>
      </c>
      <c r="AL9" s="14">
        <v>5.1422826268398003E-2</v>
      </c>
      <c r="AM9" s="14">
        <v>0.117910991400419</v>
      </c>
      <c r="AN9" s="14">
        <v>8.2002270528506602E-2</v>
      </c>
      <c r="AO9" s="14"/>
      <c r="AP9" s="14">
        <v>3.67976739505591E-2</v>
      </c>
      <c r="AQ9" s="14">
        <v>9.3793409052288904E-2</v>
      </c>
      <c r="AR9" s="14">
        <v>5.5626859891050998E-2</v>
      </c>
      <c r="AS9" s="14"/>
      <c r="AT9" s="14">
        <v>9.2409565823133893E-2</v>
      </c>
      <c r="AU9" s="14">
        <v>9.3753454240285805E-2</v>
      </c>
      <c r="AV9" s="14">
        <v>5.2807527247435197E-2</v>
      </c>
      <c r="AW9" s="14">
        <v>7.4860049361384295E-2</v>
      </c>
      <c r="AX9" s="14">
        <v>7.3002152958910604E-2</v>
      </c>
      <c r="AY9" s="14"/>
      <c r="AZ9" s="14">
        <v>8.6900446360982403E-2</v>
      </c>
      <c r="BA9" s="14">
        <v>6.1874559578883902E-2</v>
      </c>
      <c r="BB9" s="14">
        <v>0.12544836323417799</v>
      </c>
      <c r="BC9" s="14">
        <v>8.3465120471009693E-2</v>
      </c>
      <c r="BD9" s="14">
        <v>8.80151568571233E-2</v>
      </c>
      <c r="BE9" s="14">
        <v>6.2876122908294196E-2</v>
      </c>
    </row>
    <row r="10" spans="2:57" x14ac:dyDescent="0.25">
      <c r="B10" s="15" t="s">
        <v>82</v>
      </c>
      <c r="C10" s="14">
        <v>0.22514371327666799</v>
      </c>
      <c r="D10" s="14">
        <v>0.20051355874110099</v>
      </c>
      <c r="E10" s="14">
        <v>0.24770744169481701</v>
      </c>
      <c r="F10" s="14"/>
      <c r="G10" s="14">
        <v>0.23206875258936399</v>
      </c>
      <c r="H10" s="14">
        <v>0.22477741581222199</v>
      </c>
      <c r="I10" s="14">
        <v>0.229670365658242</v>
      </c>
      <c r="J10" s="14">
        <v>0.23809066217381</v>
      </c>
      <c r="K10" s="14">
        <v>0.22010244314614399</v>
      </c>
      <c r="L10" s="14">
        <v>0.20999453457599901</v>
      </c>
      <c r="M10" s="14"/>
      <c r="N10" s="14">
        <v>0.18338808551174199</v>
      </c>
      <c r="O10" s="14">
        <v>0.22822440685395201</v>
      </c>
      <c r="P10" s="14">
        <v>0.23942789860793801</v>
      </c>
      <c r="Q10" s="14">
        <v>0.25850044173067999</v>
      </c>
      <c r="R10" s="14"/>
      <c r="S10" s="14">
        <v>0.19727290082857801</v>
      </c>
      <c r="T10" s="14">
        <v>0.24596586073023599</v>
      </c>
      <c r="U10" s="14">
        <v>0.20774040066730801</v>
      </c>
      <c r="V10" s="14">
        <v>0.215787474550338</v>
      </c>
      <c r="W10" s="14">
        <v>0.253795682058929</v>
      </c>
      <c r="X10" s="14">
        <v>0.18509101659024799</v>
      </c>
      <c r="Y10" s="14">
        <v>0.25660376636028398</v>
      </c>
      <c r="Z10" s="14">
        <v>0.229911928514973</v>
      </c>
      <c r="AA10" s="14">
        <v>0.22267660585469701</v>
      </c>
      <c r="AB10" s="14">
        <v>0.24962190874390899</v>
      </c>
      <c r="AC10" s="14">
        <v>0.21387337566429801</v>
      </c>
      <c r="AD10" s="14">
        <v>0.25701737893592802</v>
      </c>
      <c r="AE10" s="14"/>
      <c r="AF10" s="14">
        <v>0.22971312120012699</v>
      </c>
      <c r="AG10" s="14">
        <v>0.22356335270902</v>
      </c>
      <c r="AH10" s="14">
        <v>0.237940765714303</v>
      </c>
      <c r="AI10" s="14"/>
      <c r="AJ10" s="14">
        <v>0.22412924066508599</v>
      </c>
      <c r="AK10" s="14">
        <v>0.231207892892066</v>
      </c>
      <c r="AL10" s="14">
        <v>0.200869217198519</v>
      </c>
      <c r="AM10" s="14">
        <v>0.32264229632421199</v>
      </c>
      <c r="AN10" s="14">
        <v>0.228363475559172</v>
      </c>
      <c r="AO10" s="14"/>
      <c r="AP10" s="14">
        <v>0.25155092422884201</v>
      </c>
      <c r="AQ10" s="14">
        <v>0.21849167664107799</v>
      </c>
      <c r="AR10" s="14">
        <v>0.22245995228602899</v>
      </c>
      <c r="AS10" s="14"/>
      <c r="AT10" s="14">
        <v>0.28606350507787798</v>
      </c>
      <c r="AU10" s="14">
        <v>0.22528189796045101</v>
      </c>
      <c r="AV10" s="14">
        <v>0.18667802626846899</v>
      </c>
      <c r="AW10" s="14">
        <v>0.21668353324502801</v>
      </c>
      <c r="AX10" s="14">
        <v>0.26637403834354201</v>
      </c>
      <c r="AY10" s="14"/>
      <c r="AZ10" s="14">
        <v>0.22174947499077099</v>
      </c>
      <c r="BA10" s="14">
        <v>0.21443458731901299</v>
      </c>
      <c r="BB10" s="14">
        <v>0.22896373418864399</v>
      </c>
      <c r="BC10" s="14">
        <v>0.23256786319609499</v>
      </c>
      <c r="BD10" s="14">
        <v>0.23321905719785699</v>
      </c>
      <c r="BE10" s="14">
        <v>0.24429494412716399</v>
      </c>
    </row>
    <row r="11" spans="2:57" x14ac:dyDescent="0.25">
      <c r="B11" s="15" t="s">
        <v>83</v>
      </c>
      <c r="C11" s="14">
        <v>0.214373230907413</v>
      </c>
      <c r="D11" s="14">
        <v>0.198088488136625</v>
      </c>
      <c r="E11" s="14">
        <v>0.230433365269792</v>
      </c>
      <c r="F11" s="14"/>
      <c r="G11" s="14">
        <v>0.15181415593619901</v>
      </c>
      <c r="H11" s="14">
        <v>0.22678552719542899</v>
      </c>
      <c r="I11" s="14">
        <v>0.190834774429052</v>
      </c>
      <c r="J11" s="14">
        <v>0.23889933297058599</v>
      </c>
      <c r="K11" s="14">
        <v>0.18851932947345901</v>
      </c>
      <c r="L11" s="14">
        <v>0.262627971113502</v>
      </c>
      <c r="M11" s="14"/>
      <c r="N11" s="14">
        <v>0.188679463782358</v>
      </c>
      <c r="O11" s="14">
        <v>0.18751154050278801</v>
      </c>
      <c r="P11" s="14">
        <v>0.23422366211464299</v>
      </c>
      <c r="Q11" s="14">
        <v>0.25214955487741902</v>
      </c>
      <c r="R11" s="14"/>
      <c r="S11" s="14">
        <v>0.19830354529326399</v>
      </c>
      <c r="T11" s="14">
        <v>0.22428211739271101</v>
      </c>
      <c r="U11" s="14">
        <v>0.233445935276549</v>
      </c>
      <c r="V11" s="14">
        <v>0.22836802303461101</v>
      </c>
      <c r="W11" s="14">
        <v>0.189565083444795</v>
      </c>
      <c r="X11" s="14">
        <v>0.230265774185724</v>
      </c>
      <c r="Y11" s="14">
        <v>0.208365207144939</v>
      </c>
      <c r="Z11" s="14">
        <v>0.252435892510737</v>
      </c>
      <c r="AA11" s="14">
        <v>0.24247484765347199</v>
      </c>
      <c r="AB11" s="14">
        <v>0.187228336442854</v>
      </c>
      <c r="AC11" s="14">
        <v>0.17642920620184899</v>
      </c>
      <c r="AD11" s="14">
        <v>0.17050619836488701</v>
      </c>
      <c r="AE11" s="14"/>
      <c r="AF11" s="14">
        <v>0.23586306974017501</v>
      </c>
      <c r="AG11" s="14">
        <v>0.20083726645826599</v>
      </c>
      <c r="AH11" s="14">
        <v>0.24792478138171301</v>
      </c>
      <c r="AI11" s="14"/>
      <c r="AJ11" s="14">
        <v>0.24288446890478499</v>
      </c>
      <c r="AK11" s="14">
        <v>0.19443941560395001</v>
      </c>
      <c r="AL11" s="14">
        <v>0.21469315514759499</v>
      </c>
      <c r="AM11" s="14">
        <v>0.211970034454147</v>
      </c>
      <c r="AN11" s="14">
        <v>0.25127350904727502</v>
      </c>
      <c r="AO11" s="14"/>
      <c r="AP11" s="14">
        <v>0.19139370885801299</v>
      </c>
      <c r="AQ11" s="14">
        <v>0.211558269483167</v>
      </c>
      <c r="AR11" s="14">
        <v>0.16116912900253499</v>
      </c>
      <c r="AS11" s="14"/>
      <c r="AT11" s="14">
        <v>0.261679574578983</v>
      </c>
      <c r="AU11" s="14">
        <v>0.20480729715669599</v>
      </c>
      <c r="AV11" s="14">
        <v>0.20448676091637699</v>
      </c>
      <c r="AW11" s="14">
        <v>0.13839135939549199</v>
      </c>
      <c r="AX11" s="14">
        <v>0.221466028767874</v>
      </c>
      <c r="AY11" s="14"/>
      <c r="AZ11" s="14">
        <v>0.198291478679293</v>
      </c>
      <c r="BA11" s="14">
        <v>0.22931595202954699</v>
      </c>
      <c r="BB11" s="14">
        <v>0.22935274115962501</v>
      </c>
      <c r="BC11" s="14">
        <v>0.22081961981197601</v>
      </c>
      <c r="BD11" s="14">
        <v>0.19817690265396101</v>
      </c>
      <c r="BE11" s="14">
        <v>0.18575230763692299</v>
      </c>
    </row>
    <row r="12" spans="2:57" x14ac:dyDescent="0.25">
      <c r="B12" s="15" t="s">
        <v>84</v>
      </c>
      <c r="C12" s="14">
        <v>0.33541951200714298</v>
      </c>
      <c r="D12" s="14">
        <v>0.35998872767974899</v>
      </c>
      <c r="E12" s="14">
        <v>0.31339099754509803</v>
      </c>
      <c r="F12" s="14"/>
      <c r="G12" s="14">
        <v>0.32013459703723202</v>
      </c>
      <c r="H12" s="14">
        <v>0.33184931365362702</v>
      </c>
      <c r="I12" s="14">
        <v>0.34592837654467201</v>
      </c>
      <c r="J12" s="14">
        <v>0.32344457831995399</v>
      </c>
      <c r="K12" s="14">
        <v>0.33691699249944401</v>
      </c>
      <c r="L12" s="14">
        <v>0.34874358233307801</v>
      </c>
      <c r="M12" s="14"/>
      <c r="N12" s="14">
        <v>0.38780529157215798</v>
      </c>
      <c r="O12" s="14">
        <v>0.34101736940997002</v>
      </c>
      <c r="P12" s="14">
        <v>0.335314749817132</v>
      </c>
      <c r="Q12" s="14">
        <v>0.27484546335408699</v>
      </c>
      <c r="R12" s="14"/>
      <c r="S12" s="14">
        <v>0.33508312293192599</v>
      </c>
      <c r="T12" s="14">
        <v>0.32204257044670598</v>
      </c>
      <c r="U12" s="14">
        <v>0.41686330187738502</v>
      </c>
      <c r="V12" s="14">
        <v>0.28932155583643199</v>
      </c>
      <c r="W12" s="14">
        <v>0.32805878319507098</v>
      </c>
      <c r="X12" s="14">
        <v>0.34760503934104098</v>
      </c>
      <c r="Y12" s="14">
        <v>0.30483161350277599</v>
      </c>
      <c r="Z12" s="14">
        <v>0.40119906418767398</v>
      </c>
      <c r="AA12" s="14">
        <v>0.301690078194917</v>
      </c>
      <c r="AB12" s="14">
        <v>0.35833706822315597</v>
      </c>
      <c r="AC12" s="14">
        <v>0.35100094979070701</v>
      </c>
      <c r="AD12" s="14">
        <v>0.31864305053216002</v>
      </c>
      <c r="AE12" s="14"/>
      <c r="AF12" s="14">
        <v>0.32746226669970102</v>
      </c>
      <c r="AG12" s="14">
        <v>0.34758315880840701</v>
      </c>
      <c r="AH12" s="14">
        <v>0.336472477686104</v>
      </c>
      <c r="AI12" s="14"/>
      <c r="AJ12" s="14">
        <v>0.34611261407827298</v>
      </c>
      <c r="AK12" s="14">
        <v>0.32295075454956901</v>
      </c>
      <c r="AL12" s="14">
        <v>0.36592494876297899</v>
      </c>
      <c r="AM12" s="14">
        <v>0.27938106856635703</v>
      </c>
      <c r="AN12" s="14">
        <v>0.345610119223972</v>
      </c>
      <c r="AO12" s="14"/>
      <c r="AP12" s="14">
        <v>0.38149637686378401</v>
      </c>
      <c r="AQ12" s="14">
        <v>0.31054818243659199</v>
      </c>
      <c r="AR12" s="14">
        <v>0.36468133155399102</v>
      </c>
      <c r="AS12" s="14"/>
      <c r="AT12" s="14">
        <v>0.272144725862906</v>
      </c>
      <c r="AU12" s="14">
        <v>0.359599867232891</v>
      </c>
      <c r="AV12" s="14">
        <v>0.36968745013791898</v>
      </c>
      <c r="AW12" s="14">
        <v>0.368806408249714</v>
      </c>
      <c r="AX12" s="14">
        <v>0.279685562556171</v>
      </c>
      <c r="AY12" s="14"/>
      <c r="AZ12" s="14">
        <v>0.31578475923270699</v>
      </c>
      <c r="BA12" s="14">
        <v>0.35497261064214403</v>
      </c>
      <c r="BB12" s="14">
        <v>0.33686333216659697</v>
      </c>
      <c r="BC12" s="14">
        <v>0.32083952296657497</v>
      </c>
      <c r="BD12" s="14">
        <v>0.33539559875533198</v>
      </c>
      <c r="BE12" s="14">
        <v>0.36215800121245301</v>
      </c>
    </row>
    <row r="13" spans="2:57" x14ac:dyDescent="0.25">
      <c r="B13" s="15" t="s">
        <v>86</v>
      </c>
      <c r="C13" s="14">
        <v>0.14241553458477099</v>
      </c>
      <c r="D13" s="14">
        <v>0.160832644019756</v>
      </c>
      <c r="E13" s="14">
        <v>0.125258159748009</v>
      </c>
      <c r="F13" s="14"/>
      <c r="G13" s="14">
        <v>0.14527863881141201</v>
      </c>
      <c r="H13" s="14">
        <v>0.13445890847129899</v>
      </c>
      <c r="I13" s="14">
        <v>0.144218575989979</v>
      </c>
      <c r="J13" s="14">
        <v>0.156678472574865</v>
      </c>
      <c r="K13" s="14">
        <v>0.17292928930693899</v>
      </c>
      <c r="L13" s="14">
        <v>0.11342315117401799</v>
      </c>
      <c r="M13" s="14"/>
      <c r="N13" s="14">
        <v>0.196078340829483</v>
      </c>
      <c r="O13" s="14">
        <v>0.15413691778510399</v>
      </c>
      <c r="P13" s="14">
        <v>0.113750181681342</v>
      </c>
      <c r="Q13" s="14">
        <v>9.2812443203970404E-2</v>
      </c>
      <c r="R13" s="14"/>
      <c r="S13" s="14">
        <v>0.173882609355791</v>
      </c>
      <c r="T13" s="14">
        <v>0.14083391294116701</v>
      </c>
      <c r="U13" s="14">
        <v>7.8309215590515097E-2</v>
      </c>
      <c r="V13" s="14">
        <v>0.174225209054405</v>
      </c>
      <c r="W13" s="14">
        <v>0.12647062401610901</v>
      </c>
      <c r="X13" s="14">
        <v>0.17111647726562601</v>
      </c>
      <c r="Y13" s="14">
        <v>0.157738889761805</v>
      </c>
      <c r="Z13" s="14">
        <v>7.9864681740270199E-2</v>
      </c>
      <c r="AA13" s="14">
        <v>0.133813462796192</v>
      </c>
      <c r="AB13" s="14">
        <v>0.119635739633267</v>
      </c>
      <c r="AC13" s="14">
        <v>0.15080467627390301</v>
      </c>
      <c r="AD13" s="14">
        <v>0.15799343258010601</v>
      </c>
      <c r="AE13" s="14"/>
      <c r="AF13" s="14">
        <v>0.13121261998303799</v>
      </c>
      <c r="AG13" s="14">
        <v>0.154906042680094</v>
      </c>
      <c r="AH13" s="14">
        <v>0.120612974625162</v>
      </c>
      <c r="AI13" s="14"/>
      <c r="AJ13" s="14">
        <v>0.13505481527057001</v>
      </c>
      <c r="AK13" s="14">
        <v>0.150946309682816</v>
      </c>
      <c r="AL13" s="14">
        <v>0.167089852622509</v>
      </c>
      <c r="AM13" s="14">
        <v>6.8095609254864797E-2</v>
      </c>
      <c r="AN13" s="14">
        <v>9.2750625641074502E-2</v>
      </c>
      <c r="AO13" s="14"/>
      <c r="AP13" s="14">
        <v>0.13876131609880099</v>
      </c>
      <c r="AQ13" s="14">
        <v>0.16560846238687399</v>
      </c>
      <c r="AR13" s="14">
        <v>0.19606272726639401</v>
      </c>
      <c r="AS13" s="14"/>
      <c r="AT13" s="14">
        <v>8.7702628657098297E-2</v>
      </c>
      <c r="AU13" s="14">
        <v>0.116557483409677</v>
      </c>
      <c r="AV13" s="14">
        <v>0.18634023542979999</v>
      </c>
      <c r="AW13" s="14">
        <v>0.20125864974838201</v>
      </c>
      <c r="AX13" s="14">
        <v>0.15947221737350301</v>
      </c>
      <c r="AY13" s="14"/>
      <c r="AZ13" s="14">
        <v>0.177273840736246</v>
      </c>
      <c r="BA13" s="14">
        <v>0.139402290430413</v>
      </c>
      <c r="BB13" s="14">
        <v>7.9371829250955497E-2</v>
      </c>
      <c r="BC13" s="14">
        <v>0.14230787355434399</v>
      </c>
      <c r="BD13" s="14">
        <v>0.145193284535727</v>
      </c>
      <c r="BE13" s="14">
        <v>0.14491862411516601</v>
      </c>
    </row>
    <row r="14" spans="2:57" x14ac:dyDescent="0.25">
      <c r="B14" s="15" t="s">
        <v>112</v>
      </c>
      <c r="C14" s="18">
        <v>0.30779172250067299</v>
      </c>
      <c r="D14" s="18">
        <v>0.28109014016387102</v>
      </c>
      <c r="E14" s="18">
        <v>0.33091747743710098</v>
      </c>
      <c r="F14" s="18"/>
      <c r="G14" s="18">
        <v>0.38277260821515802</v>
      </c>
      <c r="H14" s="18">
        <v>0.306906250679645</v>
      </c>
      <c r="I14" s="18">
        <v>0.31901827303629798</v>
      </c>
      <c r="J14" s="18">
        <v>0.28097761613459499</v>
      </c>
      <c r="K14" s="18">
        <v>0.30163438872015802</v>
      </c>
      <c r="L14" s="18">
        <v>0.27520529537940203</v>
      </c>
      <c r="M14" s="18"/>
      <c r="N14" s="18">
        <v>0.22743690381600101</v>
      </c>
      <c r="O14" s="18">
        <v>0.31733417230213701</v>
      </c>
      <c r="P14" s="18">
        <v>0.316711406386883</v>
      </c>
      <c r="Q14" s="18">
        <v>0.38019253856452401</v>
      </c>
      <c r="R14" s="18"/>
      <c r="S14" s="18">
        <v>0.29273072241901898</v>
      </c>
      <c r="T14" s="18">
        <v>0.31284139921941601</v>
      </c>
      <c r="U14" s="18">
        <v>0.27138154725555003</v>
      </c>
      <c r="V14" s="18">
        <v>0.30808521207455303</v>
      </c>
      <c r="W14" s="18">
        <v>0.35590550934402598</v>
      </c>
      <c r="X14" s="18">
        <v>0.25101270920760899</v>
      </c>
      <c r="Y14" s="18">
        <v>0.32906428959048001</v>
      </c>
      <c r="Z14" s="18">
        <v>0.26650036156131901</v>
      </c>
      <c r="AA14" s="18">
        <v>0.32202161135541901</v>
      </c>
      <c r="AB14" s="18">
        <v>0.33479885570072399</v>
      </c>
      <c r="AC14" s="18">
        <v>0.32176516773354102</v>
      </c>
      <c r="AD14" s="18">
        <v>0.35285731852284702</v>
      </c>
      <c r="AE14" s="18"/>
      <c r="AF14" s="18">
        <v>0.30546204357708601</v>
      </c>
      <c r="AG14" s="18">
        <v>0.29667353205323199</v>
      </c>
      <c r="AH14" s="18">
        <v>0.29498976630702101</v>
      </c>
      <c r="AI14" s="18"/>
      <c r="AJ14" s="18">
        <v>0.27594810174637202</v>
      </c>
      <c r="AK14" s="18">
        <v>0.33166352016366502</v>
      </c>
      <c r="AL14" s="18">
        <v>0.25229204346691703</v>
      </c>
      <c r="AM14" s="18">
        <v>0.44055328772463098</v>
      </c>
      <c r="AN14" s="18">
        <v>0.31036574608767797</v>
      </c>
      <c r="AO14" s="18"/>
      <c r="AP14" s="18">
        <v>0.288348598179402</v>
      </c>
      <c r="AQ14" s="18">
        <v>0.31228508569336699</v>
      </c>
      <c r="AR14" s="18">
        <v>0.27808681217707998</v>
      </c>
      <c r="AS14" s="18"/>
      <c r="AT14" s="18">
        <v>0.37847307090101201</v>
      </c>
      <c r="AU14" s="18">
        <v>0.31903535220073598</v>
      </c>
      <c r="AV14" s="18">
        <v>0.239485553515904</v>
      </c>
      <c r="AW14" s="18">
        <v>0.291543582606412</v>
      </c>
      <c r="AX14" s="18">
        <v>0.339376191302452</v>
      </c>
      <c r="AY14" s="18"/>
      <c r="AZ14" s="18">
        <v>0.30864992135175401</v>
      </c>
      <c r="BA14" s="18">
        <v>0.27630914689789698</v>
      </c>
      <c r="BB14" s="18">
        <v>0.35441209742282198</v>
      </c>
      <c r="BC14" s="18">
        <v>0.31603298366710503</v>
      </c>
      <c r="BD14" s="18">
        <v>0.32123421405497998</v>
      </c>
      <c r="BE14" s="18">
        <v>0.30717106703545799</v>
      </c>
    </row>
    <row r="15" spans="2:57" x14ac:dyDescent="0.25">
      <c r="B15" s="15" t="s">
        <v>88</v>
      </c>
      <c r="C15" s="18">
        <v>0.477835046591914</v>
      </c>
      <c r="D15" s="18">
        <v>0.52082137169950404</v>
      </c>
      <c r="E15" s="18">
        <v>0.43864915729310699</v>
      </c>
      <c r="F15" s="18"/>
      <c r="G15" s="18">
        <v>0.46541323584864303</v>
      </c>
      <c r="H15" s="18">
        <v>0.46630822212492601</v>
      </c>
      <c r="I15" s="18">
        <v>0.49014695253465002</v>
      </c>
      <c r="J15" s="18">
        <v>0.48012305089481799</v>
      </c>
      <c r="K15" s="18">
        <v>0.50984628180638303</v>
      </c>
      <c r="L15" s="18">
        <v>0.46216673350709597</v>
      </c>
      <c r="M15" s="18"/>
      <c r="N15" s="18">
        <v>0.58388363240164098</v>
      </c>
      <c r="O15" s="18">
        <v>0.49515428719507398</v>
      </c>
      <c r="P15" s="18">
        <v>0.44906493149847398</v>
      </c>
      <c r="Q15" s="18">
        <v>0.36765790655805802</v>
      </c>
      <c r="R15" s="18"/>
      <c r="S15" s="18">
        <v>0.50896573228771702</v>
      </c>
      <c r="T15" s="18">
        <v>0.46287648338787202</v>
      </c>
      <c r="U15" s="18">
        <v>0.49517251746790097</v>
      </c>
      <c r="V15" s="18">
        <v>0.46354676489083602</v>
      </c>
      <c r="W15" s="18">
        <v>0.45452940721117902</v>
      </c>
      <c r="X15" s="18">
        <v>0.51872151660666699</v>
      </c>
      <c r="Y15" s="18">
        <v>0.46257050326458099</v>
      </c>
      <c r="Z15" s="18">
        <v>0.48106374592794399</v>
      </c>
      <c r="AA15" s="18">
        <v>0.43550354099110899</v>
      </c>
      <c r="AB15" s="18">
        <v>0.47797280785642199</v>
      </c>
      <c r="AC15" s="18">
        <v>0.50180562606460999</v>
      </c>
      <c r="AD15" s="18">
        <v>0.47663648311226597</v>
      </c>
      <c r="AE15" s="18"/>
      <c r="AF15" s="18">
        <v>0.45867488668273898</v>
      </c>
      <c r="AG15" s="18">
        <v>0.50248920148850196</v>
      </c>
      <c r="AH15" s="18">
        <v>0.45708545231126602</v>
      </c>
      <c r="AI15" s="18"/>
      <c r="AJ15" s="18">
        <v>0.48116742934884299</v>
      </c>
      <c r="AK15" s="18">
        <v>0.47389706423238498</v>
      </c>
      <c r="AL15" s="18">
        <v>0.53301480138548796</v>
      </c>
      <c r="AM15" s="18">
        <v>0.34747667782122199</v>
      </c>
      <c r="AN15" s="18">
        <v>0.438360744865047</v>
      </c>
      <c r="AO15" s="18"/>
      <c r="AP15" s="18">
        <v>0.52025769296258595</v>
      </c>
      <c r="AQ15" s="18">
        <v>0.47615664482346598</v>
      </c>
      <c r="AR15" s="18">
        <v>0.56074405882038503</v>
      </c>
      <c r="AS15" s="18"/>
      <c r="AT15" s="18">
        <v>0.35984735452000499</v>
      </c>
      <c r="AU15" s="18">
        <v>0.47615735064256798</v>
      </c>
      <c r="AV15" s="18">
        <v>0.55602768556771898</v>
      </c>
      <c r="AW15" s="18">
        <v>0.57006505799809604</v>
      </c>
      <c r="AX15" s="18">
        <v>0.43915777992967397</v>
      </c>
      <c r="AY15" s="18"/>
      <c r="AZ15" s="18">
        <v>0.49305859996895302</v>
      </c>
      <c r="BA15" s="18">
        <v>0.49437490107255699</v>
      </c>
      <c r="BB15" s="18">
        <v>0.41623516141755301</v>
      </c>
      <c r="BC15" s="18">
        <v>0.46314739652091902</v>
      </c>
      <c r="BD15" s="18">
        <v>0.48058888329105898</v>
      </c>
      <c r="BE15" s="18">
        <v>0.50707662532761899</v>
      </c>
    </row>
    <row r="16" spans="2:57" x14ac:dyDescent="0.25">
      <c r="B16" s="15" t="s">
        <v>89</v>
      </c>
      <c r="C16" s="19">
        <v>-0.17004332409124001</v>
      </c>
      <c r="D16" s="19">
        <v>-0.239731231535633</v>
      </c>
      <c r="E16" s="19">
        <v>-0.107731679856006</v>
      </c>
      <c r="F16" s="19"/>
      <c r="G16" s="19">
        <v>-8.2640627633485605E-2</v>
      </c>
      <c r="H16" s="19">
        <v>-0.15940197144528101</v>
      </c>
      <c r="I16" s="19">
        <v>-0.171128679498352</v>
      </c>
      <c r="J16" s="19">
        <v>-0.19914543476022301</v>
      </c>
      <c r="K16" s="19">
        <v>-0.20821189308622601</v>
      </c>
      <c r="L16" s="19">
        <v>-0.186961438127694</v>
      </c>
      <c r="M16" s="19"/>
      <c r="N16" s="19">
        <v>-0.35644672858563903</v>
      </c>
      <c r="O16" s="19">
        <v>-0.177820114892937</v>
      </c>
      <c r="P16" s="19">
        <v>-0.13235352511159101</v>
      </c>
      <c r="Q16" s="19">
        <v>1.2534632006466E-2</v>
      </c>
      <c r="R16" s="19"/>
      <c r="S16" s="19">
        <v>-0.21623500986869801</v>
      </c>
      <c r="T16" s="19">
        <v>-0.15003508416845601</v>
      </c>
      <c r="U16" s="19">
        <v>-0.223790970212351</v>
      </c>
      <c r="V16" s="19">
        <v>-0.15546155281628399</v>
      </c>
      <c r="W16" s="19">
        <v>-9.8623897867153601E-2</v>
      </c>
      <c r="X16" s="19">
        <v>-0.267708807399058</v>
      </c>
      <c r="Y16" s="19">
        <v>-0.13350621367410101</v>
      </c>
      <c r="Z16" s="19">
        <v>-0.214563384366625</v>
      </c>
      <c r="AA16" s="19">
        <v>-0.113481929635689</v>
      </c>
      <c r="AB16" s="19">
        <v>-0.143173952155698</v>
      </c>
      <c r="AC16" s="19">
        <v>-0.18004045833106899</v>
      </c>
      <c r="AD16" s="19">
        <v>-0.123779164589419</v>
      </c>
      <c r="AE16" s="19"/>
      <c r="AF16" s="19">
        <v>-0.153212843105652</v>
      </c>
      <c r="AG16" s="19">
        <v>-0.20581566943526999</v>
      </c>
      <c r="AH16" s="19">
        <v>-0.16209568600424501</v>
      </c>
      <c r="AI16" s="19"/>
      <c r="AJ16" s="19">
        <v>-0.205219327602471</v>
      </c>
      <c r="AK16" s="19">
        <v>-0.14223354406871999</v>
      </c>
      <c r="AL16" s="19">
        <v>-0.28072275791856999</v>
      </c>
      <c r="AM16" s="19">
        <v>9.3076609903408894E-2</v>
      </c>
      <c r="AN16" s="19">
        <v>-0.127994998777368</v>
      </c>
      <c r="AO16" s="19"/>
      <c r="AP16" s="19">
        <v>-0.231909094783184</v>
      </c>
      <c r="AQ16" s="19">
        <v>-0.16387155913009799</v>
      </c>
      <c r="AR16" s="19">
        <v>-0.28265724664330399</v>
      </c>
      <c r="AS16" s="19"/>
      <c r="AT16" s="19">
        <v>1.8625716381007199E-2</v>
      </c>
      <c r="AU16" s="19">
        <v>-0.157121998441831</v>
      </c>
      <c r="AV16" s="19">
        <v>-0.31654213205181497</v>
      </c>
      <c r="AW16" s="19">
        <v>-0.27852147539168398</v>
      </c>
      <c r="AX16" s="19">
        <v>-9.9781588627221293E-2</v>
      </c>
      <c r="AY16" s="19"/>
      <c r="AZ16" s="19">
        <v>-0.18440867861719901</v>
      </c>
      <c r="BA16" s="19">
        <v>-0.21806575417466001</v>
      </c>
      <c r="BB16" s="19">
        <v>-6.1823063994730303E-2</v>
      </c>
      <c r="BC16" s="19">
        <v>-0.14711441285381399</v>
      </c>
      <c r="BD16" s="19">
        <v>-0.15935466923607899</v>
      </c>
      <c r="BE16" s="19">
        <v>-0.199905558292161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BE21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116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4.0354535179838398E-2</v>
      </c>
      <c r="D9" s="14">
        <v>5.0299490757301599E-2</v>
      </c>
      <c r="E9" s="14">
        <v>3.0873653474342799E-2</v>
      </c>
      <c r="F9" s="14"/>
      <c r="G9" s="14">
        <v>3.5350653671792902E-2</v>
      </c>
      <c r="H9" s="14">
        <v>7.1276541299169105E-2</v>
      </c>
      <c r="I9" s="14">
        <v>4.4593851773699497E-2</v>
      </c>
      <c r="J9" s="14">
        <v>2.8306142860752798E-2</v>
      </c>
      <c r="K9" s="14">
        <v>3.9101471006456501E-2</v>
      </c>
      <c r="L9" s="14">
        <v>2.55886666783346E-2</v>
      </c>
      <c r="M9" s="14"/>
      <c r="N9" s="14">
        <v>2.4918076493439901E-2</v>
      </c>
      <c r="O9" s="14">
        <v>3.07531726643012E-2</v>
      </c>
      <c r="P9" s="14">
        <v>4.6082161076326102E-2</v>
      </c>
      <c r="Q9" s="14">
        <v>6.0567439758003001E-2</v>
      </c>
      <c r="R9" s="14"/>
      <c r="S9" s="14">
        <v>2.7578794804182401E-2</v>
      </c>
      <c r="T9" s="14">
        <v>3.8135457526397402E-2</v>
      </c>
      <c r="U9" s="14">
        <v>4.75835971979797E-2</v>
      </c>
      <c r="V9" s="14">
        <v>3.82375319296685E-2</v>
      </c>
      <c r="W9" s="14">
        <v>3.6352894335900797E-2</v>
      </c>
      <c r="X9" s="14">
        <v>3.4339004232368499E-2</v>
      </c>
      <c r="Y9" s="14">
        <v>3.9222024788452499E-2</v>
      </c>
      <c r="Z9" s="14">
        <v>1.15296694338561E-2</v>
      </c>
      <c r="AA9" s="14">
        <v>6.8488516988950199E-2</v>
      </c>
      <c r="AB9" s="14">
        <v>3.7653727040478799E-2</v>
      </c>
      <c r="AC9" s="14">
        <v>4.3142544359065199E-2</v>
      </c>
      <c r="AD9" s="14">
        <v>6.6403262238597105E-2</v>
      </c>
      <c r="AE9" s="14"/>
      <c r="AF9" s="14">
        <v>5.2108399710195701E-2</v>
      </c>
      <c r="AG9" s="14">
        <v>3.8923193890989201E-2</v>
      </c>
      <c r="AH9" s="14">
        <v>3.00545279485602E-2</v>
      </c>
      <c r="AI9" s="14"/>
      <c r="AJ9" s="14">
        <v>3.7341999671331297E-2</v>
      </c>
      <c r="AK9" s="14">
        <v>5.3301423942359101E-2</v>
      </c>
      <c r="AL9" s="14">
        <v>3.4852910030907597E-2</v>
      </c>
      <c r="AM9" s="14">
        <v>4.59992348289152E-2</v>
      </c>
      <c r="AN9" s="14">
        <v>3.1627616888799101E-2</v>
      </c>
      <c r="AO9" s="14"/>
      <c r="AP9" s="14">
        <v>2.9519859627184099E-2</v>
      </c>
      <c r="AQ9" s="14">
        <v>4.3635072087690401E-2</v>
      </c>
      <c r="AR9" s="14">
        <v>3.5813117833024301E-2</v>
      </c>
      <c r="AS9" s="14"/>
      <c r="AT9" s="14">
        <v>4.9456326756149999E-2</v>
      </c>
      <c r="AU9" s="14">
        <v>4.64895832787404E-2</v>
      </c>
      <c r="AV9" s="14">
        <v>2.90391736021085E-2</v>
      </c>
      <c r="AW9" s="14">
        <v>9.0101503389183601E-3</v>
      </c>
      <c r="AX9" s="14">
        <v>3.8872082139568498E-2</v>
      </c>
      <c r="AY9" s="14"/>
      <c r="AZ9" s="14">
        <v>4.19420198242089E-2</v>
      </c>
      <c r="BA9" s="14">
        <v>3.0191531082224599E-2</v>
      </c>
      <c r="BB9" s="14">
        <v>6.2045831838458701E-2</v>
      </c>
      <c r="BC9" s="14">
        <v>4.1902003790114301E-2</v>
      </c>
      <c r="BD9" s="14">
        <v>2.9136424843418201E-2</v>
      </c>
      <c r="BE9" s="14">
        <v>5.2751184753955897E-2</v>
      </c>
    </row>
    <row r="10" spans="2:57" x14ac:dyDescent="0.25">
      <c r="B10" s="15" t="s">
        <v>82</v>
      </c>
      <c r="C10" s="14">
        <v>0.120102753989488</v>
      </c>
      <c r="D10" s="14">
        <v>0.14742684854437099</v>
      </c>
      <c r="E10" s="14">
        <v>9.4108293391989103E-2</v>
      </c>
      <c r="F10" s="14"/>
      <c r="G10" s="14">
        <v>0.145145832106434</v>
      </c>
      <c r="H10" s="14">
        <v>0.14691248836412699</v>
      </c>
      <c r="I10" s="14">
        <v>0.13789291249301899</v>
      </c>
      <c r="J10" s="14">
        <v>0.103312124220503</v>
      </c>
      <c r="K10" s="14">
        <v>8.9759268829697397E-2</v>
      </c>
      <c r="L10" s="14">
        <v>0.101016788140137</v>
      </c>
      <c r="M10" s="14"/>
      <c r="N10" s="14">
        <v>9.7021870345374905E-2</v>
      </c>
      <c r="O10" s="14">
        <v>9.0891624344108995E-2</v>
      </c>
      <c r="P10" s="14">
        <v>0.140888156103747</v>
      </c>
      <c r="Q10" s="14">
        <v>0.15686093264235801</v>
      </c>
      <c r="R10" s="14"/>
      <c r="S10" s="14">
        <v>0.118033620734703</v>
      </c>
      <c r="T10" s="14">
        <v>0.144009739987493</v>
      </c>
      <c r="U10" s="14">
        <v>0.12858309658494499</v>
      </c>
      <c r="V10" s="14">
        <v>0.112174803444845</v>
      </c>
      <c r="W10" s="14">
        <v>0.10366194798671401</v>
      </c>
      <c r="X10" s="14">
        <v>0.16247335626600201</v>
      </c>
      <c r="Y10" s="14">
        <v>9.08848976425604E-2</v>
      </c>
      <c r="Z10" s="14">
        <v>0.16529781831554899</v>
      </c>
      <c r="AA10" s="14">
        <v>0.111452872023327</v>
      </c>
      <c r="AB10" s="14">
        <v>8.9079720859751299E-2</v>
      </c>
      <c r="AC10" s="14">
        <v>0.10995404687678299</v>
      </c>
      <c r="AD10" s="14">
        <v>9.7292513746083498E-2</v>
      </c>
      <c r="AE10" s="14"/>
      <c r="AF10" s="14">
        <v>0.137873639893382</v>
      </c>
      <c r="AG10" s="14">
        <v>9.6379880998525402E-2</v>
      </c>
      <c r="AH10" s="14">
        <v>0.14424659807262599</v>
      </c>
      <c r="AI10" s="14"/>
      <c r="AJ10" s="14">
        <v>0.10285563927809099</v>
      </c>
      <c r="AK10" s="14">
        <v>0.127165666025055</v>
      </c>
      <c r="AL10" s="14">
        <v>9.7825929034069906E-2</v>
      </c>
      <c r="AM10" s="14">
        <v>0.16811168416771799</v>
      </c>
      <c r="AN10" s="14">
        <v>0.17774685355852199</v>
      </c>
      <c r="AO10" s="14"/>
      <c r="AP10" s="14">
        <v>0.123270420854126</v>
      </c>
      <c r="AQ10" s="14">
        <v>0.111682616081535</v>
      </c>
      <c r="AR10" s="14">
        <v>0.13723697547230901</v>
      </c>
      <c r="AS10" s="14"/>
      <c r="AT10" s="14">
        <v>0.17922567321603</v>
      </c>
      <c r="AU10" s="14">
        <v>0.11058891491586301</v>
      </c>
      <c r="AV10" s="14">
        <v>0.10847892468035</v>
      </c>
      <c r="AW10" s="14">
        <v>8.2805201120063607E-2</v>
      </c>
      <c r="AX10" s="14">
        <v>5.6825520345127098E-2</v>
      </c>
      <c r="AY10" s="14"/>
      <c r="AZ10" s="14">
        <v>0.128632942716326</v>
      </c>
      <c r="BA10" s="14">
        <v>9.0849237634951202E-2</v>
      </c>
      <c r="BB10" s="14">
        <v>0.16162137359193901</v>
      </c>
      <c r="BC10" s="14">
        <v>0.106806178605619</v>
      </c>
      <c r="BD10" s="14">
        <v>0.139647790953039</v>
      </c>
      <c r="BE10" s="14">
        <v>0.14369415508935801</v>
      </c>
    </row>
    <row r="11" spans="2:57" x14ac:dyDescent="0.25">
      <c r="B11" s="15" t="s">
        <v>83</v>
      </c>
      <c r="C11" s="14">
        <v>0.121600713281578</v>
      </c>
      <c r="D11" s="14">
        <v>0.13184346478339001</v>
      </c>
      <c r="E11" s="14">
        <v>0.112309320539667</v>
      </c>
      <c r="F11" s="14"/>
      <c r="G11" s="14">
        <v>0.12775149705903099</v>
      </c>
      <c r="H11" s="14">
        <v>0.14013913619569099</v>
      </c>
      <c r="I11" s="14">
        <v>0.109583137520837</v>
      </c>
      <c r="J11" s="14">
        <v>0.103851913200997</v>
      </c>
      <c r="K11" s="14">
        <v>0.10490325152265299</v>
      </c>
      <c r="L11" s="14">
        <v>0.13775688298425401</v>
      </c>
      <c r="M11" s="14"/>
      <c r="N11" s="14">
        <v>9.4399616626504396E-2</v>
      </c>
      <c r="O11" s="14">
        <v>0.10738121334436899</v>
      </c>
      <c r="P11" s="14">
        <v>0.13583444988207299</v>
      </c>
      <c r="Q11" s="14">
        <v>0.15131778224796499</v>
      </c>
      <c r="R11" s="14"/>
      <c r="S11" s="14">
        <v>0.152368607180072</v>
      </c>
      <c r="T11" s="14">
        <v>0.13104257073234299</v>
      </c>
      <c r="U11" s="14">
        <v>0.113394104302007</v>
      </c>
      <c r="V11" s="14">
        <v>0.12982759710582301</v>
      </c>
      <c r="W11" s="14">
        <v>8.9348330711545701E-2</v>
      </c>
      <c r="X11" s="14">
        <v>0.115873709862228</v>
      </c>
      <c r="Y11" s="14">
        <v>9.1634522720853304E-2</v>
      </c>
      <c r="Z11" s="14">
        <v>0.127028484222757</v>
      </c>
      <c r="AA11" s="14">
        <v>0.144529436346928</v>
      </c>
      <c r="AB11" s="14">
        <v>0.11399730504087</v>
      </c>
      <c r="AC11" s="14">
        <v>5.8177816976090799E-2</v>
      </c>
      <c r="AD11" s="14">
        <v>0.144311475835981</v>
      </c>
      <c r="AE11" s="14"/>
      <c r="AF11" s="14">
        <v>0.13779901774283601</v>
      </c>
      <c r="AG11" s="14">
        <v>0.10051827117675</v>
      </c>
      <c r="AH11" s="14">
        <v>0.130111306042963</v>
      </c>
      <c r="AI11" s="14"/>
      <c r="AJ11" s="14">
        <v>0.14164797660509301</v>
      </c>
      <c r="AK11" s="14">
        <v>0.110014233656828</v>
      </c>
      <c r="AL11" s="14">
        <v>0.12560656894460001</v>
      </c>
      <c r="AM11" s="14">
        <v>0.10761794987982901</v>
      </c>
      <c r="AN11" s="14">
        <v>0.106100999067964</v>
      </c>
      <c r="AO11" s="14"/>
      <c r="AP11" s="14">
        <v>0.14199747613587299</v>
      </c>
      <c r="AQ11" s="14">
        <v>0.11576276030323</v>
      </c>
      <c r="AR11" s="14">
        <v>7.6564629284240904E-2</v>
      </c>
      <c r="AS11" s="14"/>
      <c r="AT11" s="14">
        <v>0.14798521498602299</v>
      </c>
      <c r="AU11" s="14">
        <v>0.12052374627555799</v>
      </c>
      <c r="AV11" s="14">
        <v>0.102028881403482</v>
      </c>
      <c r="AW11" s="14">
        <v>0.105797078558323</v>
      </c>
      <c r="AX11" s="14">
        <v>0.102211093278068</v>
      </c>
      <c r="AY11" s="14"/>
      <c r="AZ11" s="14">
        <v>0.13389351936288199</v>
      </c>
      <c r="BA11" s="14">
        <v>0.115471500893366</v>
      </c>
      <c r="BB11" s="14">
        <v>0.12228585941765199</v>
      </c>
      <c r="BC11" s="14">
        <v>0.12855054316217901</v>
      </c>
      <c r="BD11" s="14">
        <v>0.101780833558166</v>
      </c>
      <c r="BE11" s="14">
        <v>0.115174847576779</v>
      </c>
    </row>
    <row r="12" spans="2:57" x14ac:dyDescent="0.25">
      <c r="B12" s="15" t="s">
        <v>84</v>
      </c>
      <c r="C12" s="14">
        <v>0.35741564003132298</v>
      </c>
      <c r="D12" s="14">
        <v>0.33263841367227498</v>
      </c>
      <c r="E12" s="14">
        <v>0.38185624500351001</v>
      </c>
      <c r="F12" s="14"/>
      <c r="G12" s="14">
        <v>0.374263412450136</v>
      </c>
      <c r="H12" s="14">
        <v>0.33756572803017698</v>
      </c>
      <c r="I12" s="14">
        <v>0.34287813406866002</v>
      </c>
      <c r="J12" s="14">
        <v>0.395408850628863</v>
      </c>
      <c r="K12" s="14">
        <v>0.33479768532013499</v>
      </c>
      <c r="L12" s="14">
        <v>0.35853604119949101</v>
      </c>
      <c r="M12" s="14"/>
      <c r="N12" s="14">
        <v>0.335915203155079</v>
      </c>
      <c r="O12" s="14">
        <v>0.37228078303309697</v>
      </c>
      <c r="P12" s="14">
        <v>0.38144560526015803</v>
      </c>
      <c r="Q12" s="14">
        <v>0.350442631928509</v>
      </c>
      <c r="R12" s="14"/>
      <c r="S12" s="14">
        <v>0.36862172787557601</v>
      </c>
      <c r="T12" s="14">
        <v>0.32561623504668502</v>
      </c>
      <c r="U12" s="14">
        <v>0.36910022826847799</v>
      </c>
      <c r="V12" s="14">
        <v>0.35996375255864099</v>
      </c>
      <c r="W12" s="14">
        <v>0.34524122030418802</v>
      </c>
      <c r="X12" s="14">
        <v>0.35873989518153598</v>
      </c>
      <c r="Y12" s="14">
        <v>0.39507429704132302</v>
      </c>
      <c r="Z12" s="14">
        <v>0.317456827927728</v>
      </c>
      <c r="AA12" s="14">
        <v>0.398127934367422</v>
      </c>
      <c r="AB12" s="14">
        <v>0.37656144109019402</v>
      </c>
      <c r="AC12" s="14">
        <v>0.25525252564805101</v>
      </c>
      <c r="AD12" s="14">
        <v>0.34628269424171498</v>
      </c>
      <c r="AE12" s="14"/>
      <c r="AF12" s="14">
        <v>0.33981284409854401</v>
      </c>
      <c r="AG12" s="14">
        <v>0.35787008154890299</v>
      </c>
      <c r="AH12" s="14">
        <v>0.380322484747872</v>
      </c>
      <c r="AI12" s="14"/>
      <c r="AJ12" s="14">
        <v>0.35439158733557802</v>
      </c>
      <c r="AK12" s="14">
        <v>0.32714334851264798</v>
      </c>
      <c r="AL12" s="14">
        <v>0.38349260834594601</v>
      </c>
      <c r="AM12" s="14">
        <v>0.38025642223821499</v>
      </c>
      <c r="AN12" s="14">
        <v>0.350055623980282</v>
      </c>
      <c r="AO12" s="14"/>
      <c r="AP12" s="14">
        <v>0.38211978752300402</v>
      </c>
      <c r="AQ12" s="14">
        <v>0.32871974829230799</v>
      </c>
      <c r="AR12" s="14">
        <v>0.35028943916460498</v>
      </c>
      <c r="AS12" s="14"/>
      <c r="AT12" s="14">
        <v>0.35955978797708799</v>
      </c>
      <c r="AU12" s="14">
        <v>0.39068885631866102</v>
      </c>
      <c r="AV12" s="14">
        <v>0.31167243337752099</v>
      </c>
      <c r="AW12" s="14">
        <v>0.42583467417918602</v>
      </c>
      <c r="AX12" s="14">
        <v>0.38633626996981901</v>
      </c>
      <c r="AY12" s="14"/>
      <c r="AZ12" s="14">
        <v>0.342558292694917</v>
      </c>
      <c r="BA12" s="14">
        <v>0.36531655290375997</v>
      </c>
      <c r="BB12" s="14">
        <v>0.36008209733222801</v>
      </c>
      <c r="BC12" s="14">
        <v>0.38021687087613598</v>
      </c>
      <c r="BD12" s="14">
        <v>0.330294285998179</v>
      </c>
      <c r="BE12" s="14">
        <v>0.35307099585672902</v>
      </c>
    </row>
    <row r="13" spans="2:57" x14ac:dyDescent="0.25">
      <c r="B13" s="15" t="s">
        <v>86</v>
      </c>
      <c r="C13" s="14">
        <v>0.36052635751777301</v>
      </c>
      <c r="D13" s="14">
        <v>0.33779178224266199</v>
      </c>
      <c r="E13" s="14">
        <v>0.38085248759049201</v>
      </c>
      <c r="F13" s="14"/>
      <c r="G13" s="14">
        <v>0.31748860471260498</v>
      </c>
      <c r="H13" s="14">
        <v>0.30410610611083599</v>
      </c>
      <c r="I13" s="14">
        <v>0.36505196414378499</v>
      </c>
      <c r="J13" s="14">
        <v>0.36912096908888398</v>
      </c>
      <c r="K13" s="14">
        <v>0.43143832332105803</v>
      </c>
      <c r="L13" s="14">
        <v>0.37710162099778299</v>
      </c>
      <c r="M13" s="14"/>
      <c r="N13" s="14">
        <v>0.44774523337960198</v>
      </c>
      <c r="O13" s="14">
        <v>0.398693206614124</v>
      </c>
      <c r="P13" s="14">
        <v>0.29574962767769603</v>
      </c>
      <c r="Q13" s="14">
        <v>0.28081121342316501</v>
      </c>
      <c r="R13" s="14"/>
      <c r="S13" s="14">
        <v>0.333397249405467</v>
      </c>
      <c r="T13" s="14">
        <v>0.36119599670708302</v>
      </c>
      <c r="U13" s="14">
        <v>0.34133897364659099</v>
      </c>
      <c r="V13" s="14">
        <v>0.35979631496102199</v>
      </c>
      <c r="W13" s="14">
        <v>0.42539560666165199</v>
      </c>
      <c r="X13" s="14">
        <v>0.32857403445786598</v>
      </c>
      <c r="Y13" s="14">
        <v>0.38318425780681098</v>
      </c>
      <c r="Z13" s="14">
        <v>0.37868720010010998</v>
      </c>
      <c r="AA13" s="14">
        <v>0.27740124027337298</v>
      </c>
      <c r="AB13" s="14">
        <v>0.38270780596870602</v>
      </c>
      <c r="AC13" s="14">
        <v>0.533473066140009</v>
      </c>
      <c r="AD13" s="14">
        <v>0.345710053937623</v>
      </c>
      <c r="AE13" s="14"/>
      <c r="AF13" s="14">
        <v>0.332406098555042</v>
      </c>
      <c r="AG13" s="14">
        <v>0.40630857238483198</v>
      </c>
      <c r="AH13" s="14">
        <v>0.31526508318797802</v>
      </c>
      <c r="AI13" s="14"/>
      <c r="AJ13" s="14">
        <v>0.363762797109906</v>
      </c>
      <c r="AK13" s="14">
        <v>0.38237532786311001</v>
      </c>
      <c r="AL13" s="14">
        <v>0.35822198364447599</v>
      </c>
      <c r="AM13" s="14">
        <v>0.298014708885323</v>
      </c>
      <c r="AN13" s="14">
        <v>0.33446890650443301</v>
      </c>
      <c r="AO13" s="14"/>
      <c r="AP13" s="14">
        <v>0.323092455859813</v>
      </c>
      <c r="AQ13" s="14">
        <v>0.40019980323523802</v>
      </c>
      <c r="AR13" s="14">
        <v>0.40009583824582101</v>
      </c>
      <c r="AS13" s="14"/>
      <c r="AT13" s="14">
        <v>0.26377299706470902</v>
      </c>
      <c r="AU13" s="14">
        <v>0.33170889921117702</v>
      </c>
      <c r="AV13" s="14">
        <v>0.44878058693653899</v>
      </c>
      <c r="AW13" s="14">
        <v>0.37655289580350898</v>
      </c>
      <c r="AX13" s="14">
        <v>0.415755034267417</v>
      </c>
      <c r="AY13" s="14"/>
      <c r="AZ13" s="14">
        <v>0.35297322540166598</v>
      </c>
      <c r="BA13" s="14">
        <v>0.39817117748569902</v>
      </c>
      <c r="BB13" s="14">
        <v>0.29396483781972299</v>
      </c>
      <c r="BC13" s="14">
        <v>0.34252440356595099</v>
      </c>
      <c r="BD13" s="14">
        <v>0.399140664647198</v>
      </c>
      <c r="BE13" s="14">
        <v>0.33530881672317803</v>
      </c>
    </row>
    <row r="14" spans="2:57" x14ac:dyDescent="0.25">
      <c r="B14" s="15" t="s">
        <v>112</v>
      </c>
      <c r="C14" s="18">
        <v>0.160457289169326</v>
      </c>
      <c r="D14" s="18">
        <v>0.19772633930167199</v>
      </c>
      <c r="E14" s="18">
        <v>0.124981946866332</v>
      </c>
      <c r="F14" s="18"/>
      <c r="G14" s="18">
        <v>0.18049648577822699</v>
      </c>
      <c r="H14" s="18">
        <v>0.21818902966329601</v>
      </c>
      <c r="I14" s="18">
        <v>0.182486764266718</v>
      </c>
      <c r="J14" s="18">
        <v>0.13161826708125601</v>
      </c>
      <c r="K14" s="18">
        <v>0.12886073983615401</v>
      </c>
      <c r="L14" s="18">
        <v>0.12660545481847199</v>
      </c>
      <c r="M14" s="18"/>
      <c r="N14" s="18">
        <v>0.121939946838815</v>
      </c>
      <c r="O14" s="18">
        <v>0.12164479700840999</v>
      </c>
      <c r="P14" s="18">
        <v>0.18697031718007401</v>
      </c>
      <c r="Q14" s="18">
        <v>0.217428372400361</v>
      </c>
      <c r="R14" s="18"/>
      <c r="S14" s="18">
        <v>0.14561241553888499</v>
      </c>
      <c r="T14" s="18">
        <v>0.18214519751388999</v>
      </c>
      <c r="U14" s="18">
        <v>0.17616669378292399</v>
      </c>
      <c r="V14" s="18">
        <v>0.15041233537451401</v>
      </c>
      <c r="W14" s="18">
        <v>0.14001484232261499</v>
      </c>
      <c r="X14" s="18">
        <v>0.196812360498371</v>
      </c>
      <c r="Y14" s="18">
        <v>0.13010692243101299</v>
      </c>
      <c r="Z14" s="18">
        <v>0.17682748774940499</v>
      </c>
      <c r="AA14" s="18">
        <v>0.17994138901227699</v>
      </c>
      <c r="AB14" s="18">
        <v>0.12673344790023</v>
      </c>
      <c r="AC14" s="18">
        <v>0.15309659123584901</v>
      </c>
      <c r="AD14" s="18">
        <v>0.16369577598468099</v>
      </c>
      <c r="AE14" s="18"/>
      <c r="AF14" s="18">
        <v>0.18998203960357801</v>
      </c>
      <c r="AG14" s="18">
        <v>0.13530307488951501</v>
      </c>
      <c r="AH14" s="18">
        <v>0.174301126021187</v>
      </c>
      <c r="AI14" s="18"/>
      <c r="AJ14" s="18">
        <v>0.140197638949422</v>
      </c>
      <c r="AK14" s="18">
        <v>0.18046708996741501</v>
      </c>
      <c r="AL14" s="18">
        <v>0.13267883906497799</v>
      </c>
      <c r="AM14" s="18">
        <v>0.21411091899663301</v>
      </c>
      <c r="AN14" s="18">
        <v>0.20937447044732199</v>
      </c>
      <c r="AO14" s="18"/>
      <c r="AP14" s="18">
        <v>0.15279028048130999</v>
      </c>
      <c r="AQ14" s="18">
        <v>0.155317688169225</v>
      </c>
      <c r="AR14" s="18">
        <v>0.173050093305333</v>
      </c>
      <c r="AS14" s="18"/>
      <c r="AT14" s="18">
        <v>0.22868199997218</v>
      </c>
      <c r="AU14" s="18">
        <v>0.15707849819460401</v>
      </c>
      <c r="AV14" s="18">
        <v>0.13751809828245901</v>
      </c>
      <c r="AW14" s="18">
        <v>9.1815351458981898E-2</v>
      </c>
      <c r="AX14" s="18">
        <v>9.5697602484695596E-2</v>
      </c>
      <c r="AY14" s="18"/>
      <c r="AZ14" s="18">
        <v>0.170574962540535</v>
      </c>
      <c r="BA14" s="18">
        <v>0.12104076871717601</v>
      </c>
      <c r="BB14" s="18">
        <v>0.223667205430397</v>
      </c>
      <c r="BC14" s="18">
        <v>0.148708182395734</v>
      </c>
      <c r="BD14" s="18">
        <v>0.168784215796457</v>
      </c>
      <c r="BE14" s="18">
        <v>0.196445339843314</v>
      </c>
    </row>
    <row r="15" spans="2:57" x14ac:dyDescent="0.25">
      <c r="B15" s="15" t="s">
        <v>88</v>
      </c>
      <c r="C15" s="18">
        <v>0.71794199754909604</v>
      </c>
      <c r="D15" s="18">
        <v>0.67043019591493802</v>
      </c>
      <c r="E15" s="18">
        <v>0.76270873259400196</v>
      </c>
      <c r="F15" s="18"/>
      <c r="G15" s="18">
        <v>0.69175201716274204</v>
      </c>
      <c r="H15" s="18">
        <v>0.64167183414101303</v>
      </c>
      <c r="I15" s="18">
        <v>0.70793009821244401</v>
      </c>
      <c r="J15" s="18">
        <v>0.76452981971774703</v>
      </c>
      <c r="K15" s="18">
        <v>0.76623600864119301</v>
      </c>
      <c r="L15" s="18">
        <v>0.735637662197274</v>
      </c>
      <c r="M15" s="18"/>
      <c r="N15" s="18">
        <v>0.78366043653468098</v>
      </c>
      <c r="O15" s="18">
        <v>0.77097398964722097</v>
      </c>
      <c r="P15" s="18">
        <v>0.677195232937854</v>
      </c>
      <c r="Q15" s="18">
        <v>0.63125384535167395</v>
      </c>
      <c r="R15" s="18"/>
      <c r="S15" s="18">
        <v>0.70201897728104301</v>
      </c>
      <c r="T15" s="18">
        <v>0.68681223175376704</v>
      </c>
      <c r="U15" s="18">
        <v>0.71043920191506904</v>
      </c>
      <c r="V15" s="18">
        <v>0.71976006751966304</v>
      </c>
      <c r="W15" s="18">
        <v>0.77063682696584002</v>
      </c>
      <c r="X15" s="18">
        <v>0.68731392963940097</v>
      </c>
      <c r="Y15" s="18">
        <v>0.778258554848134</v>
      </c>
      <c r="Z15" s="18">
        <v>0.69614402802783804</v>
      </c>
      <c r="AA15" s="18">
        <v>0.67552917464079498</v>
      </c>
      <c r="AB15" s="18">
        <v>0.75926924705889998</v>
      </c>
      <c r="AC15" s="18">
        <v>0.78872559178806101</v>
      </c>
      <c r="AD15" s="18">
        <v>0.69199274817933798</v>
      </c>
      <c r="AE15" s="18"/>
      <c r="AF15" s="18">
        <v>0.67221894265358695</v>
      </c>
      <c r="AG15" s="18">
        <v>0.76417865393373496</v>
      </c>
      <c r="AH15" s="18">
        <v>0.69558756793584997</v>
      </c>
      <c r="AI15" s="18"/>
      <c r="AJ15" s="18">
        <v>0.71815438444548396</v>
      </c>
      <c r="AK15" s="18">
        <v>0.70951867637575705</v>
      </c>
      <c r="AL15" s="18">
        <v>0.741714591990422</v>
      </c>
      <c r="AM15" s="18">
        <v>0.67827113112353798</v>
      </c>
      <c r="AN15" s="18">
        <v>0.68452453048471495</v>
      </c>
      <c r="AO15" s="18"/>
      <c r="AP15" s="18">
        <v>0.70521224338281696</v>
      </c>
      <c r="AQ15" s="18">
        <v>0.72891955152754495</v>
      </c>
      <c r="AR15" s="18">
        <v>0.75038527741042604</v>
      </c>
      <c r="AS15" s="18"/>
      <c r="AT15" s="18">
        <v>0.62333278504179701</v>
      </c>
      <c r="AU15" s="18">
        <v>0.72239775552983798</v>
      </c>
      <c r="AV15" s="18">
        <v>0.76045302031405904</v>
      </c>
      <c r="AW15" s="18">
        <v>0.802387569982695</v>
      </c>
      <c r="AX15" s="18">
        <v>0.80209130423723596</v>
      </c>
      <c r="AY15" s="18"/>
      <c r="AZ15" s="18">
        <v>0.69553151809658298</v>
      </c>
      <c r="BA15" s="18">
        <v>0.76348773038945805</v>
      </c>
      <c r="BB15" s="18">
        <v>0.654046935151951</v>
      </c>
      <c r="BC15" s="18">
        <v>0.72274127444208702</v>
      </c>
      <c r="BD15" s="18">
        <v>0.729434950645377</v>
      </c>
      <c r="BE15" s="18">
        <v>0.68837981257990699</v>
      </c>
    </row>
    <row r="16" spans="2:57" x14ac:dyDescent="0.25">
      <c r="B16" s="15" t="s">
        <v>89</v>
      </c>
      <c r="C16" s="19">
        <v>-0.55748470837977004</v>
      </c>
      <c r="D16" s="19">
        <v>-0.47270385661326503</v>
      </c>
      <c r="E16" s="19">
        <v>-0.63772678572767005</v>
      </c>
      <c r="F16" s="19"/>
      <c r="G16" s="19">
        <v>-0.51125553138451496</v>
      </c>
      <c r="H16" s="19">
        <v>-0.42348280447771702</v>
      </c>
      <c r="I16" s="19">
        <v>-0.52544333394572595</v>
      </c>
      <c r="J16" s="19">
        <v>-0.63291155263649101</v>
      </c>
      <c r="K16" s="19">
        <v>-0.63737526880503903</v>
      </c>
      <c r="L16" s="19">
        <v>-0.60903220737880204</v>
      </c>
      <c r="M16" s="19"/>
      <c r="N16" s="19">
        <v>-0.66172048969586605</v>
      </c>
      <c r="O16" s="19">
        <v>-0.64932919263881095</v>
      </c>
      <c r="P16" s="19">
        <v>-0.49022491575777999</v>
      </c>
      <c r="Q16" s="19">
        <v>-0.413825472951313</v>
      </c>
      <c r="R16" s="19"/>
      <c r="S16" s="19">
        <v>-0.55640656174215797</v>
      </c>
      <c r="T16" s="19">
        <v>-0.50466703423987702</v>
      </c>
      <c r="U16" s="19">
        <v>-0.534272508132144</v>
      </c>
      <c r="V16" s="19">
        <v>-0.56934773214515</v>
      </c>
      <c r="W16" s="19">
        <v>-0.63062198464322505</v>
      </c>
      <c r="X16" s="19">
        <v>-0.49050156914103099</v>
      </c>
      <c r="Y16" s="19">
        <v>-0.64815163241712104</v>
      </c>
      <c r="Z16" s="19">
        <v>-0.51931654027843399</v>
      </c>
      <c r="AA16" s="19">
        <v>-0.49558778562851702</v>
      </c>
      <c r="AB16" s="19">
        <v>-0.63253579915866898</v>
      </c>
      <c r="AC16" s="19">
        <v>-0.63562900055221205</v>
      </c>
      <c r="AD16" s="19">
        <v>-0.52829697219465799</v>
      </c>
      <c r="AE16" s="19"/>
      <c r="AF16" s="19">
        <v>-0.48223690305000899</v>
      </c>
      <c r="AG16" s="19">
        <v>-0.62887557904421998</v>
      </c>
      <c r="AH16" s="19">
        <v>-0.521286441914663</v>
      </c>
      <c r="AI16" s="19"/>
      <c r="AJ16" s="19">
        <v>-0.57795674549606202</v>
      </c>
      <c r="AK16" s="19">
        <v>-0.52905158640834304</v>
      </c>
      <c r="AL16" s="19">
        <v>-0.60903575292544498</v>
      </c>
      <c r="AM16" s="19">
        <v>-0.464160212126905</v>
      </c>
      <c r="AN16" s="19">
        <v>-0.47515006003739302</v>
      </c>
      <c r="AO16" s="19"/>
      <c r="AP16" s="19">
        <v>-0.55242196290150702</v>
      </c>
      <c r="AQ16" s="19">
        <v>-0.57360186335831997</v>
      </c>
      <c r="AR16" s="19">
        <v>-0.57733518410509299</v>
      </c>
      <c r="AS16" s="19"/>
      <c r="AT16" s="19">
        <v>-0.39465078506961698</v>
      </c>
      <c r="AU16" s="19">
        <v>-0.56531925733523503</v>
      </c>
      <c r="AV16" s="19">
        <v>-0.62293492203160095</v>
      </c>
      <c r="AW16" s="19">
        <v>-0.710572218523713</v>
      </c>
      <c r="AX16" s="19">
        <v>-0.70639370175254002</v>
      </c>
      <c r="AY16" s="19"/>
      <c r="AZ16" s="19">
        <v>-0.52495655555604903</v>
      </c>
      <c r="BA16" s="19">
        <v>-0.64244696167228299</v>
      </c>
      <c r="BB16" s="19">
        <v>-0.43037972972155297</v>
      </c>
      <c r="BC16" s="19">
        <v>-0.574033092046354</v>
      </c>
      <c r="BD16" s="19">
        <v>-0.56065073484891903</v>
      </c>
      <c r="BE16" s="19">
        <v>-0.49193447273659202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BE21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117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7.8180114757698399E-2</v>
      </c>
      <c r="D9" s="14">
        <v>5.4461894013195102E-2</v>
      </c>
      <c r="E9" s="14">
        <v>9.7840355499210094E-2</v>
      </c>
      <c r="F9" s="14"/>
      <c r="G9" s="14">
        <v>0.13645036890003301</v>
      </c>
      <c r="H9" s="14">
        <v>0.15263516079959299</v>
      </c>
      <c r="I9" s="14">
        <v>8.2095019987760406E-2</v>
      </c>
      <c r="J9" s="14">
        <v>5.7810798880107803E-2</v>
      </c>
      <c r="K9" s="14">
        <v>3.2087694403568401E-2</v>
      </c>
      <c r="L9" s="14">
        <v>2.2679680571429401E-2</v>
      </c>
      <c r="M9" s="14"/>
      <c r="N9" s="14">
        <v>6.1679856344027603E-2</v>
      </c>
      <c r="O9" s="14">
        <v>7.2108466509268193E-2</v>
      </c>
      <c r="P9" s="14">
        <v>7.8466335548352306E-2</v>
      </c>
      <c r="Q9" s="14">
        <v>0.10134037340205999</v>
      </c>
      <c r="R9" s="14"/>
      <c r="S9" s="14">
        <v>0.11535647910241</v>
      </c>
      <c r="T9" s="14">
        <v>7.57325696009373E-2</v>
      </c>
      <c r="U9" s="14">
        <v>7.8216734563315696E-2</v>
      </c>
      <c r="V9" s="14">
        <v>5.5198434465133499E-2</v>
      </c>
      <c r="W9" s="14">
        <v>6.8433203115935495E-2</v>
      </c>
      <c r="X9" s="14">
        <v>0.10183886679158601</v>
      </c>
      <c r="Y9" s="14">
        <v>6.2865727589619794E-2</v>
      </c>
      <c r="Z9" s="14">
        <v>4.9053437580471398E-2</v>
      </c>
      <c r="AA9" s="14">
        <v>7.16823856061201E-2</v>
      </c>
      <c r="AB9" s="14">
        <v>2.94712228534964E-2</v>
      </c>
      <c r="AC9" s="14">
        <v>0.15080440042176599</v>
      </c>
      <c r="AD9" s="14">
        <v>6.3979622367971098E-2</v>
      </c>
      <c r="AE9" s="14"/>
      <c r="AF9" s="14">
        <v>6.7217167914260495E-2</v>
      </c>
      <c r="AG9" s="14">
        <v>6.6825482877657105E-2</v>
      </c>
      <c r="AH9" s="14">
        <v>8.4562686082468405E-2</v>
      </c>
      <c r="AI9" s="14"/>
      <c r="AJ9" s="14">
        <v>6.3624386694363197E-2</v>
      </c>
      <c r="AK9" s="14">
        <v>8.4625087004159105E-2</v>
      </c>
      <c r="AL9" s="14">
        <v>5.1857690274873802E-2</v>
      </c>
      <c r="AM9" s="14">
        <v>0.19893382900225601</v>
      </c>
      <c r="AN9" s="14">
        <v>9.0814492779651104E-2</v>
      </c>
      <c r="AO9" s="14"/>
      <c r="AP9" s="14">
        <v>5.9881424336176402E-2</v>
      </c>
      <c r="AQ9" s="14">
        <v>8.5496780479261306E-2</v>
      </c>
      <c r="AR9" s="14">
        <v>4.1487661480289699E-2</v>
      </c>
      <c r="AS9" s="14"/>
      <c r="AT9" s="14">
        <v>6.5645222815644694E-2</v>
      </c>
      <c r="AU9" s="14">
        <v>8.0821129179250106E-2</v>
      </c>
      <c r="AV9" s="14">
        <v>7.1329348355269995E-2</v>
      </c>
      <c r="AW9" s="14">
        <v>0.10310800141090699</v>
      </c>
      <c r="AX9" s="14">
        <v>6.2602529307522206E-2</v>
      </c>
      <c r="AY9" s="14"/>
      <c r="AZ9" s="14">
        <v>0.12069357349190001</v>
      </c>
      <c r="BA9" s="14">
        <v>5.8725121087076497E-2</v>
      </c>
      <c r="BB9" s="14">
        <v>5.8128415327952897E-2</v>
      </c>
      <c r="BC9" s="14">
        <v>5.9681264046082698E-2</v>
      </c>
      <c r="BD9" s="14">
        <v>8.01666033484289E-2</v>
      </c>
      <c r="BE9" s="14">
        <v>9.6243791360630201E-2</v>
      </c>
    </row>
    <row r="10" spans="2:57" x14ac:dyDescent="0.25">
      <c r="B10" s="15" t="s">
        <v>82</v>
      </c>
      <c r="C10" s="14">
        <v>0.16981297769241999</v>
      </c>
      <c r="D10" s="14">
        <v>0.12531493628144699</v>
      </c>
      <c r="E10" s="14">
        <v>0.21430687603923501</v>
      </c>
      <c r="F10" s="14"/>
      <c r="G10" s="14">
        <v>0.24489180840535499</v>
      </c>
      <c r="H10" s="14">
        <v>0.230022501678043</v>
      </c>
      <c r="I10" s="14">
        <v>0.19943800692684999</v>
      </c>
      <c r="J10" s="14">
        <v>0.132915050738001</v>
      </c>
      <c r="K10" s="14">
        <v>0.14023684035905801</v>
      </c>
      <c r="L10" s="14">
        <v>9.6154637525404499E-2</v>
      </c>
      <c r="M10" s="14"/>
      <c r="N10" s="14">
        <v>0.146828547648542</v>
      </c>
      <c r="O10" s="14">
        <v>0.156642587302701</v>
      </c>
      <c r="P10" s="14">
        <v>0.180346438115772</v>
      </c>
      <c r="Q10" s="14">
        <v>0.197961092738726</v>
      </c>
      <c r="R10" s="14"/>
      <c r="S10" s="14">
        <v>0.16006258327265499</v>
      </c>
      <c r="T10" s="14">
        <v>0.184923620945707</v>
      </c>
      <c r="U10" s="14">
        <v>0.16122466747672301</v>
      </c>
      <c r="V10" s="14">
        <v>0.21897829722841</v>
      </c>
      <c r="W10" s="14">
        <v>0.198283866143487</v>
      </c>
      <c r="X10" s="14">
        <v>0.12529774284096901</v>
      </c>
      <c r="Y10" s="14">
        <v>0.13757294430150499</v>
      </c>
      <c r="Z10" s="14">
        <v>0.197877915723042</v>
      </c>
      <c r="AA10" s="14">
        <v>0.209653996266874</v>
      </c>
      <c r="AB10" s="14">
        <v>0.135300843011984</v>
      </c>
      <c r="AC10" s="14">
        <v>0.11277136189428</v>
      </c>
      <c r="AD10" s="14">
        <v>0.19369599891091299</v>
      </c>
      <c r="AE10" s="14"/>
      <c r="AF10" s="14">
        <v>0.16536509298431201</v>
      </c>
      <c r="AG10" s="14">
        <v>0.166638868844174</v>
      </c>
      <c r="AH10" s="14">
        <v>0.14390506077954901</v>
      </c>
      <c r="AI10" s="14"/>
      <c r="AJ10" s="14">
        <v>0.14752173881224501</v>
      </c>
      <c r="AK10" s="14">
        <v>0.21008551713257401</v>
      </c>
      <c r="AL10" s="14">
        <v>0.12551886268729501</v>
      </c>
      <c r="AM10" s="14">
        <v>0.105143049075121</v>
      </c>
      <c r="AN10" s="14">
        <v>0.17247468661013701</v>
      </c>
      <c r="AO10" s="14"/>
      <c r="AP10" s="14">
        <v>0.154237463295267</v>
      </c>
      <c r="AQ10" s="14">
        <v>0.193647562773621</v>
      </c>
      <c r="AR10" s="14">
        <v>0.188516117134474</v>
      </c>
      <c r="AS10" s="14"/>
      <c r="AT10" s="14">
        <v>0.187371328729006</v>
      </c>
      <c r="AU10" s="14">
        <v>0.16189815736992799</v>
      </c>
      <c r="AV10" s="14">
        <v>0.165534097484206</v>
      </c>
      <c r="AW10" s="14">
        <v>0.15657487022785399</v>
      </c>
      <c r="AX10" s="14">
        <v>0.10921250703037</v>
      </c>
      <c r="AY10" s="14"/>
      <c r="AZ10" s="14">
        <v>0.19269949209241599</v>
      </c>
      <c r="BA10" s="14">
        <v>0.16964708925830399</v>
      </c>
      <c r="BB10" s="14">
        <v>0.14868030026217599</v>
      </c>
      <c r="BC10" s="14">
        <v>0.183363775494776</v>
      </c>
      <c r="BD10" s="14">
        <v>0.134602091064424</v>
      </c>
      <c r="BE10" s="14">
        <v>0.146205535653925</v>
      </c>
    </row>
    <row r="11" spans="2:57" x14ac:dyDescent="0.25">
      <c r="B11" s="15" t="s">
        <v>83</v>
      </c>
      <c r="C11" s="14">
        <v>0.18627083132761801</v>
      </c>
      <c r="D11" s="14">
        <v>0.16751561405854901</v>
      </c>
      <c r="E11" s="14">
        <v>0.205702687041698</v>
      </c>
      <c r="F11" s="14"/>
      <c r="G11" s="14">
        <v>0.17507383562840501</v>
      </c>
      <c r="H11" s="14">
        <v>0.20164026046434499</v>
      </c>
      <c r="I11" s="14">
        <v>0.180028610846975</v>
      </c>
      <c r="J11" s="14">
        <v>0.23296113566644</v>
      </c>
      <c r="K11" s="14">
        <v>0.16270985009626601</v>
      </c>
      <c r="L11" s="14">
        <v>0.16413473788653299</v>
      </c>
      <c r="M11" s="14"/>
      <c r="N11" s="14">
        <v>0.13538246367913601</v>
      </c>
      <c r="O11" s="14">
        <v>0.19120232936179099</v>
      </c>
      <c r="P11" s="14">
        <v>0.22175173600120901</v>
      </c>
      <c r="Q11" s="14">
        <v>0.20632845029647301</v>
      </c>
      <c r="R11" s="14"/>
      <c r="S11" s="14">
        <v>0.20936126577802699</v>
      </c>
      <c r="T11" s="14">
        <v>0.163184728266701</v>
      </c>
      <c r="U11" s="14">
        <v>0.158798723190889</v>
      </c>
      <c r="V11" s="14">
        <v>0.166231716214088</v>
      </c>
      <c r="W11" s="14">
        <v>0.23903266133532899</v>
      </c>
      <c r="X11" s="14">
        <v>0.24292017913879599</v>
      </c>
      <c r="Y11" s="14">
        <v>0.16804364008323899</v>
      </c>
      <c r="Z11" s="14">
        <v>0.24144226689884801</v>
      </c>
      <c r="AA11" s="14">
        <v>0.171866898793955</v>
      </c>
      <c r="AB11" s="14">
        <v>0.16083005308969101</v>
      </c>
      <c r="AC11" s="14">
        <v>0.162863591223398</v>
      </c>
      <c r="AD11" s="14">
        <v>0.16143634393975601</v>
      </c>
      <c r="AE11" s="14"/>
      <c r="AF11" s="14">
        <v>0.17778623600098101</v>
      </c>
      <c r="AG11" s="14">
        <v>0.178519241675406</v>
      </c>
      <c r="AH11" s="14">
        <v>0.22613304864574599</v>
      </c>
      <c r="AI11" s="14"/>
      <c r="AJ11" s="14">
        <v>0.176918258566545</v>
      </c>
      <c r="AK11" s="14">
        <v>0.20254227337960601</v>
      </c>
      <c r="AL11" s="14">
        <v>0.146452712851975</v>
      </c>
      <c r="AM11" s="14">
        <v>0.205227271525459</v>
      </c>
      <c r="AN11" s="14">
        <v>0.18752972434641299</v>
      </c>
      <c r="AO11" s="14"/>
      <c r="AP11" s="14">
        <v>0.17471791484243199</v>
      </c>
      <c r="AQ11" s="14">
        <v>0.17828949855391499</v>
      </c>
      <c r="AR11" s="14">
        <v>0.20282327054312799</v>
      </c>
      <c r="AS11" s="14"/>
      <c r="AT11" s="14">
        <v>0.235077455388882</v>
      </c>
      <c r="AU11" s="14">
        <v>0.17507632279770499</v>
      </c>
      <c r="AV11" s="14">
        <v>0.16723788077492199</v>
      </c>
      <c r="AW11" s="14">
        <v>0.18532827945542499</v>
      </c>
      <c r="AX11" s="14">
        <v>0.19244512128037899</v>
      </c>
      <c r="AY11" s="14"/>
      <c r="AZ11" s="14">
        <v>0.181008835714322</v>
      </c>
      <c r="BA11" s="14">
        <v>0.19894619529230401</v>
      </c>
      <c r="BB11" s="14">
        <v>0.212109636804585</v>
      </c>
      <c r="BC11" s="14">
        <v>0.158835023094411</v>
      </c>
      <c r="BD11" s="14">
        <v>0.139649108568205</v>
      </c>
      <c r="BE11" s="14">
        <v>0.26154824555463402</v>
      </c>
    </row>
    <row r="12" spans="2:57" x14ac:dyDescent="0.25">
      <c r="B12" s="15" t="s">
        <v>84</v>
      </c>
      <c r="C12" s="14">
        <v>0.31467383403385601</v>
      </c>
      <c r="D12" s="14">
        <v>0.32628164345597899</v>
      </c>
      <c r="E12" s="14">
        <v>0.30519026431720703</v>
      </c>
      <c r="F12" s="14"/>
      <c r="G12" s="14">
        <v>0.30670205641019199</v>
      </c>
      <c r="H12" s="14">
        <v>0.266993903284451</v>
      </c>
      <c r="I12" s="14">
        <v>0.30047510274766298</v>
      </c>
      <c r="J12" s="14">
        <v>0.32603518612441401</v>
      </c>
      <c r="K12" s="14">
        <v>0.323703208899774</v>
      </c>
      <c r="L12" s="14">
        <v>0.355255949960183</v>
      </c>
      <c r="M12" s="14"/>
      <c r="N12" s="14">
        <v>0.30700192052375203</v>
      </c>
      <c r="O12" s="14">
        <v>0.32694211692224301</v>
      </c>
      <c r="P12" s="14">
        <v>0.31687270953507202</v>
      </c>
      <c r="Q12" s="14">
        <v>0.31204092476689299</v>
      </c>
      <c r="R12" s="14"/>
      <c r="S12" s="14">
        <v>0.289100061950544</v>
      </c>
      <c r="T12" s="14">
        <v>0.33385623259904501</v>
      </c>
      <c r="U12" s="14">
        <v>0.30869232575172201</v>
      </c>
      <c r="V12" s="14">
        <v>0.304338269145493</v>
      </c>
      <c r="W12" s="14">
        <v>0.30092828768409902</v>
      </c>
      <c r="X12" s="14">
        <v>0.28409952133968303</v>
      </c>
      <c r="Y12" s="14">
        <v>0.32228606616440503</v>
      </c>
      <c r="Z12" s="14">
        <v>0.27135996322853001</v>
      </c>
      <c r="AA12" s="14">
        <v>0.29443980151417198</v>
      </c>
      <c r="AB12" s="14">
        <v>0.39335350356559901</v>
      </c>
      <c r="AC12" s="14">
        <v>0.358064879804256</v>
      </c>
      <c r="AD12" s="14">
        <v>0.32513046315042399</v>
      </c>
      <c r="AE12" s="14"/>
      <c r="AF12" s="14">
        <v>0.31959721492742199</v>
      </c>
      <c r="AG12" s="14">
        <v>0.31005669889534099</v>
      </c>
      <c r="AH12" s="14">
        <v>0.32603580443353197</v>
      </c>
      <c r="AI12" s="14"/>
      <c r="AJ12" s="14">
        <v>0.336483126943732</v>
      </c>
      <c r="AK12" s="14">
        <v>0.27500179180011097</v>
      </c>
      <c r="AL12" s="14">
        <v>0.32321251373614401</v>
      </c>
      <c r="AM12" s="14">
        <v>0.174406823939591</v>
      </c>
      <c r="AN12" s="14">
        <v>0.33103938338954703</v>
      </c>
      <c r="AO12" s="14"/>
      <c r="AP12" s="14">
        <v>0.34181833591931399</v>
      </c>
      <c r="AQ12" s="14">
        <v>0.298622664562949</v>
      </c>
      <c r="AR12" s="14">
        <v>0.29519037539898801</v>
      </c>
      <c r="AS12" s="14"/>
      <c r="AT12" s="14">
        <v>0.32459490006075697</v>
      </c>
      <c r="AU12" s="14">
        <v>0.32780133023220998</v>
      </c>
      <c r="AV12" s="14">
        <v>0.302149871741204</v>
      </c>
      <c r="AW12" s="14">
        <v>0.29791874932789703</v>
      </c>
      <c r="AX12" s="14">
        <v>0.29758485235402299</v>
      </c>
      <c r="AY12" s="14"/>
      <c r="AZ12" s="14">
        <v>0.30993174038377502</v>
      </c>
      <c r="BA12" s="14">
        <v>0.31750853172140497</v>
      </c>
      <c r="BB12" s="14">
        <v>0.29693235471472601</v>
      </c>
      <c r="BC12" s="14">
        <v>0.33642909304470803</v>
      </c>
      <c r="BD12" s="14">
        <v>0.33882045383109699</v>
      </c>
      <c r="BE12" s="14">
        <v>0.24673387679480199</v>
      </c>
    </row>
    <row r="13" spans="2:57" x14ac:dyDescent="0.25">
      <c r="B13" s="15" t="s">
        <v>86</v>
      </c>
      <c r="C13" s="14">
        <v>0.251062242188408</v>
      </c>
      <c r="D13" s="14">
        <v>0.326425912190831</v>
      </c>
      <c r="E13" s="14">
        <v>0.17695981710264999</v>
      </c>
      <c r="F13" s="14"/>
      <c r="G13" s="14">
        <v>0.13688193065601501</v>
      </c>
      <c r="H13" s="14">
        <v>0.14870817377356901</v>
      </c>
      <c r="I13" s="14">
        <v>0.237963259490752</v>
      </c>
      <c r="J13" s="14">
        <v>0.25027782859103798</v>
      </c>
      <c r="K13" s="14">
        <v>0.34126240624133303</v>
      </c>
      <c r="L13" s="14">
        <v>0.36177499405645003</v>
      </c>
      <c r="M13" s="14"/>
      <c r="N13" s="14">
        <v>0.34910721180454102</v>
      </c>
      <c r="O13" s="14">
        <v>0.25310449990399703</v>
      </c>
      <c r="P13" s="14">
        <v>0.202562780799595</v>
      </c>
      <c r="Q13" s="14">
        <v>0.18232915879584699</v>
      </c>
      <c r="R13" s="14"/>
      <c r="S13" s="14">
        <v>0.22611960989636401</v>
      </c>
      <c r="T13" s="14">
        <v>0.24230284858761</v>
      </c>
      <c r="U13" s="14">
        <v>0.29306754901735099</v>
      </c>
      <c r="V13" s="14">
        <v>0.25525328294687599</v>
      </c>
      <c r="W13" s="14">
        <v>0.19332198172114801</v>
      </c>
      <c r="X13" s="14">
        <v>0.24584368988896599</v>
      </c>
      <c r="Y13" s="14">
        <v>0.30923162186123199</v>
      </c>
      <c r="Z13" s="14">
        <v>0.24026641656910899</v>
      </c>
      <c r="AA13" s="14">
        <v>0.25235691781887898</v>
      </c>
      <c r="AB13" s="14">
        <v>0.281044377479229</v>
      </c>
      <c r="AC13" s="14">
        <v>0.21549576665629999</v>
      </c>
      <c r="AD13" s="14">
        <v>0.25575757163093599</v>
      </c>
      <c r="AE13" s="14"/>
      <c r="AF13" s="14">
        <v>0.270034288173024</v>
      </c>
      <c r="AG13" s="14">
        <v>0.27795970770742201</v>
      </c>
      <c r="AH13" s="14">
        <v>0.219363400058705</v>
      </c>
      <c r="AI13" s="14"/>
      <c r="AJ13" s="14">
        <v>0.27545248898311497</v>
      </c>
      <c r="AK13" s="14">
        <v>0.22774533068354899</v>
      </c>
      <c r="AL13" s="14">
        <v>0.35295822044971198</v>
      </c>
      <c r="AM13" s="14">
        <v>0.31628902645757301</v>
      </c>
      <c r="AN13" s="14">
        <v>0.21814171287425099</v>
      </c>
      <c r="AO13" s="14"/>
      <c r="AP13" s="14">
        <v>0.26934486160680998</v>
      </c>
      <c r="AQ13" s="14">
        <v>0.243943493630254</v>
      </c>
      <c r="AR13" s="14">
        <v>0.27198257544311999</v>
      </c>
      <c r="AS13" s="14"/>
      <c r="AT13" s="14">
        <v>0.18731109300571</v>
      </c>
      <c r="AU13" s="14">
        <v>0.25440306042090599</v>
      </c>
      <c r="AV13" s="14">
        <v>0.29374880164439798</v>
      </c>
      <c r="AW13" s="14">
        <v>0.25707009957791699</v>
      </c>
      <c r="AX13" s="14">
        <v>0.33815499002770599</v>
      </c>
      <c r="AY13" s="14"/>
      <c r="AZ13" s="14">
        <v>0.195666358317587</v>
      </c>
      <c r="BA13" s="14">
        <v>0.255173062640911</v>
      </c>
      <c r="BB13" s="14">
        <v>0.28414929289055901</v>
      </c>
      <c r="BC13" s="14">
        <v>0.26169084432002099</v>
      </c>
      <c r="BD13" s="14">
        <v>0.30676174318784499</v>
      </c>
      <c r="BE13" s="14">
        <v>0.249268550636009</v>
      </c>
    </row>
    <row r="14" spans="2:57" x14ac:dyDescent="0.25">
      <c r="B14" s="15" t="s">
        <v>112</v>
      </c>
      <c r="C14" s="18">
        <v>0.247993092450118</v>
      </c>
      <c r="D14" s="18">
        <v>0.179776830294642</v>
      </c>
      <c r="E14" s="18">
        <v>0.31214723153844498</v>
      </c>
      <c r="F14" s="18"/>
      <c r="G14" s="18">
        <v>0.381342177305388</v>
      </c>
      <c r="H14" s="18">
        <v>0.382657662477636</v>
      </c>
      <c r="I14" s="18">
        <v>0.28153302691461102</v>
      </c>
      <c r="J14" s="18">
        <v>0.19072584961810801</v>
      </c>
      <c r="K14" s="18">
        <v>0.17232453476262599</v>
      </c>
      <c r="L14" s="18">
        <v>0.11883431809683399</v>
      </c>
      <c r="M14" s="18"/>
      <c r="N14" s="18">
        <v>0.20850840399257001</v>
      </c>
      <c r="O14" s="18">
        <v>0.228751053811969</v>
      </c>
      <c r="P14" s="18">
        <v>0.25881277366412397</v>
      </c>
      <c r="Q14" s="18">
        <v>0.29930146614078601</v>
      </c>
      <c r="R14" s="18"/>
      <c r="S14" s="18">
        <v>0.27541906237506503</v>
      </c>
      <c r="T14" s="18">
        <v>0.26065619054664402</v>
      </c>
      <c r="U14" s="18">
        <v>0.239441402040039</v>
      </c>
      <c r="V14" s="18">
        <v>0.27417673169354301</v>
      </c>
      <c r="W14" s="18">
        <v>0.26671706925942301</v>
      </c>
      <c r="X14" s="18">
        <v>0.227136609632555</v>
      </c>
      <c r="Y14" s="18">
        <v>0.20043867189112499</v>
      </c>
      <c r="Z14" s="18">
        <v>0.24693135330351301</v>
      </c>
      <c r="AA14" s="18">
        <v>0.28133638187299398</v>
      </c>
      <c r="AB14" s="18">
        <v>0.16477206586547999</v>
      </c>
      <c r="AC14" s="18">
        <v>0.26357576231604601</v>
      </c>
      <c r="AD14" s="18">
        <v>0.25767562127888399</v>
      </c>
      <c r="AE14" s="18"/>
      <c r="AF14" s="18">
        <v>0.23258226089857301</v>
      </c>
      <c r="AG14" s="18">
        <v>0.233464351721831</v>
      </c>
      <c r="AH14" s="18">
        <v>0.22846774686201701</v>
      </c>
      <c r="AI14" s="18"/>
      <c r="AJ14" s="18">
        <v>0.211146125506608</v>
      </c>
      <c r="AK14" s="18">
        <v>0.294710604136733</v>
      </c>
      <c r="AL14" s="18">
        <v>0.177376552962169</v>
      </c>
      <c r="AM14" s="18">
        <v>0.30407687807737699</v>
      </c>
      <c r="AN14" s="18">
        <v>0.26328917938978802</v>
      </c>
      <c r="AO14" s="18"/>
      <c r="AP14" s="18">
        <v>0.21411888763144399</v>
      </c>
      <c r="AQ14" s="18">
        <v>0.27914434325288201</v>
      </c>
      <c r="AR14" s="18">
        <v>0.23000377861476401</v>
      </c>
      <c r="AS14" s="18"/>
      <c r="AT14" s="18">
        <v>0.25301655154465102</v>
      </c>
      <c r="AU14" s="18">
        <v>0.24271928654917799</v>
      </c>
      <c r="AV14" s="18">
        <v>0.23686344583947599</v>
      </c>
      <c r="AW14" s="18">
        <v>0.25968287163876103</v>
      </c>
      <c r="AX14" s="18">
        <v>0.171815036337892</v>
      </c>
      <c r="AY14" s="18"/>
      <c r="AZ14" s="18">
        <v>0.31339306558431601</v>
      </c>
      <c r="BA14" s="18">
        <v>0.22837221034537999</v>
      </c>
      <c r="BB14" s="18">
        <v>0.20680871559012901</v>
      </c>
      <c r="BC14" s="18">
        <v>0.24304503954085899</v>
      </c>
      <c r="BD14" s="18">
        <v>0.21476869441285301</v>
      </c>
      <c r="BE14" s="18">
        <v>0.24244932701455499</v>
      </c>
    </row>
    <row r="15" spans="2:57" x14ac:dyDescent="0.25">
      <c r="B15" s="15" t="s">
        <v>88</v>
      </c>
      <c r="C15" s="18">
        <v>0.56573607622226396</v>
      </c>
      <c r="D15" s="18">
        <v>0.65270755564680905</v>
      </c>
      <c r="E15" s="18">
        <v>0.48215008141985699</v>
      </c>
      <c r="F15" s="18"/>
      <c r="G15" s="18">
        <v>0.443583987066207</v>
      </c>
      <c r="H15" s="18">
        <v>0.41570207705801898</v>
      </c>
      <c r="I15" s="18">
        <v>0.53843836223841401</v>
      </c>
      <c r="J15" s="18">
        <v>0.57631301471545204</v>
      </c>
      <c r="K15" s="18">
        <v>0.66496561514110697</v>
      </c>
      <c r="L15" s="18">
        <v>0.71703094401663303</v>
      </c>
      <c r="M15" s="18"/>
      <c r="N15" s="18">
        <v>0.65610913232829404</v>
      </c>
      <c r="O15" s="18">
        <v>0.58004661682624004</v>
      </c>
      <c r="P15" s="18">
        <v>0.51943549033466596</v>
      </c>
      <c r="Q15" s="18">
        <v>0.49437008356274098</v>
      </c>
      <c r="R15" s="18"/>
      <c r="S15" s="18">
        <v>0.51521967184690798</v>
      </c>
      <c r="T15" s="18">
        <v>0.57615908118665504</v>
      </c>
      <c r="U15" s="18">
        <v>0.601759874769072</v>
      </c>
      <c r="V15" s="18">
        <v>0.55959155209236899</v>
      </c>
      <c r="W15" s="18">
        <v>0.49425026940524802</v>
      </c>
      <c r="X15" s="18">
        <v>0.52994321122864896</v>
      </c>
      <c r="Y15" s="18">
        <v>0.63151768802563601</v>
      </c>
      <c r="Z15" s="18">
        <v>0.51162637979763903</v>
      </c>
      <c r="AA15" s="18">
        <v>0.54679671933305096</v>
      </c>
      <c r="AB15" s="18">
        <v>0.67439788104482901</v>
      </c>
      <c r="AC15" s="18">
        <v>0.57356064646055605</v>
      </c>
      <c r="AD15" s="18">
        <v>0.58088803478135997</v>
      </c>
      <c r="AE15" s="18"/>
      <c r="AF15" s="18">
        <v>0.58963150310044599</v>
      </c>
      <c r="AG15" s="18">
        <v>0.588016406602763</v>
      </c>
      <c r="AH15" s="18">
        <v>0.545399204492237</v>
      </c>
      <c r="AI15" s="18"/>
      <c r="AJ15" s="18">
        <v>0.61193561592684698</v>
      </c>
      <c r="AK15" s="18">
        <v>0.50274712248366005</v>
      </c>
      <c r="AL15" s="18">
        <v>0.67617073418585605</v>
      </c>
      <c r="AM15" s="18">
        <v>0.49069585039716401</v>
      </c>
      <c r="AN15" s="18">
        <v>0.54918109626379896</v>
      </c>
      <c r="AO15" s="18"/>
      <c r="AP15" s="18">
        <v>0.61116319752612402</v>
      </c>
      <c r="AQ15" s="18">
        <v>0.54256615819320297</v>
      </c>
      <c r="AR15" s="18">
        <v>0.56717295084210795</v>
      </c>
      <c r="AS15" s="18"/>
      <c r="AT15" s="18">
        <v>0.511905993066467</v>
      </c>
      <c r="AU15" s="18">
        <v>0.58220439065311602</v>
      </c>
      <c r="AV15" s="18">
        <v>0.59589867338560198</v>
      </c>
      <c r="AW15" s="18">
        <v>0.55498884890581401</v>
      </c>
      <c r="AX15" s="18">
        <v>0.63573984238172898</v>
      </c>
      <c r="AY15" s="18"/>
      <c r="AZ15" s="18">
        <v>0.50559809870136196</v>
      </c>
      <c r="BA15" s="18">
        <v>0.57268159436231603</v>
      </c>
      <c r="BB15" s="18">
        <v>0.58108164760528602</v>
      </c>
      <c r="BC15" s="18">
        <v>0.59811993736473001</v>
      </c>
      <c r="BD15" s="18">
        <v>0.64558219701894204</v>
      </c>
      <c r="BE15" s="18">
        <v>0.49600242743081102</v>
      </c>
    </row>
    <row r="16" spans="2:57" x14ac:dyDescent="0.25">
      <c r="B16" s="15" t="s">
        <v>89</v>
      </c>
      <c r="C16" s="19">
        <v>-0.31774298377214599</v>
      </c>
      <c r="D16" s="19">
        <v>-0.47293072535216701</v>
      </c>
      <c r="E16" s="19">
        <v>-0.17000284988141201</v>
      </c>
      <c r="F16" s="19"/>
      <c r="G16" s="19">
        <v>-6.2241809760819097E-2</v>
      </c>
      <c r="H16" s="19">
        <v>-3.3044414580383701E-2</v>
      </c>
      <c r="I16" s="19">
        <v>-0.256905335323804</v>
      </c>
      <c r="J16" s="19">
        <v>-0.38558716509734298</v>
      </c>
      <c r="K16" s="19">
        <v>-0.49264108037848098</v>
      </c>
      <c r="L16" s="19">
        <v>-0.59819662591979905</v>
      </c>
      <c r="M16" s="19"/>
      <c r="N16" s="19">
        <v>-0.44760072833572401</v>
      </c>
      <c r="O16" s="19">
        <v>-0.35129556301427001</v>
      </c>
      <c r="P16" s="19">
        <v>-0.26062271667054199</v>
      </c>
      <c r="Q16" s="19">
        <v>-0.195068617421955</v>
      </c>
      <c r="R16" s="19"/>
      <c r="S16" s="19">
        <v>-0.23980060947184301</v>
      </c>
      <c r="T16" s="19">
        <v>-0.31550289064001102</v>
      </c>
      <c r="U16" s="19">
        <v>-0.362318472729033</v>
      </c>
      <c r="V16" s="19">
        <v>-0.28541482039882499</v>
      </c>
      <c r="W16" s="19">
        <v>-0.22753320014582501</v>
      </c>
      <c r="X16" s="19">
        <v>-0.30280660159609402</v>
      </c>
      <c r="Y16" s="19">
        <v>-0.43107901613451199</v>
      </c>
      <c r="Z16" s="19">
        <v>-0.26469502649412602</v>
      </c>
      <c r="AA16" s="19">
        <v>-0.26546033746005798</v>
      </c>
      <c r="AB16" s="19">
        <v>-0.50962581517934802</v>
      </c>
      <c r="AC16" s="19">
        <v>-0.30998488414451097</v>
      </c>
      <c r="AD16" s="19">
        <v>-0.32321241350247598</v>
      </c>
      <c r="AE16" s="19"/>
      <c r="AF16" s="19">
        <v>-0.35704924220187301</v>
      </c>
      <c r="AG16" s="19">
        <v>-0.354552054880932</v>
      </c>
      <c r="AH16" s="19">
        <v>-0.31693145763021902</v>
      </c>
      <c r="AI16" s="19"/>
      <c r="AJ16" s="19">
        <v>-0.40078949042023798</v>
      </c>
      <c r="AK16" s="19">
        <v>-0.20803651834692699</v>
      </c>
      <c r="AL16" s="19">
        <v>-0.49879418122368702</v>
      </c>
      <c r="AM16" s="19">
        <v>-0.186618972319787</v>
      </c>
      <c r="AN16" s="19">
        <v>-0.285891916874011</v>
      </c>
      <c r="AO16" s="19"/>
      <c r="AP16" s="19">
        <v>-0.39704430989467998</v>
      </c>
      <c r="AQ16" s="19">
        <v>-0.26342181494032002</v>
      </c>
      <c r="AR16" s="19">
        <v>-0.33716917222734499</v>
      </c>
      <c r="AS16" s="19"/>
      <c r="AT16" s="19">
        <v>-0.25888944152181598</v>
      </c>
      <c r="AU16" s="19">
        <v>-0.33948510410393801</v>
      </c>
      <c r="AV16" s="19">
        <v>-0.35903522754612599</v>
      </c>
      <c r="AW16" s="19">
        <v>-0.29530597726705299</v>
      </c>
      <c r="AX16" s="19">
        <v>-0.46392480604383701</v>
      </c>
      <c r="AY16" s="19"/>
      <c r="AZ16" s="19">
        <v>-0.19220503311704601</v>
      </c>
      <c r="BA16" s="19">
        <v>-0.34430938401693501</v>
      </c>
      <c r="BB16" s="19">
        <v>-0.37427293201515599</v>
      </c>
      <c r="BC16" s="19">
        <v>-0.35507489782387103</v>
      </c>
      <c r="BD16" s="19">
        <v>-0.43081350260608903</v>
      </c>
      <c r="BE16" s="19">
        <v>-0.25355310041625601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BE21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118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0.32156711268961202</v>
      </c>
      <c r="D9" s="14">
        <v>0.34120326134358098</v>
      </c>
      <c r="E9" s="14">
        <v>0.30315447877729801</v>
      </c>
      <c r="F9" s="14"/>
      <c r="G9" s="14">
        <v>0.23873910800825701</v>
      </c>
      <c r="H9" s="14">
        <v>0.31632138366543799</v>
      </c>
      <c r="I9" s="14">
        <v>0.31015914909916997</v>
      </c>
      <c r="J9" s="14">
        <v>0.29070023949516499</v>
      </c>
      <c r="K9" s="14">
        <v>0.394752588290122</v>
      </c>
      <c r="L9" s="14">
        <v>0.36638676656359898</v>
      </c>
      <c r="M9" s="14"/>
      <c r="N9" s="14">
        <v>0.39466999656752499</v>
      </c>
      <c r="O9" s="14">
        <v>0.30112699022619999</v>
      </c>
      <c r="P9" s="14">
        <v>0.30891349678895502</v>
      </c>
      <c r="Q9" s="14">
        <v>0.27354136788759298</v>
      </c>
      <c r="R9" s="14"/>
      <c r="S9" s="14">
        <v>0.32349115607257001</v>
      </c>
      <c r="T9" s="14">
        <v>0.32744963080945999</v>
      </c>
      <c r="U9" s="14">
        <v>0.36351494832285702</v>
      </c>
      <c r="V9" s="14">
        <v>0.32307514894330103</v>
      </c>
      <c r="W9" s="14">
        <v>0.249963162161848</v>
      </c>
      <c r="X9" s="14">
        <v>0.36301478946558202</v>
      </c>
      <c r="Y9" s="14">
        <v>0.32423382648349103</v>
      </c>
      <c r="Z9" s="14">
        <v>0.33086287934714498</v>
      </c>
      <c r="AA9" s="14">
        <v>0.36826172230422</v>
      </c>
      <c r="AB9" s="14">
        <v>0.28215973367387698</v>
      </c>
      <c r="AC9" s="14">
        <v>0.24446352762701801</v>
      </c>
      <c r="AD9" s="14">
        <v>0.26983787588983998</v>
      </c>
      <c r="AE9" s="14"/>
      <c r="AF9" s="14">
        <v>0.33941906295934798</v>
      </c>
      <c r="AG9" s="14">
        <v>0.347321389165412</v>
      </c>
      <c r="AH9" s="14">
        <v>0.263763632025932</v>
      </c>
      <c r="AI9" s="14"/>
      <c r="AJ9" s="14">
        <v>0.35563622444300302</v>
      </c>
      <c r="AK9" s="14">
        <v>0.321005986892128</v>
      </c>
      <c r="AL9" s="14">
        <v>0.387272756741872</v>
      </c>
      <c r="AM9" s="14">
        <v>0.32247628890144803</v>
      </c>
      <c r="AN9" s="14">
        <v>0.24961110526529701</v>
      </c>
      <c r="AO9" s="14"/>
      <c r="AP9" s="14">
        <v>0.36296807196782999</v>
      </c>
      <c r="AQ9" s="14">
        <v>0.32271686446520498</v>
      </c>
      <c r="AR9" s="14">
        <v>0.39687141948445798</v>
      </c>
      <c r="AS9" s="14"/>
      <c r="AT9" s="14">
        <v>0.27494494704095401</v>
      </c>
      <c r="AU9" s="14">
        <v>0.26454313052801198</v>
      </c>
      <c r="AV9" s="14">
        <v>0.374096863566795</v>
      </c>
      <c r="AW9" s="14">
        <v>0.362840172392285</v>
      </c>
      <c r="AX9" s="14">
        <v>0.356976243269364</v>
      </c>
      <c r="AY9" s="14"/>
      <c r="AZ9" s="14">
        <v>0.35945850187943901</v>
      </c>
      <c r="BA9" s="14">
        <v>0.31142145717692599</v>
      </c>
      <c r="BB9" s="14">
        <v>0.29034292239965498</v>
      </c>
      <c r="BC9" s="14">
        <v>0.32142618742956502</v>
      </c>
      <c r="BD9" s="14">
        <v>0.33367412342556002</v>
      </c>
      <c r="BE9" s="14">
        <v>0.262549330820398</v>
      </c>
    </row>
    <row r="10" spans="2:57" x14ac:dyDescent="0.25">
      <c r="B10" s="15" t="s">
        <v>82</v>
      </c>
      <c r="C10" s="14">
        <v>0.435794245216513</v>
      </c>
      <c r="D10" s="14">
        <v>0.43712626822830902</v>
      </c>
      <c r="E10" s="14">
        <v>0.43507594964449903</v>
      </c>
      <c r="F10" s="14"/>
      <c r="G10" s="14">
        <v>0.39888103084117299</v>
      </c>
      <c r="H10" s="14">
        <v>0.41574097912840202</v>
      </c>
      <c r="I10" s="14">
        <v>0.45722436056954602</v>
      </c>
      <c r="J10" s="14">
        <v>0.49291547824398302</v>
      </c>
      <c r="K10" s="14">
        <v>0.41639013209022202</v>
      </c>
      <c r="L10" s="14">
        <v>0.42605279672248503</v>
      </c>
      <c r="M10" s="14"/>
      <c r="N10" s="14">
        <v>0.42316933494860698</v>
      </c>
      <c r="O10" s="14">
        <v>0.43821735750434299</v>
      </c>
      <c r="P10" s="14">
        <v>0.43051874278881802</v>
      </c>
      <c r="Q10" s="14">
        <v>0.45729913160403801</v>
      </c>
      <c r="R10" s="14"/>
      <c r="S10" s="14">
        <v>0.38526309236971601</v>
      </c>
      <c r="T10" s="14">
        <v>0.42912181590102999</v>
      </c>
      <c r="U10" s="14">
        <v>0.42132306363644101</v>
      </c>
      <c r="V10" s="14">
        <v>0.42681146210709497</v>
      </c>
      <c r="W10" s="14">
        <v>0.48713606226247602</v>
      </c>
      <c r="X10" s="14">
        <v>0.41815493140201399</v>
      </c>
      <c r="Y10" s="14">
        <v>0.43372200058966598</v>
      </c>
      <c r="Z10" s="14">
        <v>0.53685942289522004</v>
      </c>
      <c r="AA10" s="14">
        <v>0.41189928754697702</v>
      </c>
      <c r="AB10" s="14">
        <v>0.473240539922204</v>
      </c>
      <c r="AC10" s="14">
        <v>0.48937846075592201</v>
      </c>
      <c r="AD10" s="14">
        <v>0.45490163527787197</v>
      </c>
      <c r="AE10" s="14"/>
      <c r="AF10" s="14">
        <v>0.43005799611385898</v>
      </c>
      <c r="AG10" s="14">
        <v>0.45010685313737497</v>
      </c>
      <c r="AH10" s="14">
        <v>0.45771087677949601</v>
      </c>
      <c r="AI10" s="14"/>
      <c r="AJ10" s="14">
        <v>0.44515264753684503</v>
      </c>
      <c r="AK10" s="14">
        <v>0.41774734790315099</v>
      </c>
      <c r="AL10" s="14">
        <v>0.42931000521082402</v>
      </c>
      <c r="AM10" s="14">
        <v>0.415106247522463</v>
      </c>
      <c r="AN10" s="14">
        <v>0.462442642011135</v>
      </c>
      <c r="AO10" s="14"/>
      <c r="AP10" s="14">
        <v>0.440213262473934</v>
      </c>
      <c r="AQ10" s="14">
        <v>0.42703344731172999</v>
      </c>
      <c r="AR10" s="14">
        <v>0.39481289552211002</v>
      </c>
      <c r="AS10" s="14"/>
      <c r="AT10" s="14">
        <v>0.44188410108881099</v>
      </c>
      <c r="AU10" s="14">
        <v>0.45618877878756298</v>
      </c>
      <c r="AV10" s="14">
        <v>0.42957210000153301</v>
      </c>
      <c r="AW10" s="14">
        <v>0.42423754356033799</v>
      </c>
      <c r="AX10" s="14">
        <v>0.38603574654363498</v>
      </c>
      <c r="AY10" s="14"/>
      <c r="AZ10" s="14">
        <v>0.422069363885195</v>
      </c>
      <c r="BA10" s="14">
        <v>0.44384908069095602</v>
      </c>
      <c r="BB10" s="14">
        <v>0.44749670448064499</v>
      </c>
      <c r="BC10" s="14">
        <v>0.42212672973228998</v>
      </c>
      <c r="BD10" s="14">
        <v>0.40898817467188697</v>
      </c>
      <c r="BE10" s="14">
        <v>0.51821985910952995</v>
      </c>
    </row>
    <row r="11" spans="2:57" x14ac:dyDescent="0.25">
      <c r="B11" s="15" t="s">
        <v>83</v>
      </c>
      <c r="C11" s="14">
        <v>0.14344536493485999</v>
      </c>
      <c r="D11" s="14">
        <v>0.13407195947488201</v>
      </c>
      <c r="E11" s="14">
        <v>0.15152110892485199</v>
      </c>
      <c r="F11" s="14"/>
      <c r="G11" s="14">
        <v>0.20629538030789399</v>
      </c>
      <c r="H11" s="14">
        <v>0.163736533741281</v>
      </c>
      <c r="I11" s="14">
        <v>0.121556878298952</v>
      </c>
      <c r="J11" s="14">
        <v>0.130338168348132</v>
      </c>
      <c r="K11" s="14">
        <v>0.12234503393730101</v>
      </c>
      <c r="L11" s="14">
        <v>0.127476641359732</v>
      </c>
      <c r="M11" s="14"/>
      <c r="N11" s="14">
        <v>0.101621976123847</v>
      </c>
      <c r="O11" s="14">
        <v>0.141686597938942</v>
      </c>
      <c r="P11" s="14">
        <v>0.155735375999035</v>
      </c>
      <c r="Q11" s="14">
        <v>0.17356932981475601</v>
      </c>
      <c r="R11" s="14"/>
      <c r="S11" s="14">
        <v>0.18685732901296501</v>
      </c>
      <c r="T11" s="14">
        <v>0.13272264103688999</v>
      </c>
      <c r="U11" s="14">
        <v>0.14051860786249101</v>
      </c>
      <c r="V11" s="14">
        <v>0.169117536274834</v>
      </c>
      <c r="W11" s="14">
        <v>0.15546468534192001</v>
      </c>
      <c r="X11" s="14">
        <v>0.14408526711966699</v>
      </c>
      <c r="Y11" s="14">
        <v>0.13427022941734201</v>
      </c>
      <c r="Z11" s="14">
        <v>7.0773583072998705E-2</v>
      </c>
      <c r="AA11" s="14">
        <v>0.14571199879201099</v>
      </c>
      <c r="AB11" s="14">
        <v>0.125898215240592</v>
      </c>
      <c r="AC11" s="14">
        <v>0.10719262683945099</v>
      </c>
      <c r="AD11" s="14">
        <v>0.114800371414281</v>
      </c>
      <c r="AE11" s="14"/>
      <c r="AF11" s="14">
        <v>0.145459871481671</v>
      </c>
      <c r="AG11" s="14">
        <v>0.107413774054352</v>
      </c>
      <c r="AH11" s="14">
        <v>0.18988423245525199</v>
      </c>
      <c r="AI11" s="14"/>
      <c r="AJ11" s="14">
        <v>0.11960755137843</v>
      </c>
      <c r="AK11" s="14">
        <v>0.158488440782975</v>
      </c>
      <c r="AL11" s="14">
        <v>0.121759734901409</v>
      </c>
      <c r="AM11" s="14">
        <v>7.6193119018192298E-2</v>
      </c>
      <c r="AN11" s="14">
        <v>0.200410779475057</v>
      </c>
      <c r="AO11" s="14"/>
      <c r="AP11" s="14">
        <v>0.122629491368435</v>
      </c>
      <c r="AQ11" s="14">
        <v>0.15434913073968301</v>
      </c>
      <c r="AR11" s="14">
        <v>0.13395866289807201</v>
      </c>
      <c r="AS11" s="14"/>
      <c r="AT11" s="14">
        <v>0.17936661205729501</v>
      </c>
      <c r="AU11" s="14">
        <v>0.16898491958272999</v>
      </c>
      <c r="AV11" s="14">
        <v>0.11384963913800999</v>
      </c>
      <c r="AW11" s="14">
        <v>9.6001495191902597E-2</v>
      </c>
      <c r="AX11" s="14">
        <v>0.16371500888052301</v>
      </c>
      <c r="AY11" s="14"/>
      <c r="AZ11" s="14">
        <v>0.131685638134626</v>
      </c>
      <c r="BA11" s="14">
        <v>0.136676349551903</v>
      </c>
      <c r="BB11" s="14">
        <v>0.13121799368402001</v>
      </c>
      <c r="BC11" s="14">
        <v>0.15372419963950401</v>
      </c>
      <c r="BD11" s="14">
        <v>0.176637841709301</v>
      </c>
      <c r="BE11" s="14">
        <v>0.15630388653980101</v>
      </c>
    </row>
    <row r="12" spans="2:57" x14ac:dyDescent="0.25">
      <c r="B12" s="15" t="s">
        <v>84</v>
      </c>
      <c r="C12" s="14">
        <v>7.5416571018322401E-2</v>
      </c>
      <c r="D12" s="14">
        <v>6.7293532945062906E-2</v>
      </c>
      <c r="E12" s="14">
        <v>8.3801562941442406E-2</v>
      </c>
      <c r="F12" s="14"/>
      <c r="G12" s="14">
        <v>0.119324986745418</v>
      </c>
      <c r="H12" s="14">
        <v>8.1040305919406905E-2</v>
      </c>
      <c r="I12" s="14">
        <v>7.7583199741785305E-2</v>
      </c>
      <c r="J12" s="14">
        <v>6.5935140333030801E-2</v>
      </c>
      <c r="K12" s="14">
        <v>5.0001875482507299E-2</v>
      </c>
      <c r="L12" s="14">
        <v>6.4502878305481098E-2</v>
      </c>
      <c r="M12" s="14"/>
      <c r="N12" s="14">
        <v>6.3109971807996296E-2</v>
      </c>
      <c r="O12" s="14">
        <v>9.9413839787370895E-2</v>
      </c>
      <c r="P12" s="14">
        <v>7.3162916075951906E-2</v>
      </c>
      <c r="Q12" s="14">
        <v>6.7089034317449198E-2</v>
      </c>
      <c r="R12" s="14"/>
      <c r="S12" s="14">
        <v>8.9733776538128696E-2</v>
      </c>
      <c r="T12" s="14">
        <v>8.4666841353414596E-2</v>
      </c>
      <c r="U12" s="14">
        <v>4.9898163070774097E-2</v>
      </c>
      <c r="V12" s="14">
        <v>6.9405368071562001E-2</v>
      </c>
      <c r="W12" s="14">
        <v>7.1457521495019202E-2</v>
      </c>
      <c r="X12" s="14">
        <v>4.5243806589975899E-2</v>
      </c>
      <c r="Y12" s="14">
        <v>6.3138516350342302E-2</v>
      </c>
      <c r="Z12" s="14">
        <v>6.1504114684635701E-2</v>
      </c>
      <c r="AA12" s="14">
        <v>6.3833252802607196E-2</v>
      </c>
      <c r="AB12" s="14">
        <v>8.4850225157242401E-2</v>
      </c>
      <c r="AC12" s="14">
        <v>0.13035549806032601</v>
      </c>
      <c r="AD12" s="14">
        <v>0.12817536883900299</v>
      </c>
      <c r="AE12" s="14"/>
      <c r="AF12" s="14">
        <v>6.1434545374892298E-2</v>
      </c>
      <c r="AG12" s="14">
        <v>7.8140706548915195E-2</v>
      </c>
      <c r="AH12" s="14">
        <v>5.83212419396794E-2</v>
      </c>
      <c r="AI12" s="14"/>
      <c r="AJ12" s="14">
        <v>6.49086683663221E-2</v>
      </c>
      <c r="AK12" s="14">
        <v>8.6413259267904094E-2</v>
      </c>
      <c r="AL12" s="14">
        <v>4.1349438622853799E-2</v>
      </c>
      <c r="AM12" s="14">
        <v>0.150767545870163</v>
      </c>
      <c r="AN12" s="14">
        <v>5.0424695041218E-2</v>
      </c>
      <c r="AO12" s="14"/>
      <c r="AP12" s="14">
        <v>5.8143368199444101E-2</v>
      </c>
      <c r="AQ12" s="14">
        <v>8.3499797728032496E-2</v>
      </c>
      <c r="AR12" s="14">
        <v>4.6644329423611901E-2</v>
      </c>
      <c r="AS12" s="14"/>
      <c r="AT12" s="14">
        <v>7.0362576106783703E-2</v>
      </c>
      <c r="AU12" s="14">
        <v>8.3505580785488698E-2</v>
      </c>
      <c r="AV12" s="14">
        <v>6.8911648618473001E-2</v>
      </c>
      <c r="AW12" s="14">
        <v>7.6760771068662997E-2</v>
      </c>
      <c r="AX12" s="14">
        <v>9.3273001306478406E-2</v>
      </c>
      <c r="AY12" s="14"/>
      <c r="AZ12" s="14">
        <v>7.0413598362962501E-2</v>
      </c>
      <c r="BA12" s="14">
        <v>8.94732775121823E-2</v>
      </c>
      <c r="BB12" s="14">
        <v>8.3066463233211596E-2</v>
      </c>
      <c r="BC12" s="14">
        <v>7.1498567048997805E-2</v>
      </c>
      <c r="BD12" s="14">
        <v>6.3220918146893498E-2</v>
      </c>
      <c r="BE12" s="14">
        <v>4.6589112826115803E-2</v>
      </c>
    </row>
    <row r="13" spans="2:57" x14ac:dyDescent="0.25">
      <c r="B13" s="15" t="s">
        <v>86</v>
      </c>
      <c r="C13" s="14">
        <v>2.3776706140692602E-2</v>
      </c>
      <c r="D13" s="14">
        <v>2.0304978008165699E-2</v>
      </c>
      <c r="E13" s="14">
        <v>2.64468997119079E-2</v>
      </c>
      <c r="F13" s="14"/>
      <c r="G13" s="14">
        <v>3.6759494097257497E-2</v>
      </c>
      <c r="H13" s="14">
        <v>2.3160797545472501E-2</v>
      </c>
      <c r="I13" s="14">
        <v>3.3476412290547701E-2</v>
      </c>
      <c r="J13" s="14">
        <v>2.0110973579688499E-2</v>
      </c>
      <c r="K13" s="14">
        <v>1.65103701998475E-2</v>
      </c>
      <c r="L13" s="14">
        <v>1.55809170487031E-2</v>
      </c>
      <c r="M13" s="14"/>
      <c r="N13" s="14">
        <v>1.74287205520238E-2</v>
      </c>
      <c r="O13" s="14">
        <v>1.95552145431446E-2</v>
      </c>
      <c r="P13" s="14">
        <v>3.1669468347240597E-2</v>
      </c>
      <c r="Q13" s="14">
        <v>2.8501136376163499E-2</v>
      </c>
      <c r="R13" s="14"/>
      <c r="S13" s="14">
        <v>1.46546460066203E-2</v>
      </c>
      <c r="T13" s="14">
        <v>2.60390708992057E-2</v>
      </c>
      <c r="U13" s="14">
        <v>2.4745217107437E-2</v>
      </c>
      <c r="V13" s="14">
        <v>1.15904846032073E-2</v>
      </c>
      <c r="W13" s="14">
        <v>3.59785687387362E-2</v>
      </c>
      <c r="X13" s="14">
        <v>2.9501205422760701E-2</v>
      </c>
      <c r="Y13" s="14">
        <v>4.4635427159158803E-2</v>
      </c>
      <c r="Z13" s="14">
        <v>0</v>
      </c>
      <c r="AA13" s="14">
        <v>1.02937385541844E-2</v>
      </c>
      <c r="AB13" s="14">
        <v>3.3851286006084703E-2</v>
      </c>
      <c r="AC13" s="14">
        <v>2.8609886717283501E-2</v>
      </c>
      <c r="AD13" s="14">
        <v>3.2284748579004097E-2</v>
      </c>
      <c r="AE13" s="14"/>
      <c r="AF13" s="14">
        <v>2.3628524070230399E-2</v>
      </c>
      <c r="AG13" s="14">
        <v>1.7017277093946199E-2</v>
      </c>
      <c r="AH13" s="14">
        <v>3.0320016799640699E-2</v>
      </c>
      <c r="AI13" s="14"/>
      <c r="AJ13" s="14">
        <v>1.4694908275400299E-2</v>
      </c>
      <c r="AK13" s="14">
        <v>1.6344965153842199E-2</v>
      </c>
      <c r="AL13" s="14">
        <v>2.03080645230416E-2</v>
      </c>
      <c r="AM13" s="14">
        <v>3.54567986877347E-2</v>
      </c>
      <c r="AN13" s="14">
        <v>3.7110778207293603E-2</v>
      </c>
      <c r="AO13" s="14"/>
      <c r="AP13" s="14">
        <v>1.6045805990356599E-2</v>
      </c>
      <c r="AQ13" s="14">
        <v>1.2400759755348699E-2</v>
      </c>
      <c r="AR13" s="14">
        <v>2.7712692671747301E-2</v>
      </c>
      <c r="AS13" s="14"/>
      <c r="AT13" s="14">
        <v>3.3441763706156397E-2</v>
      </c>
      <c r="AU13" s="14">
        <v>2.67775903162056E-2</v>
      </c>
      <c r="AV13" s="14">
        <v>1.3569748675189499E-2</v>
      </c>
      <c r="AW13" s="14">
        <v>4.0160017786811102E-2</v>
      </c>
      <c r="AX13" s="14">
        <v>0</v>
      </c>
      <c r="AY13" s="14"/>
      <c r="AZ13" s="14">
        <v>1.63728977377776E-2</v>
      </c>
      <c r="BA13" s="14">
        <v>1.8579835068033498E-2</v>
      </c>
      <c r="BB13" s="14">
        <v>4.7875916202469199E-2</v>
      </c>
      <c r="BC13" s="14">
        <v>3.12243161496428E-2</v>
      </c>
      <c r="BD13" s="14">
        <v>1.7478942046358699E-2</v>
      </c>
      <c r="BE13" s="14">
        <v>1.6337810704155801E-2</v>
      </c>
    </row>
    <row r="14" spans="2:57" x14ac:dyDescent="0.25">
      <c r="B14" s="15" t="s">
        <v>112</v>
      </c>
      <c r="C14" s="18">
        <v>0.75736135790612502</v>
      </c>
      <c r="D14" s="18">
        <v>0.77832952957188895</v>
      </c>
      <c r="E14" s="18">
        <v>0.73823042842179698</v>
      </c>
      <c r="F14" s="18"/>
      <c r="G14" s="18">
        <v>0.63762013884943003</v>
      </c>
      <c r="H14" s="18">
        <v>0.73206236279383996</v>
      </c>
      <c r="I14" s="18">
        <v>0.76738350966871505</v>
      </c>
      <c r="J14" s="18">
        <v>0.78361571773914795</v>
      </c>
      <c r="K14" s="18">
        <v>0.81114272038034396</v>
      </c>
      <c r="L14" s="18">
        <v>0.792439563286084</v>
      </c>
      <c r="M14" s="18"/>
      <c r="N14" s="18">
        <v>0.81783933151613197</v>
      </c>
      <c r="O14" s="18">
        <v>0.73934434773054303</v>
      </c>
      <c r="P14" s="18">
        <v>0.73943223957777204</v>
      </c>
      <c r="Q14" s="18">
        <v>0.73084049949163099</v>
      </c>
      <c r="R14" s="18"/>
      <c r="S14" s="18">
        <v>0.70875424844228596</v>
      </c>
      <c r="T14" s="18">
        <v>0.75657144671049004</v>
      </c>
      <c r="U14" s="18">
        <v>0.78483801195929803</v>
      </c>
      <c r="V14" s="18">
        <v>0.749886611050396</v>
      </c>
      <c r="W14" s="18">
        <v>0.73709922442432496</v>
      </c>
      <c r="X14" s="18">
        <v>0.78116972086759595</v>
      </c>
      <c r="Y14" s="18">
        <v>0.75795582707315701</v>
      </c>
      <c r="Z14" s="18">
        <v>0.86772230224236602</v>
      </c>
      <c r="AA14" s="18">
        <v>0.78016100985119796</v>
      </c>
      <c r="AB14" s="18">
        <v>0.75540027359608097</v>
      </c>
      <c r="AC14" s="18">
        <v>0.73384198838294001</v>
      </c>
      <c r="AD14" s="18">
        <v>0.72473951116771196</v>
      </c>
      <c r="AE14" s="18"/>
      <c r="AF14" s="18">
        <v>0.76947705907320696</v>
      </c>
      <c r="AG14" s="18">
        <v>0.79742824230278697</v>
      </c>
      <c r="AH14" s="18">
        <v>0.72147450880542796</v>
      </c>
      <c r="AI14" s="18"/>
      <c r="AJ14" s="18">
        <v>0.80078887197984805</v>
      </c>
      <c r="AK14" s="18">
        <v>0.73875333479527905</v>
      </c>
      <c r="AL14" s="18">
        <v>0.81658276195269597</v>
      </c>
      <c r="AM14" s="18">
        <v>0.73758253642391003</v>
      </c>
      <c r="AN14" s="18">
        <v>0.712053747276432</v>
      </c>
      <c r="AO14" s="18"/>
      <c r="AP14" s="18">
        <v>0.80318133444176498</v>
      </c>
      <c r="AQ14" s="18">
        <v>0.74975031177693596</v>
      </c>
      <c r="AR14" s="18">
        <v>0.791684315006568</v>
      </c>
      <c r="AS14" s="18"/>
      <c r="AT14" s="18">
        <v>0.716829048129765</v>
      </c>
      <c r="AU14" s="18">
        <v>0.72073190931557596</v>
      </c>
      <c r="AV14" s="18">
        <v>0.80366896356832795</v>
      </c>
      <c r="AW14" s="18">
        <v>0.78707771595262299</v>
      </c>
      <c r="AX14" s="18">
        <v>0.74301198981299899</v>
      </c>
      <c r="AY14" s="18"/>
      <c r="AZ14" s="18">
        <v>0.78152786576463296</v>
      </c>
      <c r="BA14" s="18">
        <v>0.75527053786788101</v>
      </c>
      <c r="BB14" s="18">
        <v>0.73783962688030003</v>
      </c>
      <c r="BC14" s="18">
        <v>0.74355291716185501</v>
      </c>
      <c r="BD14" s="18">
        <v>0.74266229809744699</v>
      </c>
      <c r="BE14" s="18">
        <v>0.78076918992992805</v>
      </c>
    </row>
    <row r="15" spans="2:57" x14ac:dyDescent="0.25">
      <c r="B15" s="15" t="s">
        <v>88</v>
      </c>
      <c r="C15" s="18">
        <v>9.9193277159015103E-2</v>
      </c>
      <c r="D15" s="18">
        <v>8.7598510953228695E-2</v>
      </c>
      <c r="E15" s="18">
        <v>0.11024846265335</v>
      </c>
      <c r="F15" s="18"/>
      <c r="G15" s="18">
        <v>0.15608448084267501</v>
      </c>
      <c r="H15" s="18">
        <v>0.104201103464879</v>
      </c>
      <c r="I15" s="18">
        <v>0.111059612032333</v>
      </c>
      <c r="J15" s="18">
        <v>8.6046113912719394E-2</v>
      </c>
      <c r="K15" s="18">
        <v>6.6512245682354795E-2</v>
      </c>
      <c r="L15" s="18">
        <v>8.0083795354184098E-2</v>
      </c>
      <c r="M15" s="18"/>
      <c r="N15" s="18">
        <v>8.0538692360020203E-2</v>
      </c>
      <c r="O15" s="18">
        <v>0.118969054330515</v>
      </c>
      <c r="P15" s="18">
        <v>0.104832384423192</v>
      </c>
      <c r="Q15" s="18">
        <v>9.5590170693612794E-2</v>
      </c>
      <c r="R15" s="18"/>
      <c r="S15" s="18">
        <v>0.104388422544749</v>
      </c>
      <c r="T15" s="18">
        <v>0.11070591225262</v>
      </c>
      <c r="U15" s="18">
        <v>7.4643380178210997E-2</v>
      </c>
      <c r="V15" s="18">
        <v>8.0995852674769303E-2</v>
      </c>
      <c r="W15" s="18">
        <v>0.107436090233755</v>
      </c>
      <c r="X15" s="18">
        <v>7.4745012012736506E-2</v>
      </c>
      <c r="Y15" s="18">
        <v>0.10777394350950099</v>
      </c>
      <c r="Z15" s="18">
        <v>6.1504114684635701E-2</v>
      </c>
      <c r="AA15" s="18">
        <v>7.4126991356791599E-2</v>
      </c>
      <c r="AB15" s="18">
        <v>0.118701511163327</v>
      </c>
      <c r="AC15" s="18">
        <v>0.15896538477760899</v>
      </c>
      <c r="AD15" s="18">
        <v>0.160460117418007</v>
      </c>
      <c r="AE15" s="18"/>
      <c r="AF15" s="18">
        <v>8.5063069445122694E-2</v>
      </c>
      <c r="AG15" s="18">
        <v>9.5157983642861405E-2</v>
      </c>
      <c r="AH15" s="18">
        <v>8.8641258739320106E-2</v>
      </c>
      <c r="AI15" s="18"/>
      <c r="AJ15" s="18">
        <v>7.9603576641722407E-2</v>
      </c>
      <c r="AK15" s="18">
        <v>0.10275822442174599</v>
      </c>
      <c r="AL15" s="18">
        <v>6.1657503145895402E-2</v>
      </c>
      <c r="AM15" s="18">
        <v>0.18622434455789799</v>
      </c>
      <c r="AN15" s="18">
        <v>8.7535473248511603E-2</v>
      </c>
      <c r="AO15" s="18"/>
      <c r="AP15" s="18">
        <v>7.41891741898007E-2</v>
      </c>
      <c r="AQ15" s="18">
        <v>9.5900557483381096E-2</v>
      </c>
      <c r="AR15" s="18">
        <v>7.4357022095359201E-2</v>
      </c>
      <c r="AS15" s="18"/>
      <c r="AT15" s="18">
        <v>0.10380433981294</v>
      </c>
      <c r="AU15" s="18">
        <v>0.110283171101694</v>
      </c>
      <c r="AV15" s="18">
        <v>8.2481397293662398E-2</v>
      </c>
      <c r="AW15" s="18">
        <v>0.11692078885547399</v>
      </c>
      <c r="AX15" s="18">
        <v>9.3273001306478406E-2</v>
      </c>
      <c r="AY15" s="18"/>
      <c r="AZ15" s="18">
        <v>8.6786496100740101E-2</v>
      </c>
      <c r="BA15" s="18">
        <v>0.10805311258021599</v>
      </c>
      <c r="BB15" s="18">
        <v>0.13094237943568099</v>
      </c>
      <c r="BC15" s="18">
        <v>0.10272288319864099</v>
      </c>
      <c r="BD15" s="18">
        <v>8.0699860193252204E-2</v>
      </c>
      <c r="BE15" s="18">
        <v>6.29269235302716E-2</v>
      </c>
    </row>
    <row r="16" spans="2:57" x14ac:dyDescent="0.25">
      <c r="B16" s="15" t="s">
        <v>89</v>
      </c>
      <c r="C16" s="19">
        <v>0.65816808074710997</v>
      </c>
      <c r="D16" s="19">
        <v>0.69073101861866104</v>
      </c>
      <c r="E16" s="19">
        <v>0.627981965768447</v>
      </c>
      <c r="F16" s="19"/>
      <c r="G16" s="19">
        <v>0.48153565800675502</v>
      </c>
      <c r="H16" s="19">
        <v>0.62786125932895998</v>
      </c>
      <c r="I16" s="19">
        <v>0.65632389763638199</v>
      </c>
      <c r="J16" s="19">
        <v>0.69756960382642896</v>
      </c>
      <c r="K16" s="19">
        <v>0.74463047469798904</v>
      </c>
      <c r="L16" s="19">
        <v>0.71235576793190003</v>
      </c>
      <c r="M16" s="19"/>
      <c r="N16" s="19">
        <v>0.73730063915611199</v>
      </c>
      <c r="O16" s="19">
        <v>0.62037529340002795</v>
      </c>
      <c r="P16" s="19">
        <v>0.63459985515457995</v>
      </c>
      <c r="Q16" s="19">
        <v>0.63525032879801802</v>
      </c>
      <c r="R16" s="19"/>
      <c r="S16" s="19">
        <v>0.60436582589753696</v>
      </c>
      <c r="T16" s="19">
        <v>0.64586553445786998</v>
      </c>
      <c r="U16" s="19">
        <v>0.71019463178108699</v>
      </c>
      <c r="V16" s="19">
        <v>0.66889075837562695</v>
      </c>
      <c r="W16" s="19">
        <v>0.62966313419056896</v>
      </c>
      <c r="X16" s="19">
        <v>0.70642470885485997</v>
      </c>
      <c r="Y16" s="19">
        <v>0.65018188356365503</v>
      </c>
      <c r="Z16" s="19">
        <v>0.80621818755773</v>
      </c>
      <c r="AA16" s="19">
        <v>0.70603401849440595</v>
      </c>
      <c r="AB16" s="19">
        <v>0.63669876243275403</v>
      </c>
      <c r="AC16" s="19">
        <v>0.57487660360532999</v>
      </c>
      <c r="AD16" s="19">
        <v>0.56427939374970504</v>
      </c>
      <c r="AE16" s="19"/>
      <c r="AF16" s="19">
        <v>0.68441398962808397</v>
      </c>
      <c r="AG16" s="19">
        <v>0.70227025865992498</v>
      </c>
      <c r="AH16" s="19">
        <v>0.63283325006610702</v>
      </c>
      <c r="AI16" s="19"/>
      <c r="AJ16" s="19">
        <v>0.72118529533812603</v>
      </c>
      <c r="AK16" s="19">
        <v>0.63599511037353296</v>
      </c>
      <c r="AL16" s="19">
        <v>0.75492525880680095</v>
      </c>
      <c r="AM16" s="19">
        <v>0.55135819186601198</v>
      </c>
      <c r="AN16" s="19">
        <v>0.62451827402792004</v>
      </c>
      <c r="AO16" s="19"/>
      <c r="AP16" s="19">
        <v>0.72899216025196401</v>
      </c>
      <c r="AQ16" s="19">
        <v>0.65384975429355496</v>
      </c>
      <c r="AR16" s="19">
        <v>0.717327292911209</v>
      </c>
      <c r="AS16" s="19"/>
      <c r="AT16" s="19">
        <v>0.61302470831682498</v>
      </c>
      <c r="AU16" s="19">
        <v>0.61044873821388101</v>
      </c>
      <c r="AV16" s="19">
        <v>0.72118756627466596</v>
      </c>
      <c r="AW16" s="19">
        <v>0.67015692709714902</v>
      </c>
      <c r="AX16" s="19">
        <v>0.64973898850652001</v>
      </c>
      <c r="AY16" s="19"/>
      <c r="AZ16" s="19">
        <v>0.69474136966389299</v>
      </c>
      <c r="BA16" s="19">
        <v>0.64721742528766502</v>
      </c>
      <c r="BB16" s="19">
        <v>0.60689724744461904</v>
      </c>
      <c r="BC16" s="19">
        <v>0.64083003396321503</v>
      </c>
      <c r="BD16" s="19">
        <v>0.66196243790419496</v>
      </c>
      <c r="BE16" s="19">
        <v>0.71784226639965598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BE21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119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3.78148780482854E-2</v>
      </c>
      <c r="D9" s="14">
        <v>3.6511558155838598E-2</v>
      </c>
      <c r="E9" s="14">
        <v>3.8448838259179503E-2</v>
      </c>
      <c r="F9" s="14"/>
      <c r="G9" s="14">
        <v>9.8182731045923996E-2</v>
      </c>
      <c r="H9" s="14">
        <v>6.3504128571311394E-2</v>
      </c>
      <c r="I9" s="14">
        <v>2.69163903782683E-2</v>
      </c>
      <c r="J9" s="14">
        <v>2.4459854015423301E-2</v>
      </c>
      <c r="K9" s="14">
        <v>1.87608923342822E-2</v>
      </c>
      <c r="L9" s="14">
        <v>8.9751323150007705E-3</v>
      </c>
      <c r="M9" s="14"/>
      <c r="N9" s="14">
        <v>3.5153283674775403E-2</v>
      </c>
      <c r="O9" s="14">
        <v>2.6160929490452199E-2</v>
      </c>
      <c r="P9" s="14">
        <v>4.2246254183273199E-2</v>
      </c>
      <c r="Q9" s="14">
        <v>4.9586787792007897E-2</v>
      </c>
      <c r="R9" s="14"/>
      <c r="S9" s="14">
        <v>6.8549260824491601E-2</v>
      </c>
      <c r="T9" s="14">
        <v>2.6387603560911001E-2</v>
      </c>
      <c r="U9" s="14">
        <v>3.1381848020676603E-2</v>
      </c>
      <c r="V9" s="14">
        <v>2.8961266897115201E-2</v>
      </c>
      <c r="W9" s="14">
        <v>6.5642057696723405E-2</v>
      </c>
      <c r="X9" s="14">
        <v>4.4943111816332398E-2</v>
      </c>
      <c r="Y9" s="14">
        <v>1.7177590121493402E-2</v>
      </c>
      <c r="Z9" s="14">
        <v>4.0296767926129497E-2</v>
      </c>
      <c r="AA9" s="14">
        <v>2.9120586261768701E-2</v>
      </c>
      <c r="AB9" s="14">
        <v>1.10574251636329E-2</v>
      </c>
      <c r="AC9" s="14">
        <v>5.9129501116493101E-2</v>
      </c>
      <c r="AD9" s="14">
        <v>2.9236656224826699E-2</v>
      </c>
      <c r="AE9" s="14"/>
      <c r="AF9" s="14">
        <v>3.0711675962030501E-2</v>
      </c>
      <c r="AG9" s="14">
        <v>3.3503858038430298E-2</v>
      </c>
      <c r="AH9" s="14">
        <v>2.7705364617324001E-2</v>
      </c>
      <c r="AI9" s="14"/>
      <c r="AJ9" s="14">
        <v>3.1557624127490698E-2</v>
      </c>
      <c r="AK9" s="14">
        <v>3.3897257686603899E-2</v>
      </c>
      <c r="AL9" s="14">
        <v>3.5255364184963299E-2</v>
      </c>
      <c r="AM9" s="14">
        <v>4.59992348289152E-2</v>
      </c>
      <c r="AN9" s="14">
        <v>3.5716498102216401E-2</v>
      </c>
      <c r="AO9" s="14"/>
      <c r="AP9" s="14">
        <v>3.9879042951807303E-2</v>
      </c>
      <c r="AQ9" s="14">
        <v>4.0208088110329998E-2</v>
      </c>
      <c r="AR9" s="14">
        <v>2.87987492528659E-2</v>
      </c>
      <c r="AS9" s="14"/>
      <c r="AT9" s="14">
        <v>3.45222490564411E-2</v>
      </c>
      <c r="AU9" s="14">
        <v>4.9576964302846797E-2</v>
      </c>
      <c r="AV9" s="14">
        <v>2.4799429432240401E-2</v>
      </c>
      <c r="AW9" s="14">
        <v>4.32978499622114E-2</v>
      </c>
      <c r="AX9" s="14">
        <v>0.10578577963585099</v>
      </c>
      <c r="AY9" s="14"/>
      <c r="AZ9" s="14">
        <v>6.66884244074466E-2</v>
      </c>
      <c r="BA9" s="14">
        <v>2.06894324114958E-2</v>
      </c>
      <c r="BB9" s="14">
        <v>4.1403807444815303E-2</v>
      </c>
      <c r="BC9" s="14">
        <v>2.75277297654044E-2</v>
      </c>
      <c r="BD9" s="14">
        <v>4.2597117131555097E-2</v>
      </c>
      <c r="BE9" s="14">
        <v>1.95326816668977E-2</v>
      </c>
    </row>
    <row r="10" spans="2:57" x14ac:dyDescent="0.25">
      <c r="B10" s="15" t="s">
        <v>82</v>
      </c>
      <c r="C10" s="14">
        <v>0.140992750600128</v>
      </c>
      <c r="D10" s="14">
        <v>0.123838206720659</v>
      </c>
      <c r="E10" s="14">
        <v>0.15746895930309601</v>
      </c>
      <c r="F10" s="14"/>
      <c r="G10" s="14">
        <v>0.210979375011838</v>
      </c>
      <c r="H10" s="14">
        <v>0.20922217220235201</v>
      </c>
      <c r="I10" s="14">
        <v>0.196319213094345</v>
      </c>
      <c r="J10" s="14">
        <v>0.11151607003387499</v>
      </c>
      <c r="K10" s="14">
        <v>7.2315964899022894E-2</v>
      </c>
      <c r="L10" s="14">
        <v>6.3537637935551602E-2</v>
      </c>
      <c r="M10" s="14"/>
      <c r="N10" s="14">
        <v>0.124724318452214</v>
      </c>
      <c r="O10" s="14">
        <v>0.11989532630124899</v>
      </c>
      <c r="P10" s="14">
        <v>0.17057546886095001</v>
      </c>
      <c r="Q10" s="14">
        <v>0.156992622564433</v>
      </c>
      <c r="R10" s="14"/>
      <c r="S10" s="14">
        <v>0.167702440305246</v>
      </c>
      <c r="T10" s="14">
        <v>0.162967565594138</v>
      </c>
      <c r="U10" s="14">
        <v>0.105664752295147</v>
      </c>
      <c r="V10" s="14">
        <v>0.16812619429013601</v>
      </c>
      <c r="W10" s="14">
        <v>6.9384647189217094E-2</v>
      </c>
      <c r="X10" s="14">
        <v>0.111730200992142</v>
      </c>
      <c r="Y10" s="14">
        <v>0.118022526269806</v>
      </c>
      <c r="Z10" s="14">
        <v>0.16762036854735901</v>
      </c>
      <c r="AA10" s="14">
        <v>0.16133488018466899</v>
      </c>
      <c r="AB10" s="14">
        <v>0.101937290035422</v>
      </c>
      <c r="AC10" s="14">
        <v>0.169286578709683</v>
      </c>
      <c r="AD10" s="14">
        <v>0.209929627054464</v>
      </c>
      <c r="AE10" s="14"/>
      <c r="AF10" s="14">
        <v>0.11516969360349399</v>
      </c>
      <c r="AG10" s="14">
        <v>0.14431961544138699</v>
      </c>
      <c r="AH10" s="14">
        <v>0.14937355498718399</v>
      </c>
      <c r="AI10" s="14"/>
      <c r="AJ10" s="14">
        <v>0.108110782231558</v>
      </c>
      <c r="AK10" s="14">
        <v>0.18202514890631499</v>
      </c>
      <c r="AL10" s="14">
        <v>0.11916029433633001</v>
      </c>
      <c r="AM10" s="14">
        <v>0.18532480124539499</v>
      </c>
      <c r="AN10" s="14">
        <v>0.14447375570537299</v>
      </c>
      <c r="AO10" s="14"/>
      <c r="AP10" s="14">
        <v>0.10557437894657699</v>
      </c>
      <c r="AQ10" s="14">
        <v>0.17451854683712101</v>
      </c>
      <c r="AR10" s="14">
        <v>0.15042175503830499</v>
      </c>
      <c r="AS10" s="14"/>
      <c r="AT10" s="14">
        <v>0.14433787290036801</v>
      </c>
      <c r="AU10" s="14">
        <v>0.13414142993073999</v>
      </c>
      <c r="AV10" s="14">
        <v>0.14512974316610799</v>
      </c>
      <c r="AW10" s="14">
        <v>0.127908311015073</v>
      </c>
      <c r="AX10" s="14">
        <v>9.8652525647043604E-2</v>
      </c>
      <c r="AY10" s="14"/>
      <c r="AZ10" s="14">
        <v>0.17529104849529101</v>
      </c>
      <c r="BA10" s="14">
        <v>0.12841320525480701</v>
      </c>
      <c r="BB10" s="14">
        <v>0.14064836608605799</v>
      </c>
      <c r="BC10" s="14">
        <v>0.13411357884854999</v>
      </c>
      <c r="BD10" s="14">
        <v>9.5162687795197806E-2</v>
      </c>
      <c r="BE10" s="14">
        <v>0.16932611949415899</v>
      </c>
    </row>
    <row r="11" spans="2:57" x14ac:dyDescent="0.25">
      <c r="B11" s="15" t="s">
        <v>83</v>
      </c>
      <c r="C11" s="14">
        <v>0.18525559089263499</v>
      </c>
      <c r="D11" s="14">
        <v>0.16766708959684801</v>
      </c>
      <c r="E11" s="14">
        <v>0.20158988778590201</v>
      </c>
      <c r="F11" s="14"/>
      <c r="G11" s="14">
        <v>0.20564879120207799</v>
      </c>
      <c r="H11" s="14">
        <v>0.22507648214237699</v>
      </c>
      <c r="I11" s="14">
        <v>0.179171674285656</v>
      </c>
      <c r="J11" s="14">
        <v>0.17771453780287799</v>
      </c>
      <c r="K11" s="14">
        <v>0.171454503900413</v>
      </c>
      <c r="L11" s="14">
        <v>0.159399303741903</v>
      </c>
      <c r="M11" s="14"/>
      <c r="N11" s="14">
        <v>0.15536201222694099</v>
      </c>
      <c r="O11" s="14">
        <v>0.16879595533568001</v>
      </c>
      <c r="P11" s="14">
        <v>0.18981056930939899</v>
      </c>
      <c r="Q11" s="14">
        <v>0.22962549586251099</v>
      </c>
      <c r="R11" s="14"/>
      <c r="S11" s="14">
        <v>0.15657170397995299</v>
      </c>
      <c r="T11" s="14">
        <v>0.14989599826219199</v>
      </c>
      <c r="U11" s="14">
        <v>0.21059785844790299</v>
      </c>
      <c r="V11" s="14">
        <v>0.167525628554518</v>
      </c>
      <c r="W11" s="14">
        <v>0.23365789191949199</v>
      </c>
      <c r="X11" s="14">
        <v>0.23287039848397001</v>
      </c>
      <c r="Y11" s="14">
        <v>0.168628103736263</v>
      </c>
      <c r="Z11" s="14">
        <v>0.194999669382317</v>
      </c>
      <c r="AA11" s="14">
        <v>0.16231556081493301</v>
      </c>
      <c r="AB11" s="14">
        <v>0.216106429215672</v>
      </c>
      <c r="AC11" s="14">
        <v>0.208059272280818</v>
      </c>
      <c r="AD11" s="14">
        <v>0.187093405021349</v>
      </c>
      <c r="AE11" s="14"/>
      <c r="AF11" s="14">
        <v>0.19462855058474099</v>
      </c>
      <c r="AG11" s="14">
        <v>0.16578801308729499</v>
      </c>
      <c r="AH11" s="14">
        <v>0.19664334323177099</v>
      </c>
      <c r="AI11" s="14"/>
      <c r="AJ11" s="14">
        <v>0.18240428373821399</v>
      </c>
      <c r="AK11" s="14">
        <v>0.20496162106379301</v>
      </c>
      <c r="AL11" s="14">
        <v>0.128365090234839</v>
      </c>
      <c r="AM11" s="14">
        <v>0.31149286446173502</v>
      </c>
      <c r="AN11" s="14">
        <v>0.186788260636989</v>
      </c>
      <c r="AO11" s="14"/>
      <c r="AP11" s="14">
        <v>0.18541570823877901</v>
      </c>
      <c r="AQ11" s="14">
        <v>0.17797271846656801</v>
      </c>
      <c r="AR11" s="14">
        <v>0.15266919698082301</v>
      </c>
      <c r="AS11" s="14"/>
      <c r="AT11" s="14">
        <v>0.237979101646695</v>
      </c>
      <c r="AU11" s="14">
        <v>0.179913100585474</v>
      </c>
      <c r="AV11" s="14">
        <v>0.15841037650088</v>
      </c>
      <c r="AW11" s="14">
        <v>0.156385128606671</v>
      </c>
      <c r="AX11" s="14">
        <v>0.12560259933062601</v>
      </c>
      <c r="AY11" s="14"/>
      <c r="AZ11" s="14">
        <v>0.189577939677709</v>
      </c>
      <c r="BA11" s="14">
        <v>0.187421171768896</v>
      </c>
      <c r="BB11" s="14">
        <v>0.17247989613954001</v>
      </c>
      <c r="BC11" s="14">
        <v>0.18670472954817499</v>
      </c>
      <c r="BD11" s="14">
        <v>0.19165048670254201</v>
      </c>
      <c r="BE11" s="14">
        <v>0.16836285140471999</v>
      </c>
    </row>
    <row r="12" spans="2:57" x14ac:dyDescent="0.25">
      <c r="B12" s="15" t="s">
        <v>84</v>
      </c>
      <c r="C12" s="14">
        <v>0.39261258772512903</v>
      </c>
      <c r="D12" s="14">
        <v>0.383093647733383</v>
      </c>
      <c r="E12" s="14">
        <v>0.402261569705883</v>
      </c>
      <c r="F12" s="14"/>
      <c r="G12" s="14">
        <v>0.35543393331373602</v>
      </c>
      <c r="H12" s="14">
        <v>0.36509107834953702</v>
      </c>
      <c r="I12" s="14">
        <v>0.37017045973658003</v>
      </c>
      <c r="J12" s="14">
        <v>0.40001031131159798</v>
      </c>
      <c r="K12" s="14">
        <v>0.41735437487306398</v>
      </c>
      <c r="L12" s="14">
        <v>0.43558377616298199</v>
      </c>
      <c r="M12" s="14"/>
      <c r="N12" s="14">
        <v>0.35814779201390701</v>
      </c>
      <c r="O12" s="14">
        <v>0.431506088982826</v>
      </c>
      <c r="P12" s="14">
        <v>0.39224993795446</v>
      </c>
      <c r="Q12" s="14">
        <v>0.388469370232575</v>
      </c>
      <c r="R12" s="14"/>
      <c r="S12" s="14">
        <v>0.37441657538041401</v>
      </c>
      <c r="T12" s="14">
        <v>0.44007439627535799</v>
      </c>
      <c r="U12" s="14">
        <v>0.376759273214055</v>
      </c>
      <c r="V12" s="14">
        <v>0.39548109470822601</v>
      </c>
      <c r="W12" s="14">
        <v>0.40030231425310597</v>
      </c>
      <c r="X12" s="14">
        <v>0.35377438606464501</v>
      </c>
      <c r="Y12" s="14">
        <v>0.40124705903650898</v>
      </c>
      <c r="Z12" s="14">
        <v>0.38465439228264697</v>
      </c>
      <c r="AA12" s="14">
        <v>0.44136229716708297</v>
      </c>
      <c r="AB12" s="14">
        <v>0.38491019531853099</v>
      </c>
      <c r="AC12" s="14">
        <v>0.34413430716943699</v>
      </c>
      <c r="AD12" s="14">
        <v>0.31666680274696501</v>
      </c>
      <c r="AE12" s="14"/>
      <c r="AF12" s="14">
        <v>0.40353606743083098</v>
      </c>
      <c r="AG12" s="14">
        <v>0.38519814850338402</v>
      </c>
      <c r="AH12" s="14">
        <v>0.43241607737412802</v>
      </c>
      <c r="AI12" s="14"/>
      <c r="AJ12" s="14">
        <v>0.41264110301776602</v>
      </c>
      <c r="AK12" s="14">
        <v>0.35679909604344001</v>
      </c>
      <c r="AL12" s="14">
        <v>0.38227512299138</v>
      </c>
      <c r="AM12" s="14">
        <v>0.22462281462368</v>
      </c>
      <c r="AN12" s="14">
        <v>0.42110832849729302</v>
      </c>
      <c r="AO12" s="14"/>
      <c r="AP12" s="14">
        <v>0.39870515814831597</v>
      </c>
      <c r="AQ12" s="14">
        <v>0.362224283090541</v>
      </c>
      <c r="AR12" s="14">
        <v>0.393470727236297</v>
      </c>
      <c r="AS12" s="14"/>
      <c r="AT12" s="14">
        <v>0.39643104651296002</v>
      </c>
      <c r="AU12" s="14">
        <v>0.40617549928289398</v>
      </c>
      <c r="AV12" s="14">
        <v>0.38988326212568702</v>
      </c>
      <c r="AW12" s="14">
        <v>0.40740678264972102</v>
      </c>
      <c r="AX12" s="14">
        <v>0.38471348523441601</v>
      </c>
      <c r="AY12" s="14"/>
      <c r="AZ12" s="14">
        <v>0.368994873241003</v>
      </c>
      <c r="BA12" s="14">
        <v>0.389755586384057</v>
      </c>
      <c r="BB12" s="14">
        <v>0.38103363782034499</v>
      </c>
      <c r="BC12" s="14">
        <v>0.405614695323393</v>
      </c>
      <c r="BD12" s="14">
        <v>0.42503807258556298</v>
      </c>
      <c r="BE12" s="14">
        <v>0.42581739755932702</v>
      </c>
    </row>
    <row r="13" spans="2:57" x14ac:dyDescent="0.25">
      <c r="B13" s="15" t="s">
        <v>86</v>
      </c>
      <c r="C13" s="14">
        <v>0.243324192733823</v>
      </c>
      <c r="D13" s="14">
        <v>0.288889497793271</v>
      </c>
      <c r="E13" s="14">
        <v>0.20023074494593901</v>
      </c>
      <c r="F13" s="14"/>
      <c r="G13" s="14">
        <v>0.12975516942642401</v>
      </c>
      <c r="H13" s="14">
        <v>0.13710613873442301</v>
      </c>
      <c r="I13" s="14">
        <v>0.22742226250515099</v>
      </c>
      <c r="J13" s="14">
        <v>0.286299226836225</v>
      </c>
      <c r="K13" s="14">
        <v>0.32011426399321802</v>
      </c>
      <c r="L13" s="14">
        <v>0.332504149844563</v>
      </c>
      <c r="M13" s="14"/>
      <c r="N13" s="14">
        <v>0.326612593632162</v>
      </c>
      <c r="O13" s="14">
        <v>0.25364169988979302</v>
      </c>
      <c r="P13" s="14">
        <v>0.205117769691918</v>
      </c>
      <c r="Q13" s="14">
        <v>0.17532572354847201</v>
      </c>
      <c r="R13" s="14"/>
      <c r="S13" s="14">
        <v>0.232760019509895</v>
      </c>
      <c r="T13" s="14">
        <v>0.220674436307401</v>
      </c>
      <c r="U13" s="14">
        <v>0.27559626802221898</v>
      </c>
      <c r="V13" s="14">
        <v>0.23990581555000501</v>
      </c>
      <c r="W13" s="14">
        <v>0.231013088941461</v>
      </c>
      <c r="X13" s="14">
        <v>0.25668190264291002</v>
      </c>
      <c r="Y13" s="14">
        <v>0.29492472083592902</v>
      </c>
      <c r="Z13" s="14">
        <v>0.212428801861548</v>
      </c>
      <c r="AA13" s="14">
        <v>0.205866675571546</v>
      </c>
      <c r="AB13" s="14">
        <v>0.28598866026674202</v>
      </c>
      <c r="AC13" s="14">
        <v>0.219390340723569</v>
      </c>
      <c r="AD13" s="14">
        <v>0.257073508952396</v>
      </c>
      <c r="AE13" s="14"/>
      <c r="AF13" s="14">
        <v>0.25595401241890398</v>
      </c>
      <c r="AG13" s="14">
        <v>0.27119036492950399</v>
      </c>
      <c r="AH13" s="14">
        <v>0.19386165978959299</v>
      </c>
      <c r="AI13" s="14"/>
      <c r="AJ13" s="14">
        <v>0.26528620688497101</v>
      </c>
      <c r="AK13" s="14">
        <v>0.222316876299849</v>
      </c>
      <c r="AL13" s="14">
        <v>0.33494412825248898</v>
      </c>
      <c r="AM13" s="14">
        <v>0.23256028484027499</v>
      </c>
      <c r="AN13" s="14">
        <v>0.21191315705812899</v>
      </c>
      <c r="AO13" s="14"/>
      <c r="AP13" s="14">
        <v>0.27042571171452101</v>
      </c>
      <c r="AQ13" s="14">
        <v>0.24507636349544101</v>
      </c>
      <c r="AR13" s="14">
        <v>0.27463957149170898</v>
      </c>
      <c r="AS13" s="14"/>
      <c r="AT13" s="14">
        <v>0.18672972988353501</v>
      </c>
      <c r="AU13" s="14">
        <v>0.23019300589804501</v>
      </c>
      <c r="AV13" s="14">
        <v>0.28177718877508501</v>
      </c>
      <c r="AW13" s="14">
        <v>0.26500192776632298</v>
      </c>
      <c r="AX13" s="14">
        <v>0.28524561015206301</v>
      </c>
      <c r="AY13" s="14"/>
      <c r="AZ13" s="14">
        <v>0.19944771417855101</v>
      </c>
      <c r="BA13" s="14">
        <v>0.27372060418074401</v>
      </c>
      <c r="BB13" s="14">
        <v>0.264434292509242</v>
      </c>
      <c r="BC13" s="14">
        <v>0.24603926651447799</v>
      </c>
      <c r="BD13" s="14">
        <v>0.245551635785142</v>
      </c>
      <c r="BE13" s="14">
        <v>0.216960949874897</v>
      </c>
    </row>
    <row r="14" spans="2:57" x14ac:dyDescent="0.25">
      <c r="B14" s="15" t="s">
        <v>112</v>
      </c>
      <c r="C14" s="18">
        <v>0.17880762864841401</v>
      </c>
      <c r="D14" s="18">
        <v>0.16034976487649699</v>
      </c>
      <c r="E14" s="18">
        <v>0.19591779756227601</v>
      </c>
      <c r="F14" s="18"/>
      <c r="G14" s="18">
        <v>0.30916210605776201</v>
      </c>
      <c r="H14" s="18">
        <v>0.272726300773663</v>
      </c>
      <c r="I14" s="18">
        <v>0.22323560347261301</v>
      </c>
      <c r="J14" s="18">
        <v>0.13597592404929901</v>
      </c>
      <c r="K14" s="18">
        <v>9.1076857233305095E-2</v>
      </c>
      <c r="L14" s="18">
        <v>7.2512770250552402E-2</v>
      </c>
      <c r="M14" s="18"/>
      <c r="N14" s="18">
        <v>0.15987760212698901</v>
      </c>
      <c r="O14" s="18">
        <v>0.14605625579170101</v>
      </c>
      <c r="P14" s="18">
        <v>0.212821723044223</v>
      </c>
      <c r="Q14" s="18">
        <v>0.20657941035644101</v>
      </c>
      <c r="R14" s="18"/>
      <c r="S14" s="18">
        <v>0.23625170112973801</v>
      </c>
      <c r="T14" s="18">
        <v>0.18935516915504899</v>
      </c>
      <c r="U14" s="18">
        <v>0.137046600315823</v>
      </c>
      <c r="V14" s="18">
        <v>0.19708746118725101</v>
      </c>
      <c r="W14" s="18">
        <v>0.13502670488594001</v>
      </c>
      <c r="X14" s="18">
        <v>0.15667331280847399</v>
      </c>
      <c r="Y14" s="18">
        <v>0.135200116391299</v>
      </c>
      <c r="Z14" s="18">
        <v>0.207917136473488</v>
      </c>
      <c r="AA14" s="18">
        <v>0.19045546644643799</v>
      </c>
      <c r="AB14" s="18">
        <v>0.112994715199055</v>
      </c>
      <c r="AC14" s="18">
        <v>0.22841607982617601</v>
      </c>
      <c r="AD14" s="18">
        <v>0.23916628327929099</v>
      </c>
      <c r="AE14" s="18"/>
      <c r="AF14" s="18">
        <v>0.145881369565524</v>
      </c>
      <c r="AG14" s="18">
        <v>0.177823473479817</v>
      </c>
      <c r="AH14" s="18">
        <v>0.177078919604508</v>
      </c>
      <c r="AI14" s="18"/>
      <c r="AJ14" s="18">
        <v>0.13966840635904901</v>
      </c>
      <c r="AK14" s="18">
        <v>0.215922406592919</v>
      </c>
      <c r="AL14" s="18">
        <v>0.15441565852129299</v>
      </c>
      <c r="AM14" s="18">
        <v>0.23132403607431001</v>
      </c>
      <c r="AN14" s="18">
        <v>0.18019025380758899</v>
      </c>
      <c r="AO14" s="18"/>
      <c r="AP14" s="18">
        <v>0.14545342189838401</v>
      </c>
      <c r="AQ14" s="18">
        <v>0.21472663494745101</v>
      </c>
      <c r="AR14" s="18">
        <v>0.17922050429117101</v>
      </c>
      <c r="AS14" s="18"/>
      <c r="AT14" s="18">
        <v>0.178860121956809</v>
      </c>
      <c r="AU14" s="18">
        <v>0.18371839423358699</v>
      </c>
      <c r="AV14" s="18">
        <v>0.169929172598348</v>
      </c>
      <c r="AW14" s="18">
        <v>0.171206160977285</v>
      </c>
      <c r="AX14" s="18">
        <v>0.204438305282894</v>
      </c>
      <c r="AY14" s="18"/>
      <c r="AZ14" s="18">
        <v>0.241979472902737</v>
      </c>
      <c r="BA14" s="18">
        <v>0.149102637666303</v>
      </c>
      <c r="BB14" s="18">
        <v>0.182052173530873</v>
      </c>
      <c r="BC14" s="18">
        <v>0.16164130861395401</v>
      </c>
      <c r="BD14" s="18">
        <v>0.13775980492675299</v>
      </c>
      <c r="BE14" s="18">
        <v>0.18885880116105599</v>
      </c>
    </row>
    <row r="15" spans="2:57" x14ac:dyDescent="0.25">
      <c r="B15" s="15" t="s">
        <v>88</v>
      </c>
      <c r="C15" s="18">
        <v>0.63593678045895097</v>
      </c>
      <c r="D15" s="18">
        <v>0.67198314552665395</v>
      </c>
      <c r="E15" s="18">
        <v>0.60249231465182296</v>
      </c>
      <c r="F15" s="18"/>
      <c r="G15" s="18">
        <v>0.48518910274016003</v>
      </c>
      <c r="H15" s="18">
        <v>0.50219721708396003</v>
      </c>
      <c r="I15" s="18">
        <v>0.59759272224173099</v>
      </c>
      <c r="J15" s="18">
        <v>0.68630953814782303</v>
      </c>
      <c r="K15" s="18">
        <v>0.737468638866281</v>
      </c>
      <c r="L15" s="18">
        <v>0.76808792600754505</v>
      </c>
      <c r="M15" s="18"/>
      <c r="N15" s="18">
        <v>0.68476038564607</v>
      </c>
      <c r="O15" s="18">
        <v>0.68514778887261896</v>
      </c>
      <c r="P15" s="18">
        <v>0.59736770764637803</v>
      </c>
      <c r="Q15" s="18">
        <v>0.56379509378104797</v>
      </c>
      <c r="R15" s="18"/>
      <c r="S15" s="18">
        <v>0.60717659489030895</v>
      </c>
      <c r="T15" s="18">
        <v>0.66074883258275896</v>
      </c>
      <c r="U15" s="18">
        <v>0.65235554123627404</v>
      </c>
      <c r="V15" s="18">
        <v>0.63538691025823102</v>
      </c>
      <c r="W15" s="18">
        <v>0.63131540319456703</v>
      </c>
      <c r="X15" s="18">
        <v>0.61045628870755497</v>
      </c>
      <c r="Y15" s="18">
        <v>0.69617177987243795</v>
      </c>
      <c r="Z15" s="18">
        <v>0.59708319414419497</v>
      </c>
      <c r="AA15" s="18">
        <v>0.647228972738629</v>
      </c>
      <c r="AB15" s="18">
        <v>0.67089885558527296</v>
      </c>
      <c r="AC15" s="18">
        <v>0.56352464789300605</v>
      </c>
      <c r="AD15" s="18">
        <v>0.57374031169936002</v>
      </c>
      <c r="AE15" s="18"/>
      <c r="AF15" s="18">
        <v>0.65949007984973496</v>
      </c>
      <c r="AG15" s="18">
        <v>0.65638851343288795</v>
      </c>
      <c r="AH15" s="18">
        <v>0.62627773716372104</v>
      </c>
      <c r="AI15" s="18"/>
      <c r="AJ15" s="18">
        <v>0.67792730990273697</v>
      </c>
      <c r="AK15" s="18">
        <v>0.57911597234328804</v>
      </c>
      <c r="AL15" s="18">
        <v>0.71721925124386798</v>
      </c>
      <c r="AM15" s="18">
        <v>0.45718309946395502</v>
      </c>
      <c r="AN15" s="18">
        <v>0.63302148555542204</v>
      </c>
      <c r="AO15" s="18"/>
      <c r="AP15" s="18">
        <v>0.66913086986283699</v>
      </c>
      <c r="AQ15" s="18">
        <v>0.60730064658598204</v>
      </c>
      <c r="AR15" s="18">
        <v>0.66811029872800698</v>
      </c>
      <c r="AS15" s="18"/>
      <c r="AT15" s="18">
        <v>0.58316077639649599</v>
      </c>
      <c r="AU15" s="18">
        <v>0.63636850518093901</v>
      </c>
      <c r="AV15" s="18">
        <v>0.67166045090077198</v>
      </c>
      <c r="AW15" s="18">
        <v>0.672408710416044</v>
      </c>
      <c r="AX15" s="18">
        <v>0.66995909538648002</v>
      </c>
      <c r="AY15" s="18"/>
      <c r="AZ15" s="18">
        <v>0.568442587419554</v>
      </c>
      <c r="BA15" s="18">
        <v>0.663476190564801</v>
      </c>
      <c r="BB15" s="18">
        <v>0.64546793032958705</v>
      </c>
      <c r="BC15" s="18">
        <v>0.65165396183787105</v>
      </c>
      <c r="BD15" s="18">
        <v>0.67058970837070497</v>
      </c>
      <c r="BE15" s="18">
        <v>0.64277834743422402</v>
      </c>
    </row>
    <row r="16" spans="2:57" x14ac:dyDescent="0.25">
      <c r="B16" s="15" t="s">
        <v>89</v>
      </c>
      <c r="C16" s="19">
        <v>-0.45712915181053798</v>
      </c>
      <c r="D16" s="19">
        <v>-0.51163338065015695</v>
      </c>
      <c r="E16" s="19">
        <v>-0.40657451708954701</v>
      </c>
      <c r="F16" s="19"/>
      <c r="G16" s="19">
        <v>-0.17602699668239799</v>
      </c>
      <c r="H16" s="19">
        <v>-0.22947091631029601</v>
      </c>
      <c r="I16" s="19">
        <v>-0.37435711876911798</v>
      </c>
      <c r="J16" s="19">
        <v>-0.55033361409852399</v>
      </c>
      <c r="K16" s="19">
        <v>-0.64639178163297595</v>
      </c>
      <c r="L16" s="19">
        <v>-0.69557515575699203</v>
      </c>
      <c r="M16" s="19"/>
      <c r="N16" s="19">
        <v>-0.52488278351908102</v>
      </c>
      <c r="O16" s="19">
        <v>-0.53909153308091895</v>
      </c>
      <c r="P16" s="19">
        <v>-0.384545984602155</v>
      </c>
      <c r="Q16" s="19">
        <v>-0.35721568342460702</v>
      </c>
      <c r="R16" s="19"/>
      <c r="S16" s="19">
        <v>-0.37092489376057203</v>
      </c>
      <c r="T16" s="19">
        <v>-0.47139366342771</v>
      </c>
      <c r="U16" s="19">
        <v>-0.51530894092044999</v>
      </c>
      <c r="V16" s="19">
        <v>-0.43829944907098001</v>
      </c>
      <c r="W16" s="19">
        <v>-0.49628869830862699</v>
      </c>
      <c r="X16" s="19">
        <v>-0.45378297589908101</v>
      </c>
      <c r="Y16" s="19">
        <v>-0.56097166348113903</v>
      </c>
      <c r="Z16" s="19">
        <v>-0.389166057670706</v>
      </c>
      <c r="AA16" s="19">
        <v>-0.45677350629219099</v>
      </c>
      <c r="AB16" s="19">
        <v>-0.55790414038621805</v>
      </c>
      <c r="AC16" s="19">
        <v>-0.33510856806682998</v>
      </c>
      <c r="AD16" s="19">
        <v>-0.334574028420069</v>
      </c>
      <c r="AE16" s="19"/>
      <c r="AF16" s="19">
        <v>-0.51360871028421096</v>
      </c>
      <c r="AG16" s="19">
        <v>-0.47856503995307098</v>
      </c>
      <c r="AH16" s="19">
        <v>-0.44919881755921398</v>
      </c>
      <c r="AI16" s="19"/>
      <c r="AJ16" s="19">
        <v>-0.53825890354368799</v>
      </c>
      <c r="AK16" s="19">
        <v>-0.36319356575036899</v>
      </c>
      <c r="AL16" s="19">
        <v>-0.56280359272257496</v>
      </c>
      <c r="AM16" s="19">
        <v>-0.22585906338964401</v>
      </c>
      <c r="AN16" s="19">
        <v>-0.45283123174783302</v>
      </c>
      <c r="AO16" s="19"/>
      <c r="AP16" s="19">
        <v>-0.52367744796445304</v>
      </c>
      <c r="AQ16" s="19">
        <v>-0.39257401163853101</v>
      </c>
      <c r="AR16" s="19">
        <v>-0.488889794436836</v>
      </c>
      <c r="AS16" s="19"/>
      <c r="AT16" s="19">
        <v>-0.40430065443968699</v>
      </c>
      <c r="AU16" s="19">
        <v>-0.45265011094735202</v>
      </c>
      <c r="AV16" s="19">
        <v>-0.50173127830242403</v>
      </c>
      <c r="AW16" s="19">
        <v>-0.50120254943875897</v>
      </c>
      <c r="AX16" s="19">
        <v>-0.46552079010358499</v>
      </c>
      <c r="AY16" s="19"/>
      <c r="AZ16" s="19">
        <v>-0.32646311451681598</v>
      </c>
      <c r="BA16" s="19">
        <v>-0.51437355289849696</v>
      </c>
      <c r="BB16" s="19">
        <v>-0.463415756798714</v>
      </c>
      <c r="BC16" s="19">
        <v>-0.49001265322391702</v>
      </c>
      <c r="BD16" s="19">
        <v>-0.53282990344395198</v>
      </c>
      <c r="BE16" s="19">
        <v>-0.453919546273168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BE21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120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2.7040902071644699E-2</v>
      </c>
      <c r="D9" s="14">
        <v>3.3443244781327798E-2</v>
      </c>
      <c r="E9" s="14">
        <v>2.0080119004785998E-2</v>
      </c>
      <c r="F9" s="14"/>
      <c r="G9" s="14">
        <v>5.9153938422056102E-2</v>
      </c>
      <c r="H9" s="14">
        <v>3.8262476682338703E-2</v>
      </c>
      <c r="I9" s="14">
        <v>3.31552012671791E-2</v>
      </c>
      <c r="J9" s="14">
        <v>1.9588106956840799E-2</v>
      </c>
      <c r="K9" s="14">
        <v>3.8066008142016699E-3</v>
      </c>
      <c r="L9" s="14">
        <v>1.31051017614688E-2</v>
      </c>
      <c r="M9" s="14"/>
      <c r="N9" s="14">
        <v>2.40258028072656E-2</v>
      </c>
      <c r="O9" s="14">
        <v>3.9969422594915698E-2</v>
      </c>
      <c r="P9" s="14">
        <v>2.6649230020223499E-2</v>
      </c>
      <c r="Q9" s="14">
        <v>1.7682628623992998E-2</v>
      </c>
      <c r="R9" s="14"/>
      <c r="S9" s="14">
        <v>4.0930013095759901E-2</v>
      </c>
      <c r="T9" s="14">
        <v>2.83613168406638E-2</v>
      </c>
      <c r="U9" s="14">
        <v>2.9932915023648698E-2</v>
      </c>
      <c r="V9" s="14">
        <v>2.93746436153744E-2</v>
      </c>
      <c r="W9" s="14">
        <v>2.2646641940368101E-2</v>
      </c>
      <c r="X9" s="14">
        <v>2.97787201704806E-2</v>
      </c>
      <c r="Y9" s="14">
        <v>3.6381787138687102E-2</v>
      </c>
      <c r="Z9" s="14">
        <v>3.82154411859408E-2</v>
      </c>
      <c r="AA9" s="14">
        <v>2.6323898630300699E-2</v>
      </c>
      <c r="AB9" s="14">
        <v>0</v>
      </c>
      <c r="AC9" s="14">
        <v>1.9505748640625799E-2</v>
      </c>
      <c r="AD9" s="14">
        <v>0</v>
      </c>
      <c r="AE9" s="14"/>
      <c r="AF9" s="14">
        <v>2.6100501577082501E-2</v>
      </c>
      <c r="AG9" s="14">
        <v>3.22571954546617E-2</v>
      </c>
      <c r="AH9" s="14">
        <v>7.71994595546886E-3</v>
      </c>
      <c r="AI9" s="14"/>
      <c r="AJ9" s="14">
        <v>2.1853561907272601E-2</v>
      </c>
      <c r="AK9" s="14">
        <v>3.7917423306673297E-2</v>
      </c>
      <c r="AL9" s="14">
        <v>3.2101775667322897E-2</v>
      </c>
      <c r="AM9" s="14">
        <v>0.122453459788681</v>
      </c>
      <c r="AN9" s="14">
        <v>7.5455905480994899E-3</v>
      </c>
      <c r="AO9" s="14"/>
      <c r="AP9" s="14">
        <v>3.6359205931604202E-2</v>
      </c>
      <c r="AQ9" s="14">
        <v>3.3660275028392202E-2</v>
      </c>
      <c r="AR9" s="14">
        <v>3.3591810472736502E-2</v>
      </c>
      <c r="AS9" s="14"/>
      <c r="AT9" s="14">
        <v>1.33776102700524E-2</v>
      </c>
      <c r="AU9" s="14">
        <v>3.5046510389401202E-2</v>
      </c>
      <c r="AV9" s="14">
        <v>2.7447524144615501E-2</v>
      </c>
      <c r="AW9" s="14">
        <v>3.67375867319761E-2</v>
      </c>
      <c r="AX9" s="14">
        <v>3.2783626676940299E-2</v>
      </c>
      <c r="AY9" s="14"/>
      <c r="AZ9" s="14">
        <v>4.5158189040491098E-2</v>
      </c>
      <c r="BA9" s="14">
        <v>8.6311054603152408E-3</v>
      </c>
      <c r="BB9" s="14">
        <v>4.1243392737487297E-2</v>
      </c>
      <c r="BC9" s="14">
        <v>2.25060148939315E-2</v>
      </c>
      <c r="BD9" s="14">
        <v>2.25498223665739E-2</v>
      </c>
      <c r="BE9" s="14">
        <v>3.4840515941634898E-2</v>
      </c>
    </row>
    <row r="10" spans="2:57" x14ac:dyDescent="0.25">
      <c r="B10" s="15" t="s">
        <v>82</v>
      </c>
      <c r="C10" s="14">
        <v>0.124063919355329</v>
      </c>
      <c r="D10" s="14">
        <v>0.148899678543672</v>
      </c>
      <c r="E10" s="14">
        <v>9.9401374979991894E-2</v>
      </c>
      <c r="F10" s="14"/>
      <c r="G10" s="14">
        <v>0.21383948942140399</v>
      </c>
      <c r="H10" s="14">
        <v>0.19646342851999901</v>
      </c>
      <c r="I10" s="14">
        <v>0.16110789298217101</v>
      </c>
      <c r="J10" s="14">
        <v>8.8989916341833897E-2</v>
      </c>
      <c r="K10" s="14">
        <v>5.4252872537796502E-2</v>
      </c>
      <c r="L10" s="14">
        <v>5.0150685698252602E-2</v>
      </c>
      <c r="M10" s="14"/>
      <c r="N10" s="14">
        <v>0.12739587027416699</v>
      </c>
      <c r="O10" s="14">
        <v>0.11762388621363599</v>
      </c>
      <c r="P10" s="14">
        <v>0.13502465028505201</v>
      </c>
      <c r="Q10" s="14">
        <v>0.11974368932323599</v>
      </c>
      <c r="R10" s="14"/>
      <c r="S10" s="14">
        <v>0.16738478057866801</v>
      </c>
      <c r="T10" s="14">
        <v>0.12787650196691699</v>
      </c>
      <c r="U10" s="14">
        <v>9.2336300338512006E-2</v>
      </c>
      <c r="V10" s="14">
        <v>0.117633832679374</v>
      </c>
      <c r="W10" s="14">
        <v>8.4299650533891907E-2</v>
      </c>
      <c r="X10" s="14">
        <v>0.20278844115934899</v>
      </c>
      <c r="Y10" s="14">
        <v>8.1184791184556002E-2</v>
      </c>
      <c r="Z10" s="14">
        <v>0.12978365652111601</v>
      </c>
      <c r="AA10" s="14">
        <v>0.12282877584552999</v>
      </c>
      <c r="AB10" s="14">
        <v>0.101563257120237</v>
      </c>
      <c r="AC10" s="14">
        <v>9.9691393303837098E-2</v>
      </c>
      <c r="AD10" s="14">
        <v>8.5042026351831904E-2</v>
      </c>
      <c r="AE10" s="14"/>
      <c r="AF10" s="14">
        <v>0.113971914274233</v>
      </c>
      <c r="AG10" s="14">
        <v>0.104192208366368</v>
      </c>
      <c r="AH10" s="14">
        <v>0.12903584122657599</v>
      </c>
      <c r="AI10" s="14"/>
      <c r="AJ10" s="14">
        <v>0.10518221820294101</v>
      </c>
      <c r="AK10" s="14">
        <v>0.14344165716062199</v>
      </c>
      <c r="AL10" s="14">
        <v>0.131072097660418</v>
      </c>
      <c r="AM10" s="14">
        <v>0.111623681753776</v>
      </c>
      <c r="AN10" s="14">
        <v>0.11029103470281899</v>
      </c>
      <c r="AO10" s="14"/>
      <c r="AP10" s="14">
        <v>0.121852477572677</v>
      </c>
      <c r="AQ10" s="14">
        <v>0.15511743606905901</v>
      </c>
      <c r="AR10" s="14">
        <v>0.148224671415146</v>
      </c>
      <c r="AS10" s="14"/>
      <c r="AT10" s="14">
        <v>0.10359295770853599</v>
      </c>
      <c r="AU10" s="14">
        <v>0.11567466979390501</v>
      </c>
      <c r="AV10" s="14">
        <v>0.14795047074965401</v>
      </c>
      <c r="AW10" s="14">
        <v>0.16333139507490199</v>
      </c>
      <c r="AX10" s="14">
        <v>3.8872082139568498E-2</v>
      </c>
      <c r="AY10" s="14"/>
      <c r="AZ10" s="14">
        <v>0.182456475272401</v>
      </c>
      <c r="BA10" s="14">
        <v>0.111802444051425</v>
      </c>
      <c r="BB10" s="14">
        <v>0.11431076267459001</v>
      </c>
      <c r="BC10" s="14">
        <v>9.9544677878736901E-2</v>
      </c>
      <c r="BD10" s="14">
        <v>9.1745477035534803E-2</v>
      </c>
      <c r="BE10" s="14">
        <v>0.103868561808629</v>
      </c>
    </row>
    <row r="11" spans="2:57" x14ac:dyDescent="0.25">
      <c r="B11" s="15" t="s">
        <v>83</v>
      </c>
      <c r="C11" s="14">
        <v>0.33541932430966898</v>
      </c>
      <c r="D11" s="14">
        <v>0.36130830726365598</v>
      </c>
      <c r="E11" s="14">
        <v>0.31210095292538897</v>
      </c>
      <c r="F11" s="14"/>
      <c r="G11" s="14">
        <v>0.38115487184214403</v>
      </c>
      <c r="H11" s="14">
        <v>0.33337542223854799</v>
      </c>
      <c r="I11" s="14">
        <v>0.31294281696293103</v>
      </c>
      <c r="J11" s="14">
        <v>0.31312694697723997</v>
      </c>
      <c r="K11" s="14">
        <v>0.337693406990562</v>
      </c>
      <c r="L11" s="14">
        <v>0.341395051965034</v>
      </c>
      <c r="M11" s="14"/>
      <c r="N11" s="14">
        <v>0.30526751555546</v>
      </c>
      <c r="O11" s="14">
        <v>0.32443214415209998</v>
      </c>
      <c r="P11" s="14">
        <v>0.352333194180456</v>
      </c>
      <c r="Q11" s="14">
        <v>0.36038220274699501</v>
      </c>
      <c r="R11" s="14"/>
      <c r="S11" s="14">
        <v>0.27972670038646102</v>
      </c>
      <c r="T11" s="14">
        <v>0.32791887330604302</v>
      </c>
      <c r="U11" s="14">
        <v>0.37727766773381499</v>
      </c>
      <c r="V11" s="14">
        <v>0.33928124516443903</v>
      </c>
      <c r="W11" s="14">
        <v>0.36139538770710899</v>
      </c>
      <c r="X11" s="14">
        <v>0.31204148027232798</v>
      </c>
      <c r="Y11" s="14">
        <v>0.37172488353802002</v>
      </c>
      <c r="Z11" s="14">
        <v>0.29950247106010403</v>
      </c>
      <c r="AA11" s="14">
        <v>0.38539861521754698</v>
      </c>
      <c r="AB11" s="14">
        <v>0.26797608233346998</v>
      </c>
      <c r="AC11" s="14">
        <v>0.39386905532022498</v>
      </c>
      <c r="AD11" s="14">
        <v>0.387481969809855</v>
      </c>
      <c r="AE11" s="14"/>
      <c r="AF11" s="14">
        <v>0.33947280963918097</v>
      </c>
      <c r="AG11" s="14">
        <v>0.29749404136979801</v>
      </c>
      <c r="AH11" s="14">
        <v>0.41763765307023698</v>
      </c>
      <c r="AI11" s="14"/>
      <c r="AJ11" s="14">
        <v>0.32460102375391903</v>
      </c>
      <c r="AK11" s="14">
        <v>0.29913626092761703</v>
      </c>
      <c r="AL11" s="14">
        <v>0.278516489774919</v>
      </c>
      <c r="AM11" s="14">
        <v>0.42044153942411</v>
      </c>
      <c r="AN11" s="14">
        <v>0.45183280767962197</v>
      </c>
      <c r="AO11" s="14"/>
      <c r="AP11" s="14">
        <v>0.32828189718683398</v>
      </c>
      <c r="AQ11" s="14">
        <v>0.30024799951083703</v>
      </c>
      <c r="AR11" s="14">
        <v>0.33409987741823599</v>
      </c>
      <c r="AS11" s="14"/>
      <c r="AT11" s="14">
        <v>0.40494948779038298</v>
      </c>
      <c r="AU11" s="14">
        <v>0.362698915640571</v>
      </c>
      <c r="AV11" s="14">
        <v>0.28472690464035999</v>
      </c>
      <c r="AW11" s="14">
        <v>0.27284297869387097</v>
      </c>
      <c r="AX11" s="14">
        <v>0.33334166326412901</v>
      </c>
      <c r="AY11" s="14"/>
      <c r="AZ11" s="14">
        <v>0.29504817054274102</v>
      </c>
      <c r="BA11" s="14">
        <v>0.33013942075302199</v>
      </c>
      <c r="BB11" s="14">
        <v>0.36390214005329902</v>
      </c>
      <c r="BC11" s="14">
        <v>0.35836854326023598</v>
      </c>
      <c r="BD11" s="14">
        <v>0.347145146102946</v>
      </c>
      <c r="BE11" s="14">
        <v>0.37042583488214198</v>
      </c>
    </row>
    <row r="12" spans="2:57" x14ac:dyDescent="0.25">
      <c r="B12" s="15" t="s">
        <v>84</v>
      </c>
      <c r="C12" s="14">
        <v>0.34518448656564699</v>
      </c>
      <c r="D12" s="14">
        <v>0.29619940481336599</v>
      </c>
      <c r="E12" s="14">
        <v>0.39208143876575702</v>
      </c>
      <c r="F12" s="14"/>
      <c r="G12" s="14">
        <v>0.249220904834173</v>
      </c>
      <c r="H12" s="14">
        <v>0.32565497057545301</v>
      </c>
      <c r="I12" s="14">
        <v>0.30968456249590698</v>
      </c>
      <c r="J12" s="14">
        <v>0.40842501382601099</v>
      </c>
      <c r="K12" s="14">
        <v>0.37541461715653701</v>
      </c>
      <c r="L12" s="14">
        <v>0.38243202797718401</v>
      </c>
      <c r="M12" s="14"/>
      <c r="N12" s="14">
        <v>0.34852574649124701</v>
      </c>
      <c r="O12" s="14">
        <v>0.33148055873805299</v>
      </c>
      <c r="P12" s="14">
        <v>0.34896969486131701</v>
      </c>
      <c r="Q12" s="14">
        <v>0.35469597139488701</v>
      </c>
      <c r="R12" s="14"/>
      <c r="S12" s="14">
        <v>0.33894071382638202</v>
      </c>
      <c r="T12" s="14">
        <v>0.33121970561012298</v>
      </c>
      <c r="U12" s="14">
        <v>0.33588521586876602</v>
      </c>
      <c r="V12" s="14">
        <v>0.334025910072826</v>
      </c>
      <c r="W12" s="14">
        <v>0.40484317082138699</v>
      </c>
      <c r="X12" s="14">
        <v>0.272187693335465</v>
      </c>
      <c r="Y12" s="14">
        <v>0.35675576936084602</v>
      </c>
      <c r="Z12" s="14">
        <v>0.362157209491833</v>
      </c>
      <c r="AA12" s="14">
        <v>0.31451928983114302</v>
      </c>
      <c r="AB12" s="14">
        <v>0.431393019022834</v>
      </c>
      <c r="AC12" s="14">
        <v>0.34786897445939302</v>
      </c>
      <c r="AD12" s="14">
        <v>0.36860720260048402</v>
      </c>
      <c r="AE12" s="14"/>
      <c r="AF12" s="14">
        <v>0.33631605772952999</v>
      </c>
      <c r="AG12" s="14">
        <v>0.383051390436491</v>
      </c>
      <c r="AH12" s="14">
        <v>0.32523180730965201</v>
      </c>
      <c r="AI12" s="14"/>
      <c r="AJ12" s="14">
        <v>0.35358360873335898</v>
      </c>
      <c r="AK12" s="14">
        <v>0.36283992034524498</v>
      </c>
      <c r="AL12" s="14">
        <v>0.385253571199487</v>
      </c>
      <c r="AM12" s="14">
        <v>0.18697531729856101</v>
      </c>
      <c r="AN12" s="14">
        <v>0.304746810477316</v>
      </c>
      <c r="AO12" s="14"/>
      <c r="AP12" s="14">
        <v>0.318330704300815</v>
      </c>
      <c r="AQ12" s="14">
        <v>0.34151134778986603</v>
      </c>
      <c r="AR12" s="14">
        <v>0.37773175512024199</v>
      </c>
      <c r="AS12" s="14"/>
      <c r="AT12" s="14">
        <v>0.33704562495041102</v>
      </c>
      <c r="AU12" s="14">
        <v>0.34223949058988901</v>
      </c>
      <c r="AV12" s="14">
        <v>0.36357557642766603</v>
      </c>
      <c r="AW12" s="14">
        <v>0.32953701516509898</v>
      </c>
      <c r="AX12" s="14">
        <v>0.296035320436349</v>
      </c>
      <c r="AY12" s="14"/>
      <c r="AZ12" s="14">
        <v>0.31240274527871398</v>
      </c>
      <c r="BA12" s="14">
        <v>0.36716725994277599</v>
      </c>
      <c r="BB12" s="14">
        <v>0.315272585031734</v>
      </c>
      <c r="BC12" s="14">
        <v>0.3666695079026</v>
      </c>
      <c r="BD12" s="14">
        <v>0.38114995064170598</v>
      </c>
      <c r="BE12" s="14">
        <v>0.30258418671498699</v>
      </c>
    </row>
    <row r="13" spans="2:57" x14ac:dyDescent="0.25">
      <c r="B13" s="15" t="s">
        <v>86</v>
      </c>
      <c r="C13" s="14">
        <v>0.168291367697711</v>
      </c>
      <c r="D13" s="14">
        <v>0.16014936459797799</v>
      </c>
      <c r="E13" s="14">
        <v>0.176336114324076</v>
      </c>
      <c r="F13" s="14"/>
      <c r="G13" s="14">
        <v>9.6630795480223297E-2</v>
      </c>
      <c r="H13" s="14">
        <v>0.10624370198366</v>
      </c>
      <c r="I13" s="14">
        <v>0.18310952629181201</v>
      </c>
      <c r="J13" s="14">
        <v>0.16987001589807399</v>
      </c>
      <c r="K13" s="14">
        <v>0.22883250250090301</v>
      </c>
      <c r="L13" s="14">
        <v>0.212917132598061</v>
      </c>
      <c r="M13" s="14"/>
      <c r="N13" s="14">
        <v>0.19478506487186001</v>
      </c>
      <c r="O13" s="14">
        <v>0.18649398830129599</v>
      </c>
      <c r="P13" s="14">
        <v>0.13702323065295199</v>
      </c>
      <c r="Q13" s="14">
        <v>0.147495507910889</v>
      </c>
      <c r="R13" s="14"/>
      <c r="S13" s="14">
        <v>0.173017792112729</v>
      </c>
      <c r="T13" s="14">
        <v>0.18462360227625299</v>
      </c>
      <c r="U13" s="14">
        <v>0.16456790103525901</v>
      </c>
      <c r="V13" s="14">
        <v>0.17968436846798599</v>
      </c>
      <c r="W13" s="14">
        <v>0.126815148997244</v>
      </c>
      <c r="X13" s="14">
        <v>0.18320366506237701</v>
      </c>
      <c r="Y13" s="14">
        <v>0.15395276877788999</v>
      </c>
      <c r="Z13" s="14">
        <v>0.17034122174100699</v>
      </c>
      <c r="AA13" s="14">
        <v>0.150929420475479</v>
      </c>
      <c r="AB13" s="14">
        <v>0.19906764152345899</v>
      </c>
      <c r="AC13" s="14">
        <v>0.13906482827591901</v>
      </c>
      <c r="AD13" s="14">
        <v>0.15886880123782901</v>
      </c>
      <c r="AE13" s="14"/>
      <c r="AF13" s="14">
        <v>0.18413871677997301</v>
      </c>
      <c r="AG13" s="14">
        <v>0.183005164372681</v>
      </c>
      <c r="AH13" s="14">
        <v>0.120374752438066</v>
      </c>
      <c r="AI13" s="14"/>
      <c r="AJ13" s="14">
        <v>0.194779587402508</v>
      </c>
      <c r="AK13" s="14">
        <v>0.15666473825984301</v>
      </c>
      <c r="AL13" s="14">
        <v>0.17305606569785401</v>
      </c>
      <c r="AM13" s="14">
        <v>0.158506001734872</v>
      </c>
      <c r="AN13" s="14">
        <v>0.12558375659214399</v>
      </c>
      <c r="AO13" s="14"/>
      <c r="AP13" s="14">
        <v>0.19517571500807099</v>
      </c>
      <c r="AQ13" s="14">
        <v>0.169462941601846</v>
      </c>
      <c r="AR13" s="14">
        <v>0.10635188557364</v>
      </c>
      <c r="AS13" s="14"/>
      <c r="AT13" s="14">
        <v>0.14103431928061699</v>
      </c>
      <c r="AU13" s="14">
        <v>0.14434041358623301</v>
      </c>
      <c r="AV13" s="14">
        <v>0.17629952403770299</v>
      </c>
      <c r="AW13" s="14">
        <v>0.197551024334151</v>
      </c>
      <c r="AX13" s="14">
        <v>0.29896730748301298</v>
      </c>
      <c r="AY13" s="14"/>
      <c r="AZ13" s="14">
        <v>0.16493441986565299</v>
      </c>
      <c r="BA13" s="14">
        <v>0.182259769792462</v>
      </c>
      <c r="BB13" s="14">
        <v>0.16527111950289</v>
      </c>
      <c r="BC13" s="14">
        <v>0.15291125606449599</v>
      </c>
      <c r="BD13" s="14">
        <v>0.15740960385323899</v>
      </c>
      <c r="BE13" s="14">
        <v>0.188280900652607</v>
      </c>
    </row>
    <row r="14" spans="2:57" x14ac:dyDescent="0.25">
      <c r="B14" s="15" t="s">
        <v>112</v>
      </c>
      <c r="C14" s="18">
        <v>0.15110482142697401</v>
      </c>
      <c r="D14" s="18">
        <v>0.18234292332499999</v>
      </c>
      <c r="E14" s="18">
        <v>0.119481493984778</v>
      </c>
      <c r="F14" s="18"/>
      <c r="G14" s="18">
        <v>0.27299342784345998</v>
      </c>
      <c r="H14" s="18">
        <v>0.23472590520233799</v>
      </c>
      <c r="I14" s="18">
        <v>0.19426309424935001</v>
      </c>
      <c r="J14" s="18">
        <v>0.108578023298675</v>
      </c>
      <c r="K14" s="18">
        <v>5.8059473351998202E-2</v>
      </c>
      <c r="L14" s="18">
        <v>6.3255787459721394E-2</v>
      </c>
      <c r="M14" s="18"/>
      <c r="N14" s="18">
        <v>0.15142167308143301</v>
      </c>
      <c r="O14" s="18">
        <v>0.15759330880855199</v>
      </c>
      <c r="P14" s="18">
        <v>0.16167388030527499</v>
      </c>
      <c r="Q14" s="18">
        <v>0.13742631794722901</v>
      </c>
      <c r="R14" s="18"/>
      <c r="S14" s="18">
        <v>0.20831479367442801</v>
      </c>
      <c r="T14" s="18">
        <v>0.156237818807581</v>
      </c>
      <c r="U14" s="18">
        <v>0.122269215362161</v>
      </c>
      <c r="V14" s="18">
        <v>0.147008476294748</v>
      </c>
      <c r="W14" s="18">
        <v>0.10694629247426</v>
      </c>
      <c r="X14" s="18">
        <v>0.23256716132982899</v>
      </c>
      <c r="Y14" s="18">
        <v>0.11756657832324301</v>
      </c>
      <c r="Z14" s="18">
        <v>0.16799909770705601</v>
      </c>
      <c r="AA14" s="18">
        <v>0.149152674475831</v>
      </c>
      <c r="AB14" s="18">
        <v>0.101563257120237</v>
      </c>
      <c r="AC14" s="18">
        <v>0.119197141944463</v>
      </c>
      <c r="AD14" s="18">
        <v>8.5042026351831904E-2</v>
      </c>
      <c r="AE14" s="18"/>
      <c r="AF14" s="18">
        <v>0.140072415851315</v>
      </c>
      <c r="AG14" s="18">
        <v>0.13644940382102999</v>
      </c>
      <c r="AH14" s="18">
        <v>0.13675578718204501</v>
      </c>
      <c r="AI14" s="18"/>
      <c r="AJ14" s="18">
        <v>0.12703578011021299</v>
      </c>
      <c r="AK14" s="18">
        <v>0.18135908046729499</v>
      </c>
      <c r="AL14" s="18">
        <v>0.163173873327741</v>
      </c>
      <c r="AM14" s="18">
        <v>0.23407714154245701</v>
      </c>
      <c r="AN14" s="18">
        <v>0.117836625250918</v>
      </c>
      <c r="AO14" s="18"/>
      <c r="AP14" s="18">
        <v>0.158211683504281</v>
      </c>
      <c r="AQ14" s="18">
        <v>0.18877771109745101</v>
      </c>
      <c r="AR14" s="18">
        <v>0.18181648188788199</v>
      </c>
      <c r="AS14" s="18"/>
      <c r="AT14" s="18">
        <v>0.116970567978588</v>
      </c>
      <c r="AU14" s="18">
        <v>0.15072118018330699</v>
      </c>
      <c r="AV14" s="18">
        <v>0.17539799489426999</v>
      </c>
      <c r="AW14" s="18">
        <v>0.20006898180687799</v>
      </c>
      <c r="AX14" s="18">
        <v>7.1655708816508804E-2</v>
      </c>
      <c r="AY14" s="18"/>
      <c r="AZ14" s="18">
        <v>0.22761466431289201</v>
      </c>
      <c r="BA14" s="18">
        <v>0.12043354951174</v>
      </c>
      <c r="BB14" s="18">
        <v>0.15555415541207701</v>
      </c>
      <c r="BC14" s="18">
        <v>0.122050692772668</v>
      </c>
      <c r="BD14" s="18">
        <v>0.114295299402109</v>
      </c>
      <c r="BE14" s="18">
        <v>0.138709077750264</v>
      </c>
    </row>
    <row r="15" spans="2:57" x14ac:dyDescent="0.25">
      <c r="B15" s="15" t="s">
        <v>88</v>
      </c>
      <c r="C15" s="18">
        <v>0.51347585426335796</v>
      </c>
      <c r="D15" s="18">
        <v>0.456348769411345</v>
      </c>
      <c r="E15" s="18">
        <v>0.56841755308983299</v>
      </c>
      <c r="F15" s="18"/>
      <c r="G15" s="18">
        <v>0.34585170031439599</v>
      </c>
      <c r="H15" s="18">
        <v>0.43189867255911402</v>
      </c>
      <c r="I15" s="18">
        <v>0.49279408878771902</v>
      </c>
      <c r="J15" s="18">
        <v>0.57829502972408497</v>
      </c>
      <c r="K15" s="18">
        <v>0.60424711965744005</v>
      </c>
      <c r="L15" s="18">
        <v>0.59534916057524501</v>
      </c>
      <c r="M15" s="18"/>
      <c r="N15" s="18">
        <v>0.54331081136310699</v>
      </c>
      <c r="O15" s="18">
        <v>0.51797454703934898</v>
      </c>
      <c r="P15" s="18">
        <v>0.48599292551426898</v>
      </c>
      <c r="Q15" s="18">
        <v>0.50219147930577601</v>
      </c>
      <c r="R15" s="18"/>
      <c r="S15" s="18">
        <v>0.51195850593911096</v>
      </c>
      <c r="T15" s="18">
        <v>0.515843307886376</v>
      </c>
      <c r="U15" s="18">
        <v>0.50045311690402505</v>
      </c>
      <c r="V15" s="18">
        <v>0.51371027854081297</v>
      </c>
      <c r="W15" s="18">
        <v>0.53165831981863099</v>
      </c>
      <c r="X15" s="18">
        <v>0.45539135839784201</v>
      </c>
      <c r="Y15" s="18">
        <v>0.51070853813873696</v>
      </c>
      <c r="Z15" s="18">
        <v>0.53249843123284002</v>
      </c>
      <c r="AA15" s="18">
        <v>0.46544871030662199</v>
      </c>
      <c r="AB15" s="18">
        <v>0.63046066054629302</v>
      </c>
      <c r="AC15" s="18">
        <v>0.486933802735312</v>
      </c>
      <c r="AD15" s="18">
        <v>0.52747600383831295</v>
      </c>
      <c r="AE15" s="18"/>
      <c r="AF15" s="18">
        <v>0.52045477450950395</v>
      </c>
      <c r="AG15" s="18">
        <v>0.56605655480917205</v>
      </c>
      <c r="AH15" s="18">
        <v>0.44560655974771801</v>
      </c>
      <c r="AI15" s="18"/>
      <c r="AJ15" s="18">
        <v>0.54836319613586704</v>
      </c>
      <c r="AK15" s="18">
        <v>0.51950465860508799</v>
      </c>
      <c r="AL15" s="18">
        <v>0.55830963689734103</v>
      </c>
      <c r="AM15" s="18">
        <v>0.34548131903343299</v>
      </c>
      <c r="AN15" s="18">
        <v>0.43033056706945999</v>
      </c>
      <c r="AO15" s="18"/>
      <c r="AP15" s="18">
        <v>0.51350641930888596</v>
      </c>
      <c r="AQ15" s="18">
        <v>0.51097428939171197</v>
      </c>
      <c r="AR15" s="18">
        <v>0.48408364069388199</v>
      </c>
      <c r="AS15" s="18"/>
      <c r="AT15" s="18">
        <v>0.47807994423102901</v>
      </c>
      <c r="AU15" s="18">
        <v>0.48657990417612201</v>
      </c>
      <c r="AV15" s="18">
        <v>0.53987510046537002</v>
      </c>
      <c r="AW15" s="18">
        <v>0.52708803949924998</v>
      </c>
      <c r="AX15" s="18">
        <v>0.59500262791936198</v>
      </c>
      <c r="AY15" s="18"/>
      <c r="AZ15" s="18">
        <v>0.47733716514436703</v>
      </c>
      <c r="BA15" s="18">
        <v>0.54942702973523805</v>
      </c>
      <c r="BB15" s="18">
        <v>0.48054370453462403</v>
      </c>
      <c r="BC15" s="18">
        <v>0.51958076396709596</v>
      </c>
      <c r="BD15" s="18">
        <v>0.53855955449494497</v>
      </c>
      <c r="BE15" s="18">
        <v>0.49086508736759299</v>
      </c>
    </row>
    <row r="16" spans="2:57" x14ac:dyDescent="0.25">
      <c r="B16" s="15" t="s">
        <v>89</v>
      </c>
      <c r="C16" s="19">
        <v>-0.362371032836384</v>
      </c>
      <c r="D16" s="19">
        <v>-0.27400584608634498</v>
      </c>
      <c r="E16" s="19">
        <v>-0.44893605910505502</v>
      </c>
      <c r="F16" s="19"/>
      <c r="G16" s="19">
        <v>-7.28582724709365E-2</v>
      </c>
      <c r="H16" s="19">
        <v>-0.197172767356775</v>
      </c>
      <c r="I16" s="19">
        <v>-0.29853099453836901</v>
      </c>
      <c r="J16" s="19">
        <v>-0.46971700642540998</v>
      </c>
      <c r="K16" s="19">
        <v>-0.54618764630544103</v>
      </c>
      <c r="L16" s="19">
        <v>-0.53209337311552396</v>
      </c>
      <c r="M16" s="19"/>
      <c r="N16" s="19">
        <v>-0.39188913828167399</v>
      </c>
      <c r="O16" s="19">
        <v>-0.36038123823079699</v>
      </c>
      <c r="P16" s="19">
        <v>-0.32431904520899402</v>
      </c>
      <c r="Q16" s="19">
        <v>-0.36476516135854797</v>
      </c>
      <c r="R16" s="19"/>
      <c r="S16" s="19">
        <v>-0.30364371226468301</v>
      </c>
      <c r="T16" s="19">
        <v>-0.35960548907879503</v>
      </c>
      <c r="U16" s="19">
        <v>-0.37818390154186399</v>
      </c>
      <c r="V16" s="19">
        <v>-0.36670180224606502</v>
      </c>
      <c r="W16" s="19">
        <v>-0.42471202734437102</v>
      </c>
      <c r="X16" s="19">
        <v>-0.22282419706801301</v>
      </c>
      <c r="Y16" s="19">
        <v>-0.39314195981549399</v>
      </c>
      <c r="Z16" s="19">
        <v>-0.36449933352578301</v>
      </c>
      <c r="AA16" s="19">
        <v>-0.31629603583079102</v>
      </c>
      <c r="AB16" s="19">
        <v>-0.52889740342605596</v>
      </c>
      <c r="AC16" s="19">
        <v>-0.36773666079084899</v>
      </c>
      <c r="AD16" s="19">
        <v>-0.442433977486481</v>
      </c>
      <c r="AE16" s="19"/>
      <c r="AF16" s="19">
        <v>-0.38038235865818798</v>
      </c>
      <c r="AG16" s="19">
        <v>-0.42960715098814201</v>
      </c>
      <c r="AH16" s="19">
        <v>-0.308850772565674</v>
      </c>
      <c r="AI16" s="19"/>
      <c r="AJ16" s="19">
        <v>-0.42132741602565399</v>
      </c>
      <c r="AK16" s="19">
        <v>-0.338145578137792</v>
      </c>
      <c r="AL16" s="19">
        <v>-0.39513576356960001</v>
      </c>
      <c r="AM16" s="19">
        <v>-0.111404177490976</v>
      </c>
      <c r="AN16" s="19">
        <v>-0.31249394181854101</v>
      </c>
      <c r="AO16" s="19"/>
      <c r="AP16" s="19">
        <v>-0.35529473580460502</v>
      </c>
      <c r="AQ16" s="19">
        <v>-0.32219657829426102</v>
      </c>
      <c r="AR16" s="19">
        <v>-0.30226715880600002</v>
      </c>
      <c r="AS16" s="19"/>
      <c r="AT16" s="19">
        <v>-0.36110937625244</v>
      </c>
      <c r="AU16" s="19">
        <v>-0.33585872399281502</v>
      </c>
      <c r="AV16" s="19">
        <v>-0.36447710557110002</v>
      </c>
      <c r="AW16" s="19">
        <v>-0.32701905769237199</v>
      </c>
      <c r="AX16" s="19">
        <v>-0.52334691910285303</v>
      </c>
      <c r="AY16" s="19"/>
      <c r="AZ16" s="19">
        <v>-0.24972250083147501</v>
      </c>
      <c r="BA16" s="19">
        <v>-0.42899348022349798</v>
      </c>
      <c r="BB16" s="19">
        <v>-0.32498954912254702</v>
      </c>
      <c r="BC16" s="19">
        <v>-0.39753007119442701</v>
      </c>
      <c r="BD16" s="19">
        <v>-0.424264255092836</v>
      </c>
      <c r="BE16" s="19">
        <v>-0.35215600961732901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BE21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121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0.28284718957986599</v>
      </c>
      <c r="D9" s="14">
        <v>0.31318606508695201</v>
      </c>
      <c r="E9" s="14">
        <v>0.25267712996165198</v>
      </c>
      <c r="F9" s="14"/>
      <c r="G9" s="14">
        <v>0.29006890647761002</v>
      </c>
      <c r="H9" s="14">
        <v>0.27495195999988598</v>
      </c>
      <c r="I9" s="14">
        <v>0.30646253598019901</v>
      </c>
      <c r="J9" s="14">
        <v>0.238508627152447</v>
      </c>
      <c r="K9" s="14">
        <v>0.29634624233486101</v>
      </c>
      <c r="L9" s="14">
        <v>0.29225037650427399</v>
      </c>
      <c r="M9" s="14"/>
      <c r="N9" s="14">
        <v>0.31098867740619701</v>
      </c>
      <c r="O9" s="14">
        <v>0.227942494579293</v>
      </c>
      <c r="P9" s="14">
        <v>0.311428167818743</v>
      </c>
      <c r="Q9" s="14">
        <v>0.28307049991305</v>
      </c>
      <c r="R9" s="14"/>
      <c r="S9" s="14">
        <v>0.28049649976595198</v>
      </c>
      <c r="T9" s="14">
        <v>0.28533459047373799</v>
      </c>
      <c r="U9" s="14">
        <v>0.27924686354797501</v>
      </c>
      <c r="V9" s="14">
        <v>0.262211064943279</v>
      </c>
      <c r="W9" s="14">
        <v>0.21851700991348599</v>
      </c>
      <c r="X9" s="14">
        <v>0.33879222103053303</v>
      </c>
      <c r="Y9" s="14">
        <v>0.28817400443220198</v>
      </c>
      <c r="Z9" s="14">
        <v>0.25527770597876898</v>
      </c>
      <c r="AA9" s="14">
        <v>0.237506793019954</v>
      </c>
      <c r="AB9" s="14">
        <v>0.31497445310382199</v>
      </c>
      <c r="AC9" s="14">
        <v>0.34225007824897502</v>
      </c>
      <c r="AD9" s="14">
        <v>0.330436509752848</v>
      </c>
      <c r="AE9" s="14"/>
      <c r="AF9" s="14">
        <v>0.29436151628517199</v>
      </c>
      <c r="AG9" s="14">
        <v>0.26676561135832499</v>
      </c>
      <c r="AH9" s="14">
        <v>0.293196299331341</v>
      </c>
      <c r="AI9" s="14"/>
      <c r="AJ9" s="14">
        <v>0.26552806915197702</v>
      </c>
      <c r="AK9" s="14">
        <v>0.29093603975651999</v>
      </c>
      <c r="AL9" s="14">
        <v>0.32833955695372002</v>
      </c>
      <c r="AM9" s="14">
        <v>0.35827546950386302</v>
      </c>
      <c r="AN9" s="14">
        <v>0.27548484919938598</v>
      </c>
      <c r="AO9" s="14"/>
      <c r="AP9" s="14">
        <v>0.29333759522265002</v>
      </c>
      <c r="AQ9" s="14">
        <v>0.29275347569899901</v>
      </c>
      <c r="AR9" s="14">
        <v>0.32285555690553902</v>
      </c>
      <c r="AS9" s="14"/>
      <c r="AT9" s="14">
        <v>0.25123342008081601</v>
      </c>
      <c r="AU9" s="14">
        <v>0.26846642558761702</v>
      </c>
      <c r="AV9" s="14">
        <v>0.30024726593012502</v>
      </c>
      <c r="AW9" s="14">
        <v>0.31370362791682899</v>
      </c>
      <c r="AX9" s="14">
        <v>0.38401484235846101</v>
      </c>
      <c r="AY9" s="14"/>
      <c r="AZ9" s="14">
        <v>0.32071341131434999</v>
      </c>
      <c r="BA9" s="14">
        <v>0.244086531511123</v>
      </c>
      <c r="BB9" s="14">
        <v>0.30571998934848399</v>
      </c>
      <c r="BC9" s="14">
        <v>0.27133211104469102</v>
      </c>
      <c r="BD9" s="14">
        <v>0.27509893505738098</v>
      </c>
      <c r="BE9" s="14">
        <v>0.31798326909858599</v>
      </c>
    </row>
    <row r="10" spans="2:57" x14ac:dyDescent="0.25">
      <c r="B10" s="15" t="s">
        <v>82</v>
      </c>
      <c r="C10" s="14">
        <v>0.50745590471267399</v>
      </c>
      <c r="D10" s="14">
        <v>0.49000815475091802</v>
      </c>
      <c r="E10" s="14">
        <v>0.52555831411583398</v>
      </c>
      <c r="F10" s="14"/>
      <c r="G10" s="14">
        <v>0.46431447151099497</v>
      </c>
      <c r="H10" s="14">
        <v>0.45791771989760399</v>
      </c>
      <c r="I10" s="14">
        <v>0.47826463846057699</v>
      </c>
      <c r="J10" s="14">
        <v>0.55538400689605805</v>
      </c>
      <c r="K10" s="14">
        <v>0.56008243727530405</v>
      </c>
      <c r="L10" s="14">
        <v>0.52620361242590596</v>
      </c>
      <c r="M10" s="14"/>
      <c r="N10" s="14">
        <v>0.52260350304287095</v>
      </c>
      <c r="O10" s="14">
        <v>0.53525096202195799</v>
      </c>
      <c r="P10" s="14">
        <v>0.48525974723457799</v>
      </c>
      <c r="Q10" s="14">
        <v>0.48517353270512198</v>
      </c>
      <c r="R10" s="14"/>
      <c r="S10" s="14">
        <v>0.466624851884549</v>
      </c>
      <c r="T10" s="14">
        <v>0.53767147403403803</v>
      </c>
      <c r="U10" s="14">
        <v>0.47690531792303598</v>
      </c>
      <c r="V10" s="14">
        <v>0.49001673650368299</v>
      </c>
      <c r="W10" s="14">
        <v>0.55821690310222805</v>
      </c>
      <c r="X10" s="14">
        <v>0.51236666146677701</v>
      </c>
      <c r="Y10" s="14">
        <v>0.53318311488927495</v>
      </c>
      <c r="Z10" s="14">
        <v>0.55965242156528705</v>
      </c>
      <c r="AA10" s="14">
        <v>0.51628269752341405</v>
      </c>
      <c r="AB10" s="14">
        <v>0.512390810533359</v>
      </c>
      <c r="AC10" s="14">
        <v>0.45028079834134999</v>
      </c>
      <c r="AD10" s="14">
        <v>0.47720751244592302</v>
      </c>
      <c r="AE10" s="14"/>
      <c r="AF10" s="14">
        <v>0.50353885219727901</v>
      </c>
      <c r="AG10" s="14">
        <v>0.555609922291601</v>
      </c>
      <c r="AH10" s="14">
        <v>0.39957527708510399</v>
      </c>
      <c r="AI10" s="14"/>
      <c r="AJ10" s="14">
        <v>0.53534374268345697</v>
      </c>
      <c r="AK10" s="14">
        <v>0.51892910544168003</v>
      </c>
      <c r="AL10" s="14">
        <v>0.49160158279697302</v>
      </c>
      <c r="AM10" s="14">
        <v>0.42480821887563602</v>
      </c>
      <c r="AN10" s="14">
        <v>0.43556559255147298</v>
      </c>
      <c r="AO10" s="14"/>
      <c r="AP10" s="14">
        <v>0.495855163100138</v>
      </c>
      <c r="AQ10" s="14">
        <v>0.52567349668108998</v>
      </c>
      <c r="AR10" s="14">
        <v>0.48318803911978497</v>
      </c>
      <c r="AS10" s="14"/>
      <c r="AT10" s="14">
        <v>0.500104064252338</v>
      </c>
      <c r="AU10" s="14">
        <v>0.52468449894491698</v>
      </c>
      <c r="AV10" s="14">
        <v>0.50768361643521798</v>
      </c>
      <c r="AW10" s="14">
        <v>0.45256037512135899</v>
      </c>
      <c r="AX10" s="14">
        <v>0.51773146674736104</v>
      </c>
      <c r="AY10" s="14"/>
      <c r="AZ10" s="14">
        <v>0.45038028144923498</v>
      </c>
      <c r="BA10" s="14">
        <v>0.54231020140179598</v>
      </c>
      <c r="BB10" s="14">
        <v>0.47677501032198399</v>
      </c>
      <c r="BC10" s="14">
        <v>0.52788601100263299</v>
      </c>
      <c r="BD10" s="14">
        <v>0.53405246924904903</v>
      </c>
      <c r="BE10" s="14">
        <v>0.522262930336576</v>
      </c>
    </row>
    <row r="11" spans="2:57" x14ac:dyDescent="0.25">
      <c r="B11" s="15" t="s">
        <v>83</v>
      </c>
      <c r="C11" s="14">
        <v>0.15577251113332199</v>
      </c>
      <c r="D11" s="14">
        <v>0.15272212595228701</v>
      </c>
      <c r="E11" s="14">
        <v>0.15967508799624</v>
      </c>
      <c r="F11" s="14"/>
      <c r="G11" s="14">
        <v>0.17553871366158799</v>
      </c>
      <c r="H11" s="14">
        <v>0.178031985441053</v>
      </c>
      <c r="I11" s="14">
        <v>0.162728214381853</v>
      </c>
      <c r="J11" s="14">
        <v>0.15398130023269199</v>
      </c>
      <c r="K11" s="14">
        <v>0.11346523703132901</v>
      </c>
      <c r="L11" s="14">
        <v>0.14859899686116401</v>
      </c>
      <c r="M11" s="14"/>
      <c r="N11" s="14">
        <v>0.12542812934852601</v>
      </c>
      <c r="O11" s="14">
        <v>0.16883520799677401</v>
      </c>
      <c r="P11" s="14">
        <v>0.14844852443062201</v>
      </c>
      <c r="Q11" s="14">
        <v>0.17831904533346499</v>
      </c>
      <c r="R11" s="14"/>
      <c r="S11" s="14">
        <v>0.19669827740509399</v>
      </c>
      <c r="T11" s="14">
        <v>0.111025969482972</v>
      </c>
      <c r="U11" s="14">
        <v>0.17835705964925</v>
      </c>
      <c r="V11" s="14">
        <v>0.19137368786155401</v>
      </c>
      <c r="W11" s="14">
        <v>0.15000786269347099</v>
      </c>
      <c r="X11" s="14">
        <v>0.130017710670704</v>
      </c>
      <c r="Y11" s="14">
        <v>0.12004440485352801</v>
      </c>
      <c r="Z11" s="14">
        <v>0.13614073301092799</v>
      </c>
      <c r="AA11" s="14">
        <v>0.18651350718879001</v>
      </c>
      <c r="AB11" s="14">
        <v>0.15115494731888199</v>
      </c>
      <c r="AC11" s="14">
        <v>0.13172933039457499</v>
      </c>
      <c r="AD11" s="14">
        <v>0.14556387541657201</v>
      </c>
      <c r="AE11" s="14"/>
      <c r="AF11" s="14">
        <v>0.16305272135996399</v>
      </c>
      <c r="AG11" s="14">
        <v>0.122795415000879</v>
      </c>
      <c r="AH11" s="14">
        <v>0.22315049112177601</v>
      </c>
      <c r="AI11" s="14"/>
      <c r="AJ11" s="14">
        <v>0.14750249461679901</v>
      </c>
      <c r="AK11" s="14">
        <v>0.142505303915613</v>
      </c>
      <c r="AL11" s="14">
        <v>0.14852522104902499</v>
      </c>
      <c r="AM11" s="14">
        <v>0.10720985305774799</v>
      </c>
      <c r="AN11" s="14">
        <v>0.20446351128603699</v>
      </c>
      <c r="AO11" s="14"/>
      <c r="AP11" s="14">
        <v>0.13866955956058999</v>
      </c>
      <c r="AQ11" s="14">
        <v>0.13773067108428599</v>
      </c>
      <c r="AR11" s="14">
        <v>0.131021686790603</v>
      </c>
      <c r="AS11" s="14"/>
      <c r="AT11" s="14">
        <v>0.19700175613775001</v>
      </c>
      <c r="AU11" s="14">
        <v>0.153994009973281</v>
      </c>
      <c r="AV11" s="14">
        <v>0.143197181912987</v>
      </c>
      <c r="AW11" s="14">
        <v>0.14348749995834001</v>
      </c>
      <c r="AX11" s="14">
        <v>9.8253690894178305E-2</v>
      </c>
      <c r="AY11" s="14"/>
      <c r="AZ11" s="14">
        <v>0.16622648753890501</v>
      </c>
      <c r="BA11" s="14">
        <v>0.16633276383475701</v>
      </c>
      <c r="BB11" s="14">
        <v>0.15297282708354401</v>
      </c>
      <c r="BC11" s="14">
        <v>0.155218007455735</v>
      </c>
      <c r="BD11" s="14">
        <v>0.13020172999565099</v>
      </c>
      <c r="BE11" s="14">
        <v>0.117889327501188</v>
      </c>
    </row>
    <row r="12" spans="2:57" x14ac:dyDescent="0.25">
      <c r="B12" s="15" t="s">
        <v>84</v>
      </c>
      <c r="C12" s="14">
        <v>4.4496425636570303E-2</v>
      </c>
      <c r="D12" s="14">
        <v>3.8587115200420699E-2</v>
      </c>
      <c r="E12" s="14">
        <v>4.8763409464174699E-2</v>
      </c>
      <c r="F12" s="14"/>
      <c r="G12" s="14">
        <v>5.1822245277947702E-2</v>
      </c>
      <c r="H12" s="14">
        <v>7.1036040961749203E-2</v>
      </c>
      <c r="I12" s="14">
        <v>4.71228085720138E-2</v>
      </c>
      <c r="J12" s="14">
        <v>4.8970676909847403E-2</v>
      </c>
      <c r="K12" s="14">
        <v>1.9977502746914899E-2</v>
      </c>
      <c r="L12" s="14">
        <v>2.8598378860298201E-2</v>
      </c>
      <c r="M12" s="14"/>
      <c r="N12" s="14">
        <v>3.38325287438907E-2</v>
      </c>
      <c r="O12" s="14">
        <v>5.9446453678362599E-2</v>
      </c>
      <c r="P12" s="14">
        <v>4.5664385417180903E-2</v>
      </c>
      <c r="Q12" s="14">
        <v>4.0236148544046703E-2</v>
      </c>
      <c r="R12" s="14"/>
      <c r="S12" s="14">
        <v>4.8916143045839897E-2</v>
      </c>
      <c r="T12" s="14">
        <v>4.1478988400545397E-2</v>
      </c>
      <c r="U12" s="14">
        <v>5.27534827440653E-2</v>
      </c>
      <c r="V12" s="14">
        <v>5.0718968754027899E-2</v>
      </c>
      <c r="W12" s="14">
        <v>6.6842544540766394E-2</v>
      </c>
      <c r="X12" s="14">
        <v>1.88234068319863E-2</v>
      </c>
      <c r="Y12" s="14">
        <v>5.3052416754258702E-2</v>
      </c>
      <c r="Z12" s="14">
        <v>2.60052647250721E-2</v>
      </c>
      <c r="AA12" s="14">
        <v>4.69975242702187E-2</v>
      </c>
      <c r="AB12" s="14">
        <v>2.1479789043936898E-2</v>
      </c>
      <c r="AC12" s="14">
        <v>6.6096800286296803E-2</v>
      </c>
      <c r="AD12" s="14">
        <v>4.6792102384656302E-2</v>
      </c>
      <c r="AE12" s="14"/>
      <c r="AF12" s="14">
        <v>3.3541067082788402E-2</v>
      </c>
      <c r="AG12" s="14">
        <v>4.7281594998830903E-2</v>
      </c>
      <c r="AH12" s="14">
        <v>6.3089889709319405E-2</v>
      </c>
      <c r="AI12" s="14"/>
      <c r="AJ12" s="14">
        <v>4.7031938865329401E-2</v>
      </c>
      <c r="AK12" s="14">
        <v>4.0821432134300499E-2</v>
      </c>
      <c r="AL12" s="14">
        <v>1.9431599410057399E-2</v>
      </c>
      <c r="AM12" s="14">
        <v>7.3251500678983797E-2</v>
      </c>
      <c r="AN12" s="14">
        <v>5.6399426610825802E-2</v>
      </c>
      <c r="AO12" s="14"/>
      <c r="AP12" s="14">
        <v>6.1154242537390498E-2</v>
      </c>
      <c r="AQ12" s="14">
        <v>3.6554136297229499E-2</v>
      </c>
      <c r="AR12" s="14">
        <v>5.6921526309842402E-2</v>
      </c>
      <c r="AS12" s="14"/>
      <c r="AT12" s="14">
        <v>4.1494772165378599E-2</v>
      </c>
      <c r="AU12" s="14">
        <v>4.1125625428911197E-2</v>
      </c>
      <c r="AV12" s="14">
        <v>4.1038230498330101E-2</v>
      </c>
      <c r="AW12" s="14">
        <v>8.5716419162402399E-2</v>
      </c>
      <c r="AX12" s="14">
        <v>0</v>
      </c>
      <c r="AY12" s="14"/>
      <c r="AZ12" s="14">
        <v>5.4525789358383502E-2</v>
      </c>
      <c r="BA12" s="14">
        <v>4.07187162176635E-2</v>
      </c>
      <c r="BB12" s="14">
        <v>5.6565688579864999E-2</v>
      </c>
      <c r="BC12" s="14">
        <v>3.0811303453185501E-2</v>
      </c>
      <c r="BD12" s="14">
        <v>4.2984744358233698E-2</v>
      </c>
      <c r="BE12" s="14">
        <v>4.1864473063650799E-2</v>
      </c>
    </row>
    <row r="13" spans="2:57" x14ac:dyDescent="0.25">
      <c r="B13" s="15" t="s">
        <v>86</v>
      </c>
      <c r="C13" s="14">
        <v>9.4279689375682402E-3</v>
      </c>
      <c r="D13" s="14">
        <v>5.4965390094223699E-3</v>
      </c>
      <c r="E13" s="14">
        <v>1.3326058462098399E-2</v>
      </c>
      <c r="F13" s="14"/>
      <c r="G13" s="14">
        <v>1.8255663071858899E-2</v>
      </c>
      <c r="H13" s="14">
        <v>1.8062293699708201E-2</v>
      </c>
      <c r="I13" s="14">
        <v>5.4218026053573396E-3</v>
      </c>
      <c r="J13" s="14">
        <v>3.1553888089564399E-3</v>
      </c>
      <c r="K13" s="14">
        <v>1.01285806115908E-2</v>
      </c>
      <c r="L13" s="14">
        <v>4.3486353483582797E-3</v>
      </c>
      <c r="M13" s="14"/>
      <c r="N13" s="14">
        <v>7.1471614585150002E-3</v>
      </c>
      <c r="O13" s="14">
        <v>8.5248817236114396E-3</v>
      </c>
      <c r="P13" s="14">
        <v>9.1991750988759703E-3</v>
      </c>
      <c r="Q13" s="14">
        <v>1.32007735043161E-2</v>
      </c>
      <c r="R13" s="14"/>
      <c r="S13" s="14">
        <v>7.2642278985645204E-3</v>
      </c>
      <c r="T13" s="14">
        <v>2.4488977608707101E-2</v>
      </c>
      <c r="U13" s="14">
        <v>1.2737276135673801E-2</v>
      </c>
      <c r="V13" s="14">
        <v>5.6795419374562599E-3</v>
      </c>
      <c r="W13" s="14">
        <v>6.4156797500483599E-3</v>
      </c>
      <c r="X13" s="14">
        <v>0</v>
      </c>
      <c r="Y13" s="14">
        <v>5.5460590707363802E-3</v>
      </c>
      <c r="Z13" s="14">
        <v>2.2923874719944001E-2</v>
      </c>
      <c r="AA13" s="14">
        <v>1.2699477997623301E-2</v>
      </c>
      <c r="AB13" s="14">
        <v>0</v>
      </c>
      <c r="AC13" s="14">
        <v>9.64299272880355E-3</v>
      </c>
      <c r="AD13" s="14">
        <v>0</v>
      </c>
      <c r="AE13" s="14"/>
      <c r="AF13" s="14">
        <v>5.5058430747965403E-3</v>
      </c>
      <c r="AG13" s="14">
        <v>7.54745635036491E-3</v>
      </c>
      <c r="AH13" s="14">
        <v>2.0988042752459999E-2</v>
      </c>
      <c r="AI13" s="14"/>
      <c r="AJ13" s="14">
        <v>4.5937546824372302E-3</v>
      </c>
      <c r="AK13" s="14">
        <v>6.80811875188679E-3</v>
      </c>
      <c r="AL13" s="14">
        <v>1.2102039790225101E-2</v>
      </c>
      <c r="AM13" s="14">
        <v>3.6454957883768901E-2</v>
      </c>
      <c r="AN13" s="14">
        <v>2.8086620352277901E-2</v>
      </c>
      <c r="AO13" s="14"/>
      <c r="AP13" s="14">
        <v>1.0983439579232699E-2</v>
      </c>
      <c r="AQ13" s="14">
        <v>7.2882202383946501E-3</v>
      </c>
      <c r="AR13" s="14">
        <v>6.01319087423013E-3</v>
      </c>
      <c r="AS13" s="14"/>
      <c r="AT13" s="14">
        <v>1.0165987363717001E-2</v>
      </c>
      <c r="AU13" s="14">
        <v>1.1729440065273E-2</v>
      </c>
      <c r="AV13" s="14">
        <v>7.8337052233399193E-3</v>
      </c>
      <c r="AW13" s="14">
        <v>4.5320778410690597E-3</v>
      </c>
      <c r="AX13" s="14">
        <v>0</v>
      </c>
      <c r="AY13" s="14"/>
      <c r="AZ13" s="14">
        <v>8.1540303391268304E-3</v>
      </c>
      <c r="BA13" s="14">
        <v>6.5517870346612104E-3</v>
      </c>
      <c r="BB13" s="14">
        <v>7.9664846661224899E-3</v>
      </c>
      <c r="BC13" s="14">
        <v>1.4752567043755899E-2</v>
      </c>
      <c r="BD13" s="14">
        <v>1.76621213396858E-2</v>
      </c>
      <c r="BE13" s="14">
        <v>0</v>
      </c>
    </row>
    <row r="14" spans="2:57" x14ac:dyDescent="0.25">
      <c r="B14" s="15" t="s">
        <v>112</v>
      </c>
      <c r="C14" s="18">
        <v>0.79030309429253998</v>
      </c>
      <c r="D14" s="18">
        <v>0.80319421983786998</v>
      </c>
      <c r="E14" s="18">
        <v>0.77823544407748602</v>
      </c>
      <c r="F14" s="18"/>
      <c r="G14" s="18">
        <v>0.754383377988605</v>
      </c>
      <c r="H14" s="18">
        <v>0.73286967989748997</v>
      </c>
      <c r="I14" s="18">
        <v>0.784727174440776</v>
      </c>
      <c r="J14" s="18">
        <v>0.79389263404850496</v>
      </c>
      <c r="K14" s="18">
        <v>0.856428679610165</v>
      </c>
      <c r="L14" s="18">
        <v>0.81845398893017995</v>
      </c>
      <c r="M14" s="18"/>
      <c r="N14" s="18">
        <v>0.83359218044906902</v>
      </c>
      <c r="O14" s="18">
        <v>0.76319345660125204</v>
      </c>
      <c r="P14" s="18">
        <v>0.79668791505332104</v>
      </c>
      <c r="Q14" s="18">
        <v>0.76824403261817198</v>
      </c>
      <c r="R14" s="18"/>
      <c r="S14" s="18">
        <v>0.74712135165050197</v>
      </c>
      <c r="T14" s="18">
        <v>0.82300606450777503</v>
      </c>
      <c r="U14" s="18">
        <v>0.75615218147101104</v>
      </c>
      <c r="V14" s="18">
        <v>0.752227801446962</v>
      </c>
      <c r="W14" s="18">
        <v>0.77673391301571404</v>
      </c>
      <c r="X14" s="18">
        <v>0.85115888249730998</v>
      </c>
      <c r="Y14" s="18">
        <v>0.82135711932147704</v>
      </c>
      <c r="Z14" s="18">
        <v>0.81493012754405603</v>
      </c>
      <c r="AA14" s="18">
        <v>0.75378949054336797</v>
      </c>
      <c r="AB14" s="18">
        <v>0.82736526363718099</v>
      </c>
      <c r="AC14" s="18">
        <v>0.79253087659032495</v>
      </c>
      <c r="AD14" s="18">
        <v>0.80764402219877196</v>
      </c>
      <c r="AE14" s="18"/>
      <c r="AF14" s="18">
        <v>0.79790036848245105</v>
      </c>
      <c r="AG14" s="18">
        <v>0.82237553364992499</v>
      </c>
      <c r="AH14" s="18">
        <v>0.69277157641644505</v>
      </c>
      <c r="AI14" s="18"/>
      <c r="AJ14" s="18">
        <v>0.80087181183543399</v>
      </c>
      <c r="AK14" s="18">
        <v>0.80986514519819996</v>
      </c>
      <c r="AL14" s="18">
        <v>0.81994113975069205</v>
      </c>
      <c r="AM14" s="18">
        <v>0.78308368837949904</v>
      </c>
      <c r="AN14" s="18">
        <v>0.71105044175085996</v>
      </c>
      <c r="AO14" s="18"/>
      <c r="AP14" s="18">
        <v>0.78919275832278701</v>
      </c>
      <c r="AQ14" s="18">
        <v>0.81842697238008899</v>
      </c>
      <c r="AR14" s="18">
        <v>0.80604359602532505</v>
      </c>
      <c r="AS14" s="18"/>
      <c r="AT14" s="18">
        <v>0.75133748433315395</v>
      </c>
      <c r="AU14" s="18">
        <v>0.793150924532535</v>
      </c>
      <c r="AV14" s="18">
        <v>0.80793088236534305</v>
      </c>
      <c r="AW14" s="18">
        <v>0.76626400303818798</v>
      </c>
      <c r="AX14" s="18">
        <v>0.90174630910582199</v>
      </c>
      <c r="AY14" s="18"/>
      <c r="AZ14" s="18">
        <v>0.77109369276358397</v>
      </c>
      <c r="BA14" s="18">
        <v>0.78639673291291801</v>
      </c>
      <c r="BB14" s="18">
        <v>0.78249499967046798</v>
      </c>
      <c r="BC14" s="18">
        <v>0.79921812204732401</v>
      </c>
      <c r="BD14" s="18">
        <v>0.80915140430642996</v>
      </c>
      <c r="BE14" s="18">
        <v>0.84024619943516199</v>
      </c>
    </row>
    <row r="15" spans="2:57" x14ac:dyDescent="0.25">
      <c r="B15" s="15" t="s">
        <v>88</v>
      </c>
      <c r="C15" s="18">
        <v>5.3924394574138501E-2</v>
      </c>
      <c r="D15" s="18">
        <v>4.4083654209843101E-2</v>
      </c>
      <c r="E15" s="18">
        <v>6.2089467926273102E-2</v>
      </c>
      <c r="F15" s="18"/>
      <c r="G15" s="18">
        <v>7.0077908349806595E-2</v>
      </c>
      <c r="H15" s="18">
        <v>8.9098334661457404E-2</v>
      </c>
      <c r="I15" s="18">
        <v>5.2544611177371102E-2</v>
      </c>
      <c r="J15" s="18">
        <v>5.2126065718803898E-2</v>
      </c>
      <c r="K15" s="18">
        <v>3.01060833585057E-2</v>
      </c>
      <c r="L15" s="18">
        <v>3.2947014208656401E-2</v>
      </c>
      <c r="M15" s="18"/>
      <c r="N15" s="18">
        <v>4.0979690202405702E-2</v>
      </c>
      <c r="O15" s="18">
        <v>6.7971335401974003E-2</v>
      </c>
      <c r="P15" s="18">
        <v>5.4863560516056897E-2</v>
      </c>
      <c r="Q15" s="18">
        <v>5.3436922048362902E-2</v>
      </c>
      <c r="R15" s="18"/>
      <c r="S15" s="18">
        <v>5.6180370944404499E-2</v>
      </c>
      <c r="T15" s="18">
        <v>6.5967966009252504E-2</v>
      </c>
      <c r="U15" s="18">
        <v>6.5490758879739194E-2</v>
      </c>
      <c r="V15" s="18">
        <v>5.6398510691484202E-2</v>
      </c>
      <c r="W15" s="18">
        <v>7.32582242908148E-2</v>
      </c>
      <c r="X15" s="18">
        <v>1.88234068319863E-2</v>
      </c>
      <c r="Y15" s="18">
        <v>5.8598475824995097E-2</v>
      </c>
      <c r="Z15" s="18">
        <v>4.8929139445016097E-2</v>
      </c>
      <c r="AA15" s="18">
        <v>5.9697002267841998E-2</v>
      </c>
      <c r="AB15" s="18">
        <v>2.1479789043936898E-2</v>
      </c>
      <c r="AC15" s="18">
        <v>7.5739793015100296E-2</v>
      </c>
      <c r="AD15" s="18">
        <v>4.6792102384656302E-2</v>
      </c>
      <c r="AE15" s="18"/>
      <c r="AF15" s="18">
        <v>3.9046910157584901E-2</v>
      </c>
      <c r="AG15" s="18">
        <v>5.4829051349195801E-2</v>
      </c>
      <c r="AH15" s="18">
        <v>8.40779324617794E-2</v>
      </c>
      <c r="AI15" s="18"/>
      <c r="AJ15" s="18">
        <v>5.1625693547766603E-2</v>
      </c>
      <c r="AK15" s="18">
        <v>4.7629550886187297E-2</v>
      </c>
      <c r="AL15" s="18">
        <v>3.1533639200282397E-2</v>
      </c>
      <c r="AM15" s="18">
        <v>0.109706458562753</v>
      </c>
      <c r="AN15" s="18">
        <v>8.4486046963103703E-2</v>
      </c>
      <c r="AO15" s="18"/>
      <c r="AP15" s="18">
        <v>7.2137682116623206E-2</v>
      </c>
      <c r="AQ15" s="18">
        <v>4.3842356535624197E-2</v>
      </c>
      <c r="AR15" s="18">
        <v>6.2934717184072606E-2</v>
      </c>
      <c r="AS15" s="18"/>
      <c r="AT15" s="18">
        <v>5.1660759529095601E-2</v>
      </c>
      <c r="AU15" s="18">
        <v>5.2855065494184297E-2</v>
      </c>
      <c r="AV15" s="18">
        <v>4.887193572167E-2</v>
      </c>
      <c r="AW15" s="18">
        <v>9.0248497003471401E-2</v>
      </c>
      <c r="AX15" s="18">
        <v>0</v>
      </c>
      <c r="AY15" s="18"/>
      <c r="AZ15" s="18">
        <v>6.2679819697510297E-2</v>
      </c>
      <c r="BA15" s="18">
        <v>4.7270503252324701E-2</v>
      </c>
      <c r="BB15" s="18">
        <v>6.4532173245987506E-2</v>
      </c>
      <c r="BC15" s="18">
        <v>4.5563870496941397E-2</v>
      </c>
      <c r="BD15" s="18">
        <v>6.0646865697919598E-2</v>
      </c>
      <c r="BE15" s="18">
        <v>4.1864473063650799E-2</v>
      </c>
    </row>
    <row r="16" spans="2:57" x14ac:dyDescent="0.25">
      <c r="B16" s="15" t="s">
        <v>89</v>
      </c>
      <c r="C16" s="19">
        <v>0.73637869971840098</v>
      </c>
      <c r="D16" s="19">
        <v>0.75911056562802703</v>
      </c>
      <c r="E16" s="19">
        <v>0.716145976151213</v>
      </c>
      <c r="F16" s="19"/>
      <c r="G16" s="19">
        <v>0.68430546963879801</v>
      </c>
      <c r="H16" s="19">
        <v>0.64377134523603197</v>
      </c>
      <c r="I16" s="19">
        <v>0.73218256326340503</v>
      </c>
      <c r="J16" s="19">
        <v>0.741766568329701</v>
      </c>
      <c r="K16" s="19">
        <v>0.82632259625165905</v>
      </c>
      <c r="L16" s="19">
        <v>0.78550697472152298</v>
      </c>
      <c r="M16" s="19"/>
      <c r="N16" s="19">
        <v>0.79261249024666303</v>
      </c>
      <c r="O16" s="19">
        <v>0.69522212119927795</v>
      </c>
      <c r="P16" s="19">
        <v>0.74182435453726403</v>
      </c>
      <c r="Q16" s="19">
        <v>0.71480711056980994</v>
      </c>
      <c r="R16" s="19"/>
      <c r="S16" s="19">
        <v>0.690940980706097</v>
      </c>
      <c r="T16" s="19">
        <v>0.75703809849852299</v>
      </c>
      <c r="U16" s="19">
        <v>0.69066142259127195</v>
      </c>
      <c r="V16" s="19">
        <v>0.69582929075547795</v>
      </c>
      <c r="W16" s="19">
        <v>0.70347568872489996</v>
      </c>
      <c r="X16" s="19">
        <v>0.83233547566532395</v>
      </c>
      <c r="Y16" s="19">
        <v>0.76275864349648204</v>
      </c>
      <c r="Z16" s="19">
        <v>0.76600098809904005</v>
      </c>
      <c r="AA16" s="19">
        <v>0.69409248827552605</v>
      </c>
      <c r="AB16" s="19">
        <v>0.805885474593244</v>
      </c>
      <c r="AC16" s="19">
        <v>0.71679108357522403</v>
      </c>
      <c r="AD16" s="19">
        <v>0.76085191981411504</v>
      </c>
      <c r="AE16" s="19"/>
      <c r="AF16" s="19">
        <v>0.75885345832486595</v>
      </c>
      <c r="AG16" s="19">
        <v>0.76754648230072997</v>
      </c>
      <c r="AH16" s="19">
        <v>0.60869364395466596</v>
      </c>
      <c r="AI16" s="19"/>
      <c r="AJ16" s="19">
        <v>0.74924611828766796</v>
      </c>
      <c r="AK16" s="19">
        <v>0.76223559431201204</v>
      </c>
      <c r="AL16" s="19">
        <v>0.78840750055040998</v>
      </c>
      <c r="AM16" s="19">
        <v>0.67337722981674597</v>
      </c>
      <c r="AN16" s="19">
        <v>0.62656439478775605</v>
      </c>
      <c r="AO16" s="19"/>
      <c r="AP16" s="19">
        <v>0.71705507620616404</v>
      </c>
      <c r="AQ16" s="19">
        <v>0.77458461584446503</v>
      </c>
      <c r="AR16" s="19">
        <v>0.74310887884125199</v>
      </c>
      <c r="AS16" s="19"/>
      <c r="AT16" s="19">
        <v>0.69967672480405896</v>
      </c>
      <c r="AU16" s="19">
        <v>0.74029585903835005</v>
      </c>
      <c r="AV16" s="19">
        <v>0.75905894664367302</v>
      </c>
      <c r="AW16" s="19">
        <v>0.67601550603471705</v>
      </c>
      <c r="AX16" s="19">
        <v>0.90174630910582199</v>
      </c>
      <c r="AY16" s="19"/>
      <c r="AZ16" s="19">
        <v>0.70841387306607395</v>
      </c>
      <c r="BA16" s="19">
        <v>0.73912622966059305</v>
      </c>
      <c r="BB16" s="19">
        <v>0.71796282642448095</v>
      </c>
      <c r="BC16" s="19">
        <v>0.75365425155038201</v>
      </c>
      <c r="BD16" s="19">
        <v>0.74850453860850996</v>
      </c>
      <c r="BE16" s="19">
        <v>0.79838172637151095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H18"/>
  <sheetViews>
    <sheetView showGridLines="0" workbookViewId="0">
      <pane xSplit="2" topLeftCell="C1" activePane="topRight" state="frozen"/>
      <selection pane="topRight" activeCell="C6" sqref="C6"/>
    </sheetView>
  </sheetViews>
  <sheetFormatPr defaultColWidth="10.85546875" defaultRowHeight="15" x14ac:dyDescent="0.25"/>
  <cols>
    <col min="2" max="2" width="25.7109375" customWidth="1"/>
    <col min="3" max="8" width="20.7109375" customWidth="1"/>
  </cols>
  <sheetData>
    <row r="2" spans="2:8" ht="39.950000000000003" customHeight="1" x14ac:dyDescent="0.25">
      <c r="D2" s="29" t="s">
        <v>131</v>
      </c>
      <c r="E2" s="26"/>
      <c r="F2" s="26"/>
      <c r="G2" s="26"/>
      <c r="H2" s="26"/>
    </row>
    <row r="6" spans="2:8" ht="50.1" customHeight="1" x14ac:dyDescent="0.25">
      <c r="B6" s="17" t="s">
        <v>15</v>
      </c>
      <c r="C6" s="17" t="s">
        <v>122</v>
      </c>
      <c r="D6" s="17" t="s">
        <v>123</v>
      </c>
      <c r="E6" s="17" t="s">
        <v>124</v>
      </c>
      <c r="F6" s="17" t="s">
        <v>125</v>
      </c>
      <c r="G6" s="17" t="s">
        <v>126</v>
      </c>
    </row>
    <row r="7" spans="2:8" x14ac:dyDescent="0.25">
      <c r="B7" s="15" t="s">
        <v>127</v>
      </c>
      <c r="C7" s="14">
        <v>0.25665746716492199</v>
      </c>
      <c r="D7" s="14">
        <v>0.25570735859600502</v>
      </c>
      <c r="E7" s="14">
        <v>0.38991894697261997</v>
      </c>
      <c r="F7" s="14">
        <v>0.33518587668967398</v>
      </c>
      <c r="G7" s="14">
        <v>0.40687799355512799</v>
      </c>
    </row>
    <row r="8" spans="2:8" x14ac:dyDescent="0.25">
      <c r="B8" s="15" t="s">
        <v>128</v>
      </c>
      <c r="C8" s="14">
        <v>0.39391701495853598</v>
      </c>
      <c r="D8" s="14">
        <v>0.48679996651359397</v>
      </c>
      <c r="E8" s="14">
        <v>0.46199209860993701</v>
      </c>
      <c r="F8" s="14">
        <v>0.519084171242994</v>
      </c>
      <c r="G8" s="14">
        <v>0.453279974941111</v>
      </c>
    </row>
    <row r="9" spans="2:8" x14ac:dyDescent="0.25">
      <c r="B9" s="15" t="s">
        <v>129</v>
      </c>
      <c r="C9" s="14">
        <v>0.18229084174645099</v>
      </c>
      <c r="D9" s="14">
        <v>0.17655230070128</v>
      </c>
      <c r="E9" s="14">
        <v>0.103690318192652</v>
      </c>
      <c r="F9" s="14">
        <v>0.10533463328242</v>
      </c>
      <c r="G9" s="14">
        <v>0.10113148552420601</v>
      </c>
    </row>
    <row r="10" spans="2:8" x14ac:dyDescent="0.25">
      <c r="B10" s="15" t="s">
        <v>130</v>
      </c>
      <c r="C10" s="14">
        <v>0.10263191504715399</v>
      </c>
      <c r="D10" s="14">
        <v>7.3858096852663299E-2</v>
      </c>
      <c r="E10" s="14">
        <v>2.66760261491036E-2</v>
      </c>
      <c r="F10" s="14">
        <v>2.7082388669459601E-2</v>
      </c>
      <c r="G10" s="14">
        <v>2.4859579856351899E-2</v>
      </c>
    </row>
    <row r="11" spans="2:8" x14ac:dyDescent="0.25">
      <c r="B11" s="31" t="s">
        <v>87</v>
      </c>
      <c r="C11" s="33">
        <v>6.4502761082935803E-2</v>
      </c>
      <c r="D11" s="33">
        <v>7.0822773364567198E-3</v>
      </c>
      <c r="E11" s="33">
        <v>1.77226100756868E-2</v>
      </c>
      <c r="F11" s="33">
        <v>1.33129301154524E-2</v>
      </c>
      <c r="G11" s="33">
        <v>1.38509661232035E-2</v>
      </c>
    </row>
    <row r="12" spans="2:8" x14ac:dyDescent="0.25">
      <c r="B12" s="16"/>
      <c r="C12" s="16"/>
      <c r="D12" s="16"/>
      <c r="E12" s="16"/>
      <c r="F12" s="16"/>
      <c r="G12" s="16"/>
    </row>
    <row r="13" spans="2:8" x14ac:dyDescent="0.25">
      <c r="B13" t="s">
        <v>91</v>
      </c>
    </row>
    <row r="14" spans="2:8" x14ac:dyDescent="0.25">
      <c r="B14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BE18"/>
  <sheetViews>
    <sheetView showGridLines="0" workbookViewId="0">
      <pane xSplit="2" topLeftCell="C1" activePane="topRight" state="frozen"/>
      <selection pane="topRight" activeCell="AK13" sqref="AK13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132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127</v>
      </c>
      <c r="C9" s="14">
        <v>0.40687799355512799</v>
      </c>
      <c r="D9" s="14">
        <v>0.43560670365052201</v>
      </c>
      <c r="E9" s="14">
        <v>0.379212907916403</v>
      </c>
      <c r="F9" s="14"/>
      <c r="G9" s="14">
        <v>0.31048476242361001</v>
      </c>
      <c r="H9" s="14">
        <v>0.33027455867978001</v>
      </c>
      <c r="I9" s="14">
        <v>0.37641762628591802</v>
      </c>
      <c r="J9" s="14">
        <v>0.40269161485837601</v>
      </c>
      <c r="K9" s="14">
        <v>0.457623898617462</v>
      </c>
      <c r="L9" s="14">
        <v>0.52805156938689302</v>
      </c>
      <c r="M9" s="14"/>
      <c r="N9" s="14">
        <v>0.50474030034092998</v>
      </c>
      <c r="O9" s="14">
        <v>0.39455711070556998</v>
      </c>
      <c r="P9" s="14">
        <v>0.38106901918671698</v>
      </c>
      <c r="Q9" s="14">
        <v>0.33438092706638001</v>
      </c>
      <c r="R9" s="14"/>
      <c r="S9" s="14">
        <v>0.39495218103343599</v>
      </c>
      <c r="T9" s="14">
        <v>0.41925437578171798</v>
      </c>
      <c r="U9" s="14">
        <v>0.380113275123246</v>
      </c>
      <c r="V9" s="14">
        <v>0.43012073748539997</v>
      </c>
      <c r="W9" s="14">
        <v>0.37468068032408303</v>
      </c>
      <c r="X9" s="14">
        <v>0.40479802434647599</v>
      </c>
      <c r="Y9" s="14">
        <v>0.48096249293297</v>
      </c>
      <c r="Z9" s="14">
        <v>0.426112951245257</v>
      </c>
      <c r="AA9" s="14">
        <v>0.36358215486763801</v>
      </c>
      <c r="AB9" s="14">
        <v>0.416939623279446</v>
      </c>
      <c r="AC9" s="14">
        <v>0.39554791263525801</v>
      </c>
      <c r="AD9" s="14">
        <v>0.41598322771916202</v>
      </c>
      <c r="AE9" s="14"/>
      <c r="AF9" s="14">
        <v>0.45327169697240399</v>
      </c>
      <c r="AG9" s="14">
        <v>0.41811407078017798</v>
      </c>
      <c r="AH9" s="14">
        <v>0.347697370767929</v>
      </c>
      <c r="AI9" s="14"/>
      <c r="AJ9" s="14">
        <v>0.45123668368379199</v>
      </c>
      <c r="AK9" s="14">
        <v>0.38650776626833599</v>
      </c>
      <c r="AL9" s="14">
        <v>0.46374766588927002</v>
      </c>
      <c r="AM9" s="14">
        <v>0.36558017683322902</v>
      </c>
      <c r="AN9" s="14">
        <v>0.34348340364161301</v>
      </c>
      <c r="AO9" s="14"/>
      <c r="AP9" s="14">
        <v>0.43700242194970401</v>
      </c>
      <c r="AQ9" s="14">
        <v>0.39684777299578899</v>
      </c>
      <c r="AR9" s="14">
        <v>0.42478817893000198</v>
      </c>
      <c r="AS9" s="14"/>
      <c r="AT9" s="14">
        <v>0.34946737739182998</v>
      </c>
      <c r="AU9" s="14">
        <v>0.38166447509444501</v>
      </c>
      <c r="AV9" s="14">
        <v>0.43384217101567601</v>
      </c>
      <c r="AW9" s="14">
        <v>0.45487218554209002</v>
      </c>
      <c r="AX9" s="14">
        <v>0.57468530178684996</v>
      </c>
      <c r="AY9" s="14"/>
      <c r="AZ9" s="14">
        <v>0.39767740540818303</v>
      </c>
      <c r="BA9" s="14">
        <v>0.40897997653664597</v>
      </c>
      <c r="BB9" s="14">
        <v>0.39439680782951703</v>
      </c>
      <c r="BC9" s="14">
        <v>0.40565424322423499</v>
      </c>
      <c r="BD9" s="14">
        <v>0.46197019517553001</v>
      </c>
      <c r="BE9" s="14">
        <v>0.363145195246035</v>
      </c>
    </row>
    <row r="10" spans="2:57" x14ac:dyDescent="0.25">
      <c r="B10" s="15" t="s">
        <v>128</v>
      </c>
      <c r="C10" s="14">
        <v>0.453279974941111</v>
      </c>
      <c r="D10" s="14">
        <v>0.43797813451274398</v>
      </c>
      <c r="E10" s="14">
        <v>0.467858875193289</v>
      </c>
      <c r="F10" s="14"/>
      <c r="G10" s="14">
        <v>0.44815542983908502</v>
      </c>
      <c r="H10" s="14">
        <v>0.473088516083148</v>
      </c>
      <c r="I10" s="14">
        <v>0.455265052264411</v>
      </c>
      <c r="J10" s="14">
        <v>0.497350120198919</v>
      </c>
      <c r="K10" s="14">
        <v>0.43950153988879198</v>
      </c>
      <c r="L10" s="14">
        <v>0.41231113280597698</v>
      </c>
      <c r="M10" s="14"/>
      <c r="N10" s="14">
        <v>0.388146180160855</v>
      </c>
      <c r="O10" s="14">
        <v>0.47145138609633602</v>
      </c>
      <c r="P10" s="14">
        <v>0.47316833252748602</v>
      </c>
      <c r="Q10" s="14">
        <v>0.48892742317082799</v>
      </c>
      <c r="R10" s="14"/>
      <c r="S10" s="14">
        <v>0.45472951332161599</v>
      </c>
      <c r="T10" s="14">
        <v>0.43862941642887299</v>
      </c>
      <c r="U10" s="14">
        <v>0.49254480805802398</v>
      </c>
      <c r="V10" s="14">
        <v>0.42948256185973199</v>
      </c>
      <c r="W10" s="14">
        <v>0.466812077859037</v>
      </c>
      <c r="X10" s="14">
        <v>0.46294075004044</v>
      </c>
      <c r="Y10" s="14">
        <v>0.42726241492617101</v>
      </c>
      <c r="Z10" s="14">
        <v>0.45486493490809798</v>
      </c>
      <c r="AA10" s="14">
        <v>0.49404321728327799</v>
      </c>
      <c r="AB10" s="14">
        <v>0.43372684643154602</v>
      </c>
      <c r="AC10" s="14">
        <v>0.44648342082860298</v>
      </c>
      <c r="AD10" s="14">
        <v>0.40384351949306502</v>
      </c>
      <c r="AE10" s="14"/>
      <c r="AF10" s="14">
        <v>0.425860604001637</v>
      </c>
      <c r="AG10" s="14">
        <v>0.468382307165083</v>
      </c>
      <c r="AH10" s="14">
        <v>0.48360319790672401</v>
      </c>
      <c r="AI10" s="14"/>
      <c r="AJ10" s="14">
        <v>0.45548285021038598</v>
      </c>
      <c r="AK10" s="14">
        <v>0.46088222692523301</v>
      </c>
      <c r="AL10" s="14">
        <v>0.45747049299388198</v>
      </c>
      <c r="AM10" s="14">
        <v>0.55809414004772895</v>
      </c>
      <c r="AN10" s="14">
        <v>0.46320485647612403</v>
      </c>
      <c r="AO10" s="14"/>
      <c r="AP10" s="14">
        <v>0.46354679292982898</v>
      </c>
      <c r="AQ10" s="14">
        <v>0.45032872742680802</v>
      </c>
      <c r="AR10" s="14">
        <v>0.43571678833244698</v>
      </c>
      <c r="AS10" s="14"/>
      <c r="AT10" s="14">
        <v>0.50562807782218999</v>
      </c>
      <c r="AU10" s="14">
        <v>0.455597565566497</v>
      </c>
      <c r="AV10" s="14">
        <v>0.43015159311442902</v>
      </c>
      <c r="AW10" s="14">
        <v>0.41370785184427</v>
      </c>
      <c r="AX10" s="14">
        <v>0.36035706053213001</v>
      </c>
      <c r="AY10" s="14"/>
      <c r="AZ10" s="14">
        <v>0.41629260082483199</v>
      </c>
      <c r="BA10" s="14">
        <v>0.46009862452838002</v>
      </c>
      <c r="BB10" s="14">
        <v>0.48489274689755502</v>
      </c>
      <c r="BC10" s="14">
        <v>0.47200550614179398</v>
      </c>
      <c r="BD10" s="14">
        <v>0.44311925478101</v>
      </c>
      <c r="BE10" s="14">
        <v>0.463372904251377</v>
      </c>
    </row>
    <row r="11" spans="2:57" x14ac:dyDescent="0.25">
      <c r="B11" s="15" t="s">
        <v>129</v>
      </c>
      <c r="C11" s="14">
        <v>0.10113148552420601</v>
      </c>
      <c r="D11" s="14">
        <v>9.0252484208291003E-2</v>
      </c>
      <c r="E11" s="14">
        <v>0.111498592021227</v>
      </c>
      <c r="F11" s="14"/>
      <c r="G11" s="14">
        <v>0.17117982163571399</v>
      </c>
      <c r="H11" s="14">
        <v>0.143992957081363</v>
      </c>
      <c r="I11" s="14">
        <v>0.119695084653926</v>
      </c>
      <c r="J11" s="14">
        <v>7.0331928962378804E-2</v>
      </c>
      <c r="K11" s="14">
        <v>7.5958876522020005E-2</v>
      </c>
      <c r="L11" s="14">
        <v>4.61075796346277E-2</v>
      </c>
      <c r="M11" s="14"/>
      <c r="N11" s="14">
        <v>7.4218885589582506E-2</v>
      </c>
      <c r="O11" s="14">
        <v>9.8161495785831401E-2</v>
      </c>
      <c r="P11" s="14">
        <v>0.111610061577889</v>
      </c>
      <c r="Q11" s="14">
        <v>0.123997822392937</v>
      </c>
      <c r="R11" s="14"/>
      <c r="S11" s="14">
        <v>9.1601200833716798E-2</v>
      </c>
      <c r="T11" s="14">
        <v>0.113522040034893</v>
      </c>
      <c r="U11" s="14">
        <v>8.3680255718027993E-2</v>
      </c>
      <c r="V11" s="14">
        <v>0.108470853962784</v>
      </c>
      <c r="W11" s="14">
        <v>0.11131158490824</v>
      </c>
      <c r="X11" s="14">
        <v>9.6083951513339094E-2</v>
      </c>
      <c r="Y11" s="14">
        <v>6.1187155821127603E-2</v>
      </c>
      <c r="Z11" s="14">
        <v>5.4212004248556003E-2</v>
      </c>
      <c r="AA11" s="14">
        <v>9.8360499053950001E-2</v>
      </c>
      <c r="AB11" s="14">
        <v>0.12679553078255101</v>
      </c>
      <c r="AC11" s="14">
        <v>0.12777846873579499</v>
      </c>
      <c r="AD11" s="14">
        <v>0.166295711584553</v>
      </c>
      <c r="AE11" s="14"/>
      <c r="AF11" s="14">
        <v>8.4663128786528194E-2</v>
      </c>
      <c r="AG11" s="14">
        <v>8.4760094254765203E-2</v>
      </c>
      <c r="AH11" s="14">
        <v>0.122522547376043</v>
      </c>
      <c r="AI11" s="14"/>
      <c r="AJ11" s="14">
        <v>7.3164945707220194E-2</v>
      </c>
      <c r="AK11" s="14">
        <v>0.105725763829915</v>
      </c>
      <c r="AL11" s="14">
        <v>4.6976428289003197E-2</v>
      </c>
      <c r="AM11" s="14">
        <v>7.6325683119041907E-2</v>
      </c>
      <c r="AN11" s="14">
        <v>0.13722276281944601</v>
      </c>
      <c r="AO11" s="14"/>
      <c r="AP11" s="14">
        <v>7.6784427298417002E-2</v>
      </c>
      <c r="AQ11" s="14">
        <v>0.11312705867448</v>
      </c>
      <c r="AR11" s="14">
        <v>9.2183286467773906E-2</v>
      </c>
      <c r="AS11" s="14"/>
      <c r="AT11" s="14">
        <v>0.10613961472993901</v>
      </c>
      <c r="AU11" s="14">
        <v>0.108252568011422</v>
      </c>
      <c r="AV11" s="14">
        <v>0.100198081691362</v>
      </c>
      <c r="AW11" s="14">
        <v>0.103081616553751</v>
      </c>
      <c r="AX11" s="14">
        <v>3.21740110040801E-2</v>
      </c>
      <c r="AY11" s="14"/>
      <c r="AZ11" s="14">
        <v>0.127254460097911</v>
      </c>
      <c r="BA11" s="14">
        <v>0.106095665354145</v>
      </c>
      <c r="BB11" s="14">
        <v>8.8897288374599495E-2</v>
      </c>
      <c r="BC11" s="14">
        <v>7.8822970760493105E-2</v>
      </c>
      <c r="BD11" s="14">
        <v>6.55471658329011E-2</v>
      </c>
      <c r="BE11" s="14">
        <v>0.131890106739703</v>
      </c>
    </row>
    <row r="12" spans="2:57" x14ac:dyDescent="0.25">
      <c r="B12" s="15" t="s">
        <v>130</v>
      </c>
      <c r="C12" s="14">
        <v>2.4859579856351899E-2</v>
      </c>
      <c r="D12" s="14">
        <v>2.1630460510362399E-2</v>
      </c>
      <c r="E12" s="14">
        <v>2.8162547330141601E-2</v>
      </c>
      <c r="F12" s="14"/>
      <c r="G12" s="14">
        <v>4.4643339879371302E-2</v>
      </c>
      <c r="H12" s="14">
        <v>4.0532301175377497E-2</v>
      </c>
      <c r="I12" s="14">
        <v>3.69257133800368E-2</v>
      </c>
      <c r="J12" s="14">
        <v>1.7393314151760701E-2</v>
      </c>
      <c r="K12" s="14">
        <v>1.11302776321398E-2</v>
      </c>
      <c r="L12" s="14">
        <v>4.3009533371172696E-3</v>
      </c>
      <c r="M12" s="14"/>
      <c r="N12" s="14">
        <v>1.80179406615406E-2</v>
      </c>
      <c r="O12" s="14">
        <v>2.14461006667413E-2</v>
      </c>
      <c r="P12" s="14">
        <v>2.5793212061668399E-2</v>
      </c>
      <c r="Q12" s="14">
        <v>3.5421962847055601E-2</v>
      </c>
      <c r="R12" s="14"/>
      <c r="S12" s="14">
        <v>4.0156287251042901E-2</v>
      </c>
      <c r="T12" s="14">
        <v>1.8848639608380902E-2</v>
      </c>
      <c r="U12" s="14">
        <v>2.5687730849059901E-2</v>
      </c>
      <c r="V12" s="14">
        <v>2.5351068196211898E-2</v>
      </c>
      <c r="W12" s="14">
        <v>2.4293328561987598E-2</v>
      </c>
      <c r="X12" s="14">
        <v>2.3540889209887599E-2</v>
      </c>
      <c r="Y12" s="14">
        <v>1.25110632060507E-2</v>
      </c>
      <c r="Z12" s="14">
        <v>4.31016765071707E-2</v>
      </c>
      <c r="AA12" s="14">
        <v>3.0374251350345299E-2</v>
      </c>
      <c r="AB12" s="14">
        <v>1.6988218401071401E-2</v>
      </c>
      <c r="AC12" s="14">
        <v>2.05472050715403E-2</v>
      </c>
      <c r="AD12" s="14">
        <v>0</v>
      </c>
      <c r="AE12" s="14"/>
      <c r="AF12" s="14">
        <v>2.0451356062173701E-2</v>
      </c>
      <c r="AG12" s="14">
        <v>1.75474479237386E-2</v>
      </c>
      <c r="AH12" s="14">
        <v>4.2757690101844097E-2</v>
      </c>
      <c r="AI12" s="14"/>
      <c r="AJ12" s="14">
        <v>9.8558922297148892E-3</v>
      </c>
      <c r="AK12" s="14">
        <v>3.6439294417447601E-2</v>
      </c>
      <c r="AL12" s="14">
        <v>6.2107336341758702E-3</v>
      </c>
      <c r="AM12" s="14">
        <v>0</v>
      </c>
      <c r="AN12" s="14">
        <v>4.7747878865797698E-2</v>
      </c>
      <c r="AO12" s="14"/>
      <c r="AP12" s="14">
        <v>1.1739455141508299E-2</v>
      </c>
      <c r="AQ12" s="14">
        <v>2.5987445519671699E-2</v>
      </c>
      <c r="AR12" s="14">
        <v>2.1445912409884301E-2</v>
      </c>
      <c r="AS12" s="14"/>
      <c r="AT12" s="14">
        <v>2.0500576514783798E-2</v>
      </c>
      <c r="AU12" s="14">
        <v>4.0016054617328697E-2</v>
      </c>
      <c r="AV12" s="14">
        <v>2.0314347403709999E-2</v>
      </c>
      <c r="AW12" s="14">
        <v>2.3184068947986601E-2</v>
      </c>
      <c r="AX12" s="14">
        <v>3.2783626676940299E-2</v>
      </c>
      <c r="AY12" s="14"/>
      <c r="AZ12" s="14">
        <v>3.97499191118309E-2</v>
      </c>
      <c r="BA12" s="14">
        <v>1.4614013826214699E-2</v>
      </c>
      <c r="BB12" s="14">
        <v>2.7299172514194101E-2</v>
      </c>
      <c r="BC12" s="14">
        <v>2.8280715787151401E-2</v>
      </c>
      <c r="BD12" s="14">
        <v>1.9771538694035699E-2</v>
      </c>
      <c r="BE12" s="14">
        <v>8.0006505729824495E-3</v>
      </c>
    </row>
    <row r="13" spans="2:57" s="32" customFormat="1" x14ac:dyDescent="0.25">
      <c r="B13" s="34" t="s">
        <v>87</v>
      </c>
      <c r="C13" s="35">
        <v>1.38509661232035E-2</v>
      </c>
      <c r="D13" s="35">
        <v>1.4532217118080599E-2</v>
      </c>
      <c r="E13" s="35">
        <v>1.3267077538939799E-2</v>
      </c>
      <c r="F13" s="35"/>
      <c r="G13" s="35">
        <v>2.55366462222196E-2</v>
      </c>
      <c r="H13" s="35">
        <v>1.21116669803315E-2</v>
      </c>
      <c r="I13" s="35">
        <v>1.1696523415708201E-2</v>
      </c>
      <c r="J13" s="35">
        <v>1.22330218285648E-2</v>
      </c>
      <c r="K13" s="35">
        <v>1.5785407339585798E-2</v>
      </c>
      <c r="L13" s="35">
        <v>9.2287648353846195E-3</v>
      </c>
      <c r="M13" s="35"/>
      <c r="N13" s="35">
        <v>1.48766932470926E-2</v>
      </c>
      <c r="O13" s="35">
        <v>1.4383906745522E-2</v>
      </c>
      <c r="P13" s="35">
        <v>8.3593746462398994E-3</v>
      </c>
      <c r="Q13" s="35">
        <v>1.72718645228002E-2</v>
      </c>
      <c r="R13" s="35"/>
      <c r="S13" s="35">
        <v>1.8560817560188601E-2</v>
      </c>
      <c r="T13" s="35">
        <v>9.7455281461346997E-3</v>
      </c>
      <c r="U13" s="35">
        <v>1.7973930251642099E-2</v>
      </c>
      <c r="V13" s="35">
        <v>6.5747784958720204E-3</v>
      </c>
      <c r="W13" s="35">
        <v>2.29023283466523E-2</v>
      </c>
      <c r="X13" s="35">
        <v>1.26363848898579E-2</v>
      </c>
      <c r="Y13" s="35">
        <v>1.8076873113680801E-2</v>
      </c>
      <c r="Z13" s="35">
        <v>2.1708433090917401E-2</v>
      </c>
      <c r="AA13" s="35">
        <v>1.36398774447883E-2</v>
      </c>
      <c r="AB13" s="35">
        <v>5.5497811053857003E-3</v>
      </c>
      <c r="AC13" s="35">
        <v>9.64299272880355E-3</v>
      </c>
      <c r="AD13" s="35">
        <v>1.3877541203219801E-2</v>
      </c>
      <c r="AE13" s="35"/>
      <c r="AF13" s="35">
        <v>1.5753214177257401E-2</v>
      </c>
      <c r="AG13" s="35">
        <v>1.11960798762346E-2</v>
      </c>
      <c r="AH13" s="35">
        <v>3.41919384745974E-3</v>
      </c>
      <c r="AI13" s="35"/>
      <c r="AJ13" s="35">
        <v>1.0259628168887199E-2</v>
      </c>
      <c r="AK13" s="35">
        <v>1.04449485590682E-2</v>
      </c>
      <c r="AL13" s="35">
        <v>2.5594679193669201E-2</v>
      </c>
      <c r="AM13" s="35">
        <v>0</v>
      </c>
      <c r="AN13" s="35">
        <v>8.3410981970189705E-3</v>
      </c>
      <c r="AO13" s="35"/>
      <c r="AP13" s="35">
        <v>1.0926902680541899E-2</v>
      </c>
      <c r="AQ13" s="35">
        <v>1.3708995383251101E-2</v>
      </c>
      <c r="AR13" s="35">
        <v>2.5865833859893401E-2</v>
      </c>
      <c r="AS13" s="35"/>
      <c r="AT13" s="35">
        <v>1.8264353541255898E-2</v>
      </c>
      <c r="AU13" s="35">
        <v>1.4469336710307401E-2</v>
      </c>
      <c r="AV13" s="35">
        <v>1.54938067748231E-2</v>
      </c>
      <c r="AW13" s="35">
        <v>5.1542771119025398E-3</v>
      </c>
      <c r="AX13" s="35">
        <v>0</v>
      </c>
      <c r="AY13" s="35"/>
      <c r="AZ13" s="35">
        <v>1.9025614557242901E-2</v>
      </c>
      <c r="BA13" s="35">
        <v>1.0211719754614899E-2</v>
      </c>
      <c r="BB13" s="35">
        <v>4.5139843841345596E-3</v>
      </c>
      <c r="BC13" s="35">
        <v>1.52365640863269E-2</v>
      </c>
      <c r="BD13" s="35">
        <v>9.5918455165232199E-3</v>
      </c>
      <c r="BE13" s="35">
        <v>3.3591143189903201E-2</v>
      </c>
    </row>
    <row r="14" spans="2:57" x14ac:dyDescent="0.25">
      <c r="B14" s="16"/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BE18"/>
  <sheetViews>
    <sheetView showGridLines="0" workbookViewId="0">
      <pane xSplit="2" topLeftCell="C1" activePane="topRight" state="frozen"/>
      <selection pane="topRight" activeCell="D12" sqref="D12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133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127</v>
      </c>
      <c r="C9" s="14">
        <v>0.33518587668967398</v>
      </c>
      <c r="D9" s="14">
        <v>0.37357037329378301</v>
      </c>
      <c r="E9" s="14">
        <v>0.29965381173218397</v>
      </c>
      <c r="F9" s="14"/>
      <c r="G9" s="14">
        <v>0.29650047890141101</v>
      </c>
      <c r="H9" s="14">
        <v>0.25664541097871901</v>
      </c>
      <c r="I9" s="14">
        <v>0.33390637051938499</v>
      </c>
      <c r="J9" s="14">
        <v>0.36100639231376402</v>
      </c>
      <c r="K9" s="14">
        <v>0.37773541936562899</v>
      </c>
      <c r="L9" s="14">
        <v>0.37674294023591798</v>
      </c>
      <c r="M9" s="14"/>
      <c r="N9" s="14">
        <v>0.427063635654444</v>
      </c>
      <c r="O9" s="14">
        <v>0.30659413513842798</v>
      </c>
      <c r="P9" s="14">
        <v>0.32052964729092298</v>
      </c>
      <c r="Q9" s="14">
        <v>0.27712663641542201</v>
      </c>
      <c r="R9" s="14"/>
      <c r="S9" s="14">
        <v>0.34560279224510099</v>
      </c>
      <c r="T9" s="14">
        <v>0.34646856233189399</v>
      </c>
      <c r="U9" s="14">
        <v>0.29643322268794098</v>
      </c>
      <c r="V9" s="14">
        <v>0.325173295122474</v>
      </c>
      <c r="W9" s="14">
        <v>0.28360861729492098</v>
      </c>
      <c r="X9" s="14">
        <v>0.36998661517647502</v>
      </c>
      <c r="Y9" s="14">
        <v>0.365357955773985</v>
      </c>
      <c r="Z9" s="14">
        <v>0.30671963612492198</v>
      </c>
      <c r="AA9" s="14">
        <v>0.373812895803048</v>
      </c>
      <c r="AB9" s="14">
        <v>0.31162934916270302</v>
      </c>
      <c r="AC9" s="14">
        <v>0.29612061095098602</v>
      </c>
      <c r="AD9" s="14">
        <v>0.339344682311645</v>
      </c>
      <c r="AE9" s="14"/>
      <c r="AF9" s="14">
        <v>0.35179019024195801</v>
      </c>
      <c r="AG9" s="14">
        <v>0.35880596033427697</v>
      </c>
      <c r="AH9" s="14">
        <v>0.27050284655829598</v>
      </c>
      <c r="AI9" s="14"/>
      <c r="AJ9" s="14">
        <v>0.374383574703328</v>
      </c>
      <c r="AK9" s="14">
        <v>0.33301091762775797</v>
      </c>
      <c r="AL9" s="14">
        <v>0.35686921321069498</v>
      </c>
      <c r="AM9" s="14">
        <v>0.33452098202395297</v>
      </c>
      <c r="AN9" s="14">
        <v>0.22202033412936201</v>
      </c>
      <c r="AO9" s="14"/>
      <c r="AP9" s="14">
        <v>0.37122596612666903</v>
      </c>
      <c r="AQ9" s="14">
        <v>0.33730078137553599</v>
      </c>
      <c r="AR9" s="14">
        <v>0.33738846312176801</v>
      </c>
      <c r="AS9" s="14"/>
      <c r="AT9" s="14">
        <v>0.28557033468824899</v>
      </c>
      <c r="AU9" s="14">
        <v>0.30847548979688599</v>
      </c>
      <c r="AV9" s="14">
        <v>0.36402112193692998</v>
      </c>
      <c r="AW9" s="14">
        <v>0.38194254890420898</v>
      </c>
      <c r="AX9" s="14">
        <v>0.34847502990087598</v>
      </c>
      <c r="AY9" s="14"/>
      <c r="AZ9" s="14">
        <v>0.32875682497597503</v>
      </c>
      <c r="BA9" s="14">
        <v>0.34519224895214701</v>
      </c>
      <c r="BB9" s="14">
        <v>0.34558683992022099</v>
      </c>
      <c r="BC9" s="14">
        <v>0.31457326369386901</v>
      </c>
      <c r="BD9" s="14">
        <v>0.32494637226785</v>
      </c>
      <c r="BE9" s="14">
        <v>0.37305318474006599</v>
      </c>
    </row>
    <row r="10" spans="2:57" x14ac:dyDescent="0.25">
      <c r="B10" s="15" t="s">
        <v>128</v>
      </c>
      <c r="C10" s="14">
        <v>0.519084171242994</v>
      </c>
      <c r="D10" s="14">
        <v>0.49707696838385101</v>
      </c>
      <c r="E10" s="14">
        <v>0.53973512283759095</v>
      </c>
      <c r="F10" s="14"/>
      <c r="G10" s="14">
        <v>0.56876987403897294</v>
      </c>
      <c r="H10" s="14">
        <v>0.54634535414823404</v>
      </c>
      <c r="I10" s="14">
        <v>0.49424326673284602</v>
      </c>
      <c r="J10" s="14">
        <v>0.53398014856452003</v>
      </c>
      <c r="K10" s="14">
        <v>0.49268029982487999</v>
      </c>
      <c r="L10" s="14">
        <v>0.489408603985718</v>
      </c>
      <c r="M10" s="14"/>
      <c r="N10" s="14">
        <v>0.46179773617228898</v>
      </c>
      <c r="O10" s="14">
        <v>0.57232661572596699</v>
      </c>
      <c r="P10" s="14">
        <v>0.506862542634405</v>
      </c>
      <c r="Q10" s="14">
        <v>0.54137857090951602</v>
      </c>
      <c r="R10" s="14"/>
      <c r="S10" s="14">
        <v>0.50019079686253298</v>
      </c>
      <c r="T10" s="14">
        <v>0.503784635435229</v>
      </c>
      <c r="U10" s="14">
        <v>0.54009771420263197</v>
      </c>
      <c r="V10" s="14">
        <v>0.54507222797238697</v>
      </c>
      <c r="W10" s="14">
        <v>0.55195348279496104</v>
      </c>
      <c r="X10" s="14">
        <v>0.52466582210145496</v>
      </c>
      <c r="Y10" s="14">
        <v>0.48389803129930398</v>
      </c>
      <c r="Z10" s="14">
        <v>0.53158922628542804</v>
      </c>
      <c r="AA10" s="14">
        <v>0.49029710124375397</v>
      </c>
      <c r="AB10" s="14">
        <v>0.53239556904507701</v>
      </c>
      <c r="AC10" s="14">
        <v>0.57470569457896004</v>
      </c>
      <c r="AD10" s="14">
        <v>0.49562592499811198</v>
      </c>
      <c r="AE10" s="14"/>
      <c r="AF10" s="14">
        <v>0.48395677466155401</v>
      </c>
      <c r="AG10" s="14">
        <v>0.52158653303436497</v>
      </c>
      <c r="AH10" s="14">
        <v>0.55026391246462103</v>
      </c>
      <c r="AI10" s="14"/>
      <c r="AJ10" s="14">
        <v>0.49514218686076999</v>
      </c>
      <c r="AK10" s="14">
        <v>0.51067446087157198</v>
      </c>
      <c r="AL10" s="14">
        <v>0.52241202783946605</v>
      </c>
      <c r="AM10" s="14">
        <v>0.47822520271132102</v>
      </c>
      <c r="AN10" s="14">
        <v>0.60898460111267005</v>
      </c>
      <c r="AO10" s="14"/>
      <c r="AP10" s="14">
        <v>0.51876683841432902</v>
      </c>
      <c r="AQ10" s="14">
        <v>0.51982613208682005</v>
      </c>
      <c r="AR10" s="14">
        <v>0.50966422462780303</v>
      </c>
      <c r="AS10" s="14"/>
      <c r="AT10" s="14">
        <v>0.55177966310717996</v>
      </c>
      <c r="AU10" s="14">
        <v>0.54896615066141297</v>
      </c>
      <c r="AV10" s="14">
        <v>0.50305018579776295</v>
      </c>
      <c r="AW10" s="14">
        <v>0.514663503458199</v>
      </c>
      <c r="AX10" s="14">
        <v>0.460158578332591</v>
      </c>
      <c r="AY10" s="14"/>
      <c r="AZ10" s="14">
        <v>0.52000876779051197</v>
      </c>
      <c r="BA10" s="14">
        <v>0.50975384228988097</v>
      </c>
      <c r="BB10" s="14">
        <v>0.52064725125929701</v>
      </c>
      <c r="BC10" s="14">
        <v>0.53544342609199702</v>
      </c>
      <c r="BD10" s="14">
        <v>0.52176426079259497</v>
      </c>
      <c r="BE10" s="14">
        <v>0.50167702752610099</v>
      </c>
    </row>
    <row r="11" spans="2:57" x14ac:dyDescent="0.25">
      <c r="B11" s="15" t="s">
        <v>129</v>
      </c>
      <c r="C11" s="14">
        <v>0.10533463328242</v>
      </c>
      <c r="D11" s="14">
        <v>9.5837689929375594E-2</v>
      </c>
      <c r="E11" s="14">
        <v>0.11411589269073601</v>
      </c>
      <c r="F11" s="14"/>
      <c r="G11" s="14">
        <v>9.4902496028694799E-2</v>
      </c>
      <c r="H11" s="14">
        <v>0.14372663364122801</v>
      </c>
      <c r="I11" s="14">
        <v>0.124875958682044</v>
      </c>
      <c r="J11" s="14">
        <v>7.6533923575723806E-2</v>
      </c>
      <c r="K11" s="14">
        <v>7.7841623728749101E-2</v>
      </c>
      <c r="L11" s="14">
        <v>0.106912383549498</v>
      </c>
      <c r="M11" s="14"/>
      <c r="N11" s="14">
        <v>7.3915831571367302E-2</v>
      </c>
      <c r="O11" s="14">
        <v>8.4915444024081493E-2</v>
      </c>
      <c r="P11" s="14">
        <v>0.113849359367149</v>
      </c>
      <c r="Q11" s="14">
        <v>0.15059132623243501</v>
      </c>
      <c r="R11" s="14"/>
      <c r="S11" s="14">
        <v>9.2031571029124001E-2</v>
      </c>
      <c r="T11" s="14">
        <v>0.12566368600087199</v>
      </c>
      <c r="U11" s="14">
        <v>0.12854228689559299</v>
      </c>
      <c r="V11" s="14">
        <v>7.8953192212681295E-2</v>
      </c>
      <c r="W11" s="14">
        <v>0.13450535653784601</v>
      </c>
      <c r="X11" s="14">
        <v>7.5558564106754295E-2</v>
      </c>
      <c r="Y11" s="14">
        <v>0.10893240556197401</v>
      </c>
      <c r="Z11" s="14">
        <v>0.111691269950991</v>
      </c>
      <c r="AA11" s="14">
        <v>9.7296499477648402E-2</v>
      </c>
      <c r="AB11" s="14">
        <v>0.12792314926273099</v>
      </c>
      <c r="AC11" s="14">
        <v>6.1262356538727698E-2</v>
      </c>
      <c r="AD11" s="14">
        <v>0.13510848042345699</v>
      </c>
      <c r="AE11" s="14"/>
      <c r="AF11" s="14">
        <v>0.119596980082234</v>
      </c>
      <c r="AG11" s="14">
        <v>8.1506177708741606E-2</v>
      </c>
      <c r="AH11" s="14">
        <v>0.14078759673695099</v>
      </c>
      <c r="AI11" s="14"/>
      <c r="AJ11" s="14">
        <v>0.104830471901516</v>
      </c>
      <c r="AK11" s="14">
        <v>0.109183914978143</v>
      </c>
      <c r="AL11" s="14">
        <v>6.9335733024528598E-2</v>
      </c>
      <c r="AM11" s="14">
        <v>0.150798857380957</v>
      </c>
      <c r="AN11" s="14">
        <v>0.12295806965032401</v>
      </c>
      <c r="AO11" s="14"/>
      <c r="AP11" s="14">
        <v>8.6759693574185601E-2</v>
      </c>
      <c r="AQ11" s="14">
        <v>0.108884329328253</v>
      </c>
      <c r="AR11" s="14">
        <v>0.113537932122799</v>
      </c>
      <c r="AS11" s="14"/>
      <c r="AT11" s="14">
        <v>0.12594845548049999</v>
      </c>
      <c r="AU11" s="14">
        <v>9.7909956151001301E-2</v>
      </c>
      <c r="AV11" s="14">
        <v>9.4477034373545904E-2</v>
      </c>
      <c r="AW11" s="14">
        <v>6.8471833561635498E-2</v>
      </c>
      <c r="AX11" s="14">
        <v>0.15941122722610801</v>
      </c>
      <c r="AY11" s="14"/>
      <c r="AZ11" s="14">
        <v>0.102706843850188</v>
      </c>
      <c r="BA11" s="14">
        <v>0.11526036843828399</v>
      </c>
      <c r="BB11" s="14">
        <v>9.1266375539425307E-2</v>
      </c>
      <c r="BC11" s="14">
        <v>0.11146388157964</v>
      </c>
      <c r="BD11" s="14">
        <v>8.98512001243328E-2</v>
      </c>
      <c r="BE11" s="14">
        <v>0.10738673266673</v>
      </c>
    </row>
    <row r="12" spans="2:57" x14ac:dyDescent="0.25">
      <c r="B12" s="15" t="s">
        <v>130</v>
      </c>
      <c r="C12" s="14">
        <v>2.7082388669459601E-2</v>
      </c>
      <c r="D12" s="14">
        <v>2.2354787335908601E-2</v>
      </c>
      <c r="E12" s="14">
        <v>3.1863023176911198E-2</v>
      </c>
      <c r="F12" s="14"/>
      <c r="G12" s="14">
        <v>1.5265247087658499E-2</v>
      </c>
      <c r="H12" s="14">
        <v>4.5877245090476998E-2</v>
      </c>
      <c r="I12" s="14">
        <v>3.5492854441184697E-2</v>
      </c>
      <c r="J12" s="14">
        <v>1.73772785674292E-2</v>
      </c>
      <c r="K12" s="14">
        <v>3.5402790519185698E-2</v>
      </c>
      <c r="L12" s="14">
        <v>1.50579880313242E-2</v>
      </c>
      <c r="M12" s="14"/>
      <c r="N12" s="14">
        <v>2.5755871363037499E-2</v>
      </c>
      <c r="O12" s="14">
        <v>2.5652091390472399E-2</v>
      </c>
      <c r="P12" s="14">
        <v>3.84308696374678E-2</v>
      </c>
      <c r="Q12" s="14">
        <v>2.0499339041236499E-2</v>
      </c>
      <c r="R12" s="14"/>
      <c r="S12" s="14">
        <v>4.0861873171921602E-2</v>
      </c>
      <c r="T12" s="14">
        <v>1.68811432220328E-2</v>
      </c>
      <c r="U12" s="14">
        <v>2.8701318204045999E-2</v>
      </c>
      <c r="V12" s="14">
        <v>2.92946713881863E-2</v>
      </c>
      <c r="W12" s="14">
        <v>2.1995365727560699E-2</v>
      </c>
      <c r="X12" s="14">
        <v>1.6553597722149802E-2</v>
      </c>
      <c r="Y12" s="14">
        <v>2.3621517541327401E-2</v>
      </c>
      <c r="Z12" s="14">
        <v>2.77629374386167E-2</v>
      </c>
      <c r="AA12" s="14">
        <v>2.5074430181961899E-2</v>
      </c>
      <c r="AB12" s="14">
        <v>2.8051932529489398E-2</v>
      </c>
      <c r="AC12" s="14">
        <v>4.92120521026429E-2</v>
      </c>
      <c r="AD12" s="14">
        <v>1.5162292519056E-2</v>
      </c>
      <c r="AE12" s="14"/>
      <c r="AF12" s="14">
        <v>2.9580397641816799E-2</v>
      </c>
      <c r="AG12" s="14">
        <v>2.97295639532686E-2</v>
      </c>
      <c r="AH12" s="14">
        <v>2.4379929649878999E-2</v>
      </c>
      <c r="AI12" s="14"/>
      <c r="AJ12" s="14">
        <v>1.8466322515183299E-2</v>
      </c>
      <c r="AK12" s="14">
        <v>2.8966370522005801E-2</v>
      </c>
      <c r="AL12" s="14">
        <v>2.6099735586392201E-2</v>
      </c>
      <c r="AM12" s="14">
        <v>3.6454957883768901E-2</v>
      </c>
      <c r="AN12" s="14">
        <v>3.5292740754553999E-2</v>
      </c>
      <c r="AO12" s="14"/>
      <c r="AP12" s="14">
        <v>1.54041203223397E-2</v>
      </c>
      <c r="AQ12" s="14">
        <v>2.1747798317895899E-2</v>
      </c>
      <c r="AR12" s="14">
        <v>1.9966035700053598E-2</v>
      </c>
      <c r="AS12" s="14"/>
      <c r="AT12" s="14">
        <v>2.0026787479267699E-2</v>
      </c>
      <c r="AU12" s="14">
        <v>2.8402692107338801E-2</v>
      </c>
      <c r="AV12" s="14">
        <v>2.7674331591127001E-2</v>
      </c>
      <c r="AW12" s="14">
        <v>2.9329733581648199E-2</v>
      </c>
      <c r="AX12" s="14">
        <v>0</v>
      </c>
      <c r="AY12" s="14"/>
      <c r="AZ12" s="14">
        <v>3.81854769839714E-2</v>
      </c>
      <c r="BA12" s="14">
        <v>1.35226623471608E-2</v>
      </c>
      <c r="BB12" s="14">
        <v>3.55949895912561E-2</v>
      </c>
      <c r="BC12" s="14">
        <v>2.5735493490192499E-2</v>
      </c>
      <c r="BD12" s="14">
        <v>4.1220308010291903E-2</v>
      </c>
      <c r="BE12" s="14">
        <v>8.0006505729824495E-3</v>
      </c>
    </row>
    <row r="13" spans="2:57" s="32" customFormat="1" x14ac:dyDescent="0.25">
      <c r="B13" s="34" t="s">
        <v>87</v>
      </c>
      <c r="C13" s="35">
        <v>1.33129301154524E-2</v>
      </c>
      <c r="D13" s="35">
        <v>1.1160181057081799E-2</v>
      </c>
      <c r="E13" s="35">
        <v>1.46321495625773E-2</v>
      </c>
      <c r="F13" s="35"/>
      <c r="G13" s="35">
        <v>2.45619039432632E-2</v>
      </c>
      <c r="H13" s="35">
        <v>7.4053561413413701E-3</v>
      </c>
      <c r="I13" s="35">
        <v>1.1481549624540101E-2</v>
      </c>
      <c r="J13" s="35">
        <v>1.11022569785629E-2</v>
      </c>
      <c r="K13" s="35">
        <v>1.6339866561555502E-2</v>
      </c>
      <c r="L13" s="35">
        <v>1.18780841975422E-2</v>
      </c>
      <c r="M13" s="35"/>
      <c r="N13" s="35">
        <v>1.14669252388627E-2</v>
      </c>
      <c r="O13" s="35">
        <v>1.05117137210511E-2</v>
      </c>
      <c r="P13" s="35">
        <v>2.03275810700548E-2</v>
      </c>
      <c r="Q13" s="35">
        <v>1.0404127401391201E-2</v>
      </c>
      <c r="R13" s="35"/>
      <c r="S13" s="35">
        <v>2.1312966691319699E-2</v>
      </c>
      <c r="T13" s="35">
        <v>7.2019730099731E-3</v>
      </c>
      <c r="U13" s="35">
        <v>6.2254580097887702E-3</v>
      </c>
      <c r="V13" s="35">
        <v>2.1506613304271699E-2</v>
      </c>
      <c r="W13" s="35">
        <v>7.9371776447106808E-3</v>
      </c>
      <c r="X13" s="35">
        <v>1.3235400893166001E-2</v>
      </c>
      <c r="Y13" s="35">
        <v>1.8190089823408601E-2</v>
      </c>
      <c r="Z13" s="35">
        <v>2.2236930200041999E-2</v>
      </c>
      <c r="AA13" s="35">
        <v>1.3519073293587701E-2</v>
      </c>
      <c r="AB13" s="35">
        <v>0</v>
      </c>
      <c r="AC13" s="35">
        <v>1.8699285828683299E-2</v>
      </c>
      <c r="AD13" s="35">
        <v>1.47586197477294E-2</v>
      </c>
      <c r="AE13" s="35"/>
      <c r="AF13" s="35">
        <v>1.5075657372437601E-2</v>
      </c>
      <c r="AG13" s="35">
        <v>8.3717649693487509E-3</v>
      </c>
      <c r="AH13" s="35">
        <v>1.4065714590253599E-2</v>
      </c>
      <c r="AI13" s="35"/>
      <c r="AJ13" s="35">
        <v>7.1774440192019402E-3</v>
      </c>
      <c r="AK13" s="35">
        <v>1.8164336000521201E-2</v>
      </c>
      <c r="AL13" s="35">
        <v>2.5283290338918001E-2</v>
      </c>
      <c r="AM13" s="35">
        <v>0</v>
      </c>
      <c r="AN13" s="35">
        <v>1.0744254353089899E-2</v>
      </c>
      <c r="AO13" s="35"/>
      <c r="AP13" s="35">
        <v>7.8433815624766694E-3</v>
      </c>
      <c r="AQ13" s="35">
        <v>1.22409588914948E-2</v>
      </c>
      <c r="AR13" s="35">
        <v>1.9443344427576701E-2</v>
      </c>
      <c r="AS13" s="35"/>
      <c r="AT13" s="35">
        <v>1.6674759244803099E-2</v>
      </c>
      <c r="AU13" s="35">
        <v>1.6245711283361299E-2</v>
      </c>
      <c r="AV13" s="35">
        <v>1.07773263006342E-2</v>
      </c>
      <c r="AW13" s="35">
        <v>5.5923804943082698E-3</v>
      </c>
      <c r="AX13" s="35">
        <v>3.1955164540425497E-2</v>
      </c>
      <c r="AY13" s="35"/>
      <c r="AZ13" s="35">
        <v>1.0342086399353599E-2</v>
      </c>
      <c r="BA13" s="35">
        <v>1.6270877972527999E-2</v>
      </c>
      <c r="BB13" s="35">
        <v>6.90454368980021E-3</v>
      </c>
      <c r="BC13" s="35">
        <v>1.2783935144301E-2</v>
      </c>
      <c r="BD13" s="35">
        <v>2.2217858804931E-2</v>
      </c>
      <c r="BE13" s="35">
        <v>9.8824044941201207E-3</v>
      </c>
    </row>
    <row r="14" spans="2:57" x14ac:dyDescent="0.25">
      <c r="B14" s="16"/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BE18"/>
  <sheetViews>
    <sheetView showGridLines="0" workbookViewId="0">
      <pane xSplit="2" topLeftCell="C1" activePane="topRight" state="frozen"/>
      <selection pane="topRight" activeCell="B6" sqref="B6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134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127</v>
      </c>
      <c r="C9" s="14">
        <v>0.38991894697261997</v>
      </c>
      <c r="D9" s="14">
        <v>0.41410586568157698</v>
      </c>
      <c r="E9" s="14">
        <v>0.36659241131562897</v>
      </c>
      <c r="F9" s="14"/>
      <c r="G9" s="14">
        <v>0.17951540703804</v>
      </c>
      <c r="H9" s="14">
        <v>0.285810709386152</v>
      </c>
      <c r="I9" s="14">
        <v>0.360995751315837</v>
      </c>
      <c r="J9" s="14">
        <v>0.39905609508215401</v>
      </c>
      <c r="K9" s="14">
        <v>0.49152376067160802</v>
      </c>
      <c r="L9" s="14">
        <v>0.56352651693245004</v>
      </c>
      <c r="M9" s="14"/>
      <c r="N9" s="14">
        <v>0.49280747260146301</v>
      </c>
      <c r="O9" s="14">
        <v>0.39065307635305502</v>
      </c>
      <c r="P9" s="14">
        <v>0.32830282062671101</v>
      </c>
      <c r="Q9" s="14">
        <v>0.32963241309250002</v>
      </c>
      <c r="R9" s="14"/>
      <c r="S9" s="14">
        <v>0.33299293269165797</v>
      </c>
      <c r="T9" s="14">
        <v>0.36377812415199101</v>
      </c>
      <c r="U9" s="14">
        <v>0.39294354939598902</v>
      </c>
      <c r="V9" s="14">
        <v>0.41674053137664702</v>
      </c>
      <c r="W9" s="14">
        <v>0.38991619601608402</v>
      </c>
      <c r="X9" s="14">
        <v>0.41794885784808899</v>
      </c>
      <c r="Y9" s="14">
        <v>0.469766386485785</v>
      </c>
      <c r="Z9" s="14">
        <v>0.40919680701668998</v>
      </c>
      <c r="AA9" s="14">
        <v>0.36776825476908198</v>
      </c>
      <c r="AB9" s="14">
        <v>0.41167099977174698</v>
      </c>
      <c r="AC9" s="14">
        <v>0.39583108128827299</v>
      </c>
      <c r="AD9" s="14">
        <v>0.36377341224102799</v>
      </c>
      <c r="AE9" s="14"/>
      <c r="AF9" s="14">
        <v>0.44030578520376901</v>
      </c>
      <c r="AG9" s="14">
        <v>0.42424882157115801</v>
      </c>
      <c r="AH9" s="14">
        <v>0.33252849022326603</v>
      </c>
      <c r="AI9" s="14"/>
      <c r="AJ9" s="14">
        <v>0.46693626650863301</v>
      </c>
      <c r="AK9" s="14">
        <v>0.34901345834073899</v>
      </c>
      <c r="AL9" s="14">
        <v>0.45352402988533003</v>
      </c>
      <c r="AM9" s="14">
        <v>0.31443545942399997</v>
      </c>
      <c r="AN9" s="14">
        <v>0.32249973532089599</v>
      </c>
      <c r="AO9" s="14"/>
      <c r="AP9" s="14">
        <v>0.44653166527029298</v>
      </c>
      <c r="AQ9" s="14">
        <v>0.37063960879581298</v>
      </c>
      <c r="AR9" s="14">
        <v>0.397577670623603</v>
      </c>
      <c r="AS9" s="14"/>
      <c r="AT9" s="14">
        <v>0.342540715745071</v>
      </c>
      <c r="AU9" s="14">
        <v>0.36483175375305599</v>
      </c>
      <c r="AV9" s="14">
        <v>0.42048661154406503</v>
      </c>
      <c r="AW9" s="14">
        <v>0.42645160440388002</v>
      </c>
      <c r="AX9" s="14">
        <v>0.47067388189173298</v>
      </c>
      <c r="AY9" s="14"/>
      <c r="AZ9" s="14">
        <v>0.335218264627834</v>
      </c>
      <c r="BA9" s="14">
        <v>0.38276256685888799</v>
      </c>
      <c r="BB9" s="14">
        <v>0.39956465566788202</v>
      </c>
      <c r="BC9" s="14">
        <v>0.429890762530863</v>
      </c>
      <c r="BD9" s="14">
        <v>0.475768857854239</v>
      </c>
      <c r="BE9" s="14">
        <v>0.34346595049568401</v>
      </c>
    </row>
    <row r="10" spans="2:57" x14ac:dyDescent="0.25">
      <c r="B10" s="15" t="s">
        <v>128</v>
      </c>
      <c r="C10" s="14">
        <v>0.46199209860993701</v>
      </c>
      <c r="D10" s="14">
        <v>0.44779475226730497</v>
      </c>
      <c r="E10" s="14">
        <v>0.47682858080838297</v>
      </c>
      <c r="F10" s="14"/>
      <c r="G10" s="14">
        <v>0.49813170408019403</v>
      </c>
      <c r="H10" s="14">
        <v>0.50212271138592501</v>
      </c>
      <c r="I10" s="14">
        <v>0.45771827685780803</v>
      </c>
      <c r="J10" s="14">
        <v>0.50354145517271198</v>
      </c>
      <c r="K10" s="14">
        <v>0.44522334464291502</v>
      </c>
      <c r="L10" s="14">
        <v>0.38595844056267797</v>
      </c>
      <c r="M10" s="14"/>
      <c r="N10" s="14">
        <v>0.39831018812093</v>
      </c>
      <c r="O10" s="14">
        <v>0.47826483361149302</v>
      </c>
      <c r="P10" s="14">
        <v>0.49006394886440202</v>
      </c>
      <c r="Q10" s="14">
        <v>0.49742535522473302</v>
      </c>
      <c r="R10" s="14"/>
      <c r="S10" s="14">
        <v>0.48379007378323402</v>
      </c>
      <c r="T10" s="14">
        <v>0.48287366690345201</v>
      </c>
      <c r="U10" s="14">
        <v>0.470527090009278</v>
      </c>
      <c r="V10" s="14">
        <v>0.42635767813729097</v>
      </c>
      <c r="W10" s="14">
        <v>0.45043038617984399</v>
      </c>
      <c r="X10" s="14">
        <v>0.47266372011652202</v>
      </c>
      <c r="Y10" s="14">
        <v>0.42115570809448399</v>
      </c>
      <c r="Z10" s="14">
        <v>0.44967684488434001</v>
      </c>
      <c r="AA10" s="14">
        <v>0.44877329443028902</v>
      </c>
      <c r="AB10" s="14">
        <v>0.456389362856362</v>
      </c>
      <c r="AC10" s="14">
        <v>0.48212845059812698</v>
      </c>
      <c r="AD10" s="14">
        <v>0.50586394460805995</v>
      </c>
      <c r="AE10" s="14"/>
      <c r="AF10" s="14">
        <v>0.43808230472652698</v>
      </c>
      <c r="AG10" s="14">
        <v>0.46299575893515099</v>
      </c>
      <c r="AH10" s="14">
        <v>0.49336724262644899</v>
      </c>
      <c r="AI10" s="14"/>
      <c r="AJ10" s="14">
        <v>0.43913711793681298</v>
      </c>
      <c r="AK10" s="14">
        <v>0.48715876289840199</v>
      </c>
      <c r="AL10" s="14">
        <v>0.44499534276142499</v>
      </c>
      <c r="AM10" s="14">
        <v>0.51032452463602995</v>
      </c>
      <c r="AN10" s="14">
        <v>0.494444433284291</v>
      </c>
      <c r="AO10" s="14"/>
      <c r="AP10" s="14">
        <v>0.45070705894025498</v>
      </c>
      <c r="AQ10" s="14">
        <v>0.47867269439144999</v>
      </c>
      <c r="AR10" s="14">
        <v>0.44751359930664703</v>
      </c>
      <c r="AS10" s="14"/>
      <c r="AT10" s="14">
        <v>0.49884975734966103</v>
      </c>
      <c r="AU10" s="14">
        <v>0.453472987561303</v>
      </c>
      <c r="AV10" s="14">
        <v>0.43537793890024201</v>
      </c>
      <c r="AW10" s="14">
        <v>0.45437695260880501</v>
      </c>
      <c r="AX10" s="14">
        <v>0.43149539485809202</v>
      </c>
      <c r="AY10" s="14"/>
      <c r="AZ10" s="14">
        <v>0.45328387589167701</v>
      </c>
      <c r="BA10" s="14">
        <v>0.48302374629419798</v>
      </c>
      <c r="BB10" s="14">
        <v>0.45959967158745202</v>
      </c>
      <c r="BC10" s="14">
        <v>0.44838023725052401</v>
      </c>
      <c r="BD10" s="14">
        <v>0.40941536751015101</v>
      </c>
      <c r="BE10" s="14">
        <v>0.53881111301649898</v>
      </c>
    </row>
    <row r="11" spans="2:57" x14ac:dyDescent="0.25">
      <c r="B11" s="15" t="s">
        <v>129</v>
      </c>
      <c r="C11" s="14">
        <v>0.103690318192652</v>
      </c>
      <c r="D11" s="14">
        <v>9.0421322207916197E-2</v>
      </c>
      <c r="E11" s="14">
        <v>0.115122871257875</v>
      </c>
      <c r="F11" s="14"/>
      <c r="G11" s="14">
        <v>0.20818108397840199</v>
      </c>
      <c r="H11" s="14">
        <v>0.151530806116426</v>
      </c>
      <c r="I11" s="14">
        <v>0.12697372547723401</v>
      </c>
      <c r="J11" s="14">
        <v>7.3442690112862294E-2</v>
      </c>
      <c r="K11" s="14">
        <v>4.9390764564156801E-2</v>
      </c>
      <c r="L11" s="14">
        <v>3.6869848179981103E-2</v>
      </c>
      <c r="M11" s="14"/>
      <c r="N11" s="14">
        <v>7.4336364115286199E-2</v>
      </c>
      <c r="O11" s="14">
        <v>9.1242813991408198E-2</v>
      </c>
      <c r="P11" s="14">
        <v>0.13258349196195601</v>
      </c>
      <c r="Q11" s="14">
        <v>0.116459428011024</v>
      </c>
      <c r="R11" s="14"/>
      <c r="S11" s="14">
        <v>0.110700727167324</v>
      </c>
      <c r="T11" s="14">
        <v>0.105774245690625</v>
      </c>
      <c r="U11" s="14">
        <v>9.3711088888654204E-2</v>
      </c>
      <c r="V11" s="14">
        <v>0.106196794346752</v>
      </c>
      <c r="W11" s="14">
        <v>0.12777619168913301</v>
      </c>
      <c r="X11" s="14">
        <v>7.9015605047746004E-2</v>
      </c>
      <c r="Y11" s="14">
        <v>7.2943731607518603E-2</v>
      </c>
      <c r="Z11" s="14">
        <v>7.8529820511685E-2</v>
      </c>
      <c r="AA11" s="14">
        <v>0.13829372738298301</v>
      </c>
      <c r="AB11" s="14">
        <v>0.107984387919103</v>
      </c>
      <c r="AC11" s="14">
        <v>7.98829640094008E-2</v>
      </c>
      <c r="AD11" s="14">
        <v>0.114806381524566</v>
      </c>
      <c r="AE11" s="14"/>
      <c r="AF11" s="14">
        <v>7.9992662765448697E-2</v>
      </c>
      <c r="AG11" s="14">
        <v>8.7220047815309107E-2</v>
      </c>
      <c r="AH11" s="14">
        <v>0.127817516857994</v>
      </c>
      <c r="AI11" s="14"/>
      <c r="AJ11" s="14">
        <v>7.5254350203909096E-2</v>
      </c>
      <c r="AK11" s="14">
        <v>0.118014517095403</v>
      </c>
      <c r="AL11" s="14">
        <v>5.4084212484201602E-2</v>
      </c>
      <c r="AM11" s="14">
        <v>0.135369290704697</v>
      </c>
      <c r="AN11" s="14">
        <v>0.13531002190199101</v>
      </c>
      <c r="AO11" s="14"/>
      <c r="AP11" s="14">
        <v>7.1431023530580701E-2</v>
      </c>
      <c r="AQ11" s="14">
        <v>0.11089852182921101</v>
      </c>
      <c r="AR11" s="14">
        <v>8.8575035015939704E-2</v>
      </c>
      <c r="AS11" s="14"/>
      <c r="AT11" s="14">
        <v>0.113047470786747</v>
      </c>
      <c r="AU11" s="14">
        <v>0.121411654689542</v>
      </c>
      <c r="AV11" s="14">
        <v>9.5466749331117401E-2</v>
      </c>
      <c r="AW11" s="14">
        <v>9.0909570670557202E-2</v>
      </c>
      <c r="AX11" s="14">
        <v>9.7830723250175403E-2</v>
      </c>
      <c r="AY11" s="14"/>
      <c r="AZ11" s="14">
        <v>0.134602151986773</v>
      </c>
      <c r="BA11" s="14">
        <v>0.10745163826251899</v>
      </c>
      <c r="BB11" s="14">
        <v>9.8535861058557606E-2</v>
      </c>
      <c r="BC11" s="14">
        <v>8.0681147689258007E-2</v>
      </c>
      <c r="BD11" s="14">
        <v>8.21128016431108E-2</v>
      </c>
      <c r="BE11" s="14">
        <v>8.2948604877793694E-2</v>
      </c>
    </row>
    <row r="12" spans="2:57" x14ac:dyDescent="0.25">
      <c r="B12" s="15" t="s">
        <v>130</v>
      </c>
      <c r="C12" s="14">
        <v>2.66760261491036E-2</v>
      </c>
      <c r="D12" s="14">
        <v>2.5931177521081601E-2</v>
      </c>
      <c r="E12" s="14">
        <v>2.7561770397476499E-2</v>
      </c>
      <c r="F12" s="14"/>
      <c r="G12" s="14">
        <v>4.4664085341688899E-2</v>
      </c>
      <c r="H12" s="14">
        <v>5.0213695957388303E-2</v>
      </c>
      <c r="I12" s="14">
        <v>4.3880682871460797E-2</v>
      </c>
      <c r="J12" s="14">
        <v>1.4349102886722099E-2</v>
      </c>
      <c r="K12" s="14">
        <v>3.9874908339931703E-3</v>
      </c>
      <c r="L12" s="14">
        <v>6.6815754652190598E-3</v>
      </c>
      <c r="M12" s="14"/>
      <c r="N12" s="14">
        <v>2.00481211985634E-2</v>
      </c>
      <c r="O12" s="14">
        <v>2.6448727523454101E-2</v>
      </c>
      <c r="P12" s="14">
        <v>3.0970646592620998E-2</v>
      </c>
      <c r="Q12" s="14">
        <v>3.07683929793558E-2</v>
      </c>
      <c r="R12" s="14"/>
      <c r="S12" s="14">
        <v>4.0639765521314701E-2</v>
      </c>
      <c r="T12" s="14">
        <v>2.6056944265893299E-2</v>
      </c>
      <c r="U12" s="14">
        <v>1.8605282728928599E-2</v>
      </c>
      <c r="V12" s="14">
        <v>2.4364063577610999E-2</v>
      </c>
      <c r="W12" s="14">
        <v>2.54105282692479E-2</v>
      </c>
      <c r="X12" s="14">
        <v>1.7730790283930299E-2</v>
      </c>
      <c r="Y12" s="14">
        <v>3.0588114741476199E-2</v>
      </c>
      <c r="Z12" s="14">
        <v>4.9830259380506302E-2</v>
      </c>
      <c r="AA12" s="14">
        <v>3.1069473255899399E-2</v>
      </c>
      <c r="AB12" s="14">
        <v>1.8405468347401598E-2</v>
      </c>
      <c r="AC12" s="14">
        <v>1.10998093203298E-2</v>
      </c>
      <c r="AD12" s="14">
        <v>1.55562616263463E-2</v>
      </c>
      <c r="AE12" s="14"/>
      <c r="AF12" s="14">
        <v>2.4708458143737001E-2</v>
      </c>
      <c r="AG12" s="14">
        <v>2.0048821303813601E-2</v>
      </c>
      <c r="AH12" s="14">
        <v>3.4946972931795897E-2</v>
      </c>
      <c r="AI12" s="14"/>
      <c r="AJ12" s="14">
        <v>1.08797007597458E-2</v>
      </c>
      <c r="AK12" s="14">
        <v>4.0356285248318198E-2</v>
      </c>
      <c r="AL12" s="14">
        <v>6.2675650579312502E-3</v>
      </c>
      <c r="AM12" s="14">
        <v>3.9870725235273102E-2</v>
      </c>
      <c r="AN12" s="14">
        <v>3.6024328382632601E-2</v>
      </c>
      <c r="AO12" s="14"/>
      <c r="AP12" s="14">
        <v>1.9645773293654901E-2</v>
      </c>
      <c r="AQ12" s="14">
        <v>2.6211805514691901E-2</v>
      </c>
      <c r="AR12" s="14">
        <v>2.7457487001822999E-2</v>
      </c>
      <c r="AS12" s="14"/>
      <c r="AT12" s="14">
        <v>2.1110642962425201E-2</v>
      </c>
      <c r="AU12" s="14">
        <v>3.8388600980404801E-2</v>
      </c>
      <c r="AV12" s="14">
        <v>3.15239701037291E-2</v>
      </c>
      <c r="AW12" s="14">
        <v>2.3300513640867E-2</v>
      </c>
      <c r="AX12" s="14">
        <v>0</v>
      </c>
      <c r="AY12" s="14"/>
      <c r="AZ12" s="14">
        <v>5.5989694897483497E-2</v>
      </c>
      <c r="BA12" s="14">
        <v>1.49968308161292E-2</v>
      </c>
      <c r="BB12" s="14">
        <v>1.6180428128454698E-2</v>
      </c>
      <c r="BC12" s="14">
        <v>2.4711443741816198E-2</v>
      </c>
      <c r="BD12" s="14">
        <v>1.86038960454625E-2</v>
      </c>
      <c r="BE12" s="14">
        <v>8.0960266976266397E-3</v>
      </c>
    </row>
    <row r="13" spans="2:57" s="32" customFormat="1" x14ac:dyDescent="0.25">
      <c r="B13" s="34" t="s">
        <v>87</v>
      </c>
      <c r="C13" s="35">
        <v>1.77226100756868E-2</v>
      </c>
      <c r="D13" s="35">
        <v>2.17468823221201E-2</v>
      </c>
      <c r="E13" s="35">
        <v>1.3894366220637199E-2</v>
      </c>
      <c r="F13" s="35"/>
      <c r="G13" s="35">
        <v>6.9507719561675702E-2</v>
      </c>
      <c r="H13" s="35">
        <v>1.03220771541098E-2</v>
      </c>
      <c r="I13" s="35">
        <v>1.04315634776604E-2</v>
      </c>
      <c r="J13" s="35">
        <v>9.6106567455499694E-3</v>
      </c>
      <c r="K13" s="35">
        <v>9.8746392873262402E-3</v>
      </c>
      <c r="L13" s="35">
        <v>6.9636188596715297E-3</v>
      </c>
      <c r="M13" s="35"/>
      <c r="N13" s="35">
        <v>1.44978539637576E-2</v>
      </c>
      <c r="O13" s="35">
        <v>1.33905485205903E-2</v>
      </c>
      <c r="P13" s="35">
        <v>1.8079091954310501E-2</v>
      </c>
      <c r="Q13" s="35">
        <v>2.5714410692387599E-2</v>
      </c>
      <c r="R13" s="35"/>
      <c r="S13" s="35">
        <v>3.1876500836469403E-2</v>
      </c>
      <c r="T13" s="35">
        <v>2.1517018988039E-2</v>
      </c>
      <c r="U13" s="35">
        <v>2.4212988977150698E-2</v>
      </c>
      <c r="V13" s="35">
        <v>2.6340932561698501E-2</v>
      </c>
      <c r="W13" s="35">
        <v>6.4666978456913802E-3</v>
      </c>
      <c r="X13" s="35">
        <v>1.26410267037131E-2</v>
      </c>
      <c r="Y13" s="35">
        <v>5.5460590707363802E-3</v>
      </c>
      <c r="Z13" s="35">
        <v>1.27662682067788E-2</v>
      </c>
      <c r="AA13" s="35">
        <v>1.4095250161746601E-2</v>
      </c>
      <c r="AB13" s="35">
        <v>5.5497811053857003E-3</v>
      </c>
      <c r="AC13" s="35">
        <v>3.1057694783869601E-2</v>
      </c>
      <c r="AD13" s="35">
        <v>0</v>
      </c>
      <c r="AE13" s="35"/>
      <c r="AF13" s="35">
        <v>1.69107891605179E-2</v>
      </c>
      <c r="AG13" s="35">
        <v>5.4865503745685201E-3</v>
      </c>
      <c r="AH13" s="35">
        <v>1.1339777360495001E-2</v>
      </c>
      <c r="AI13" s="35"/>
      <c r="AJ13" s="35">
        <v>7.7925645908990104E-3</v>
      </c>
      <c r="AK13" s="35">
        <v>5.4569764171374501E-3</v>
      </c>
      <c r="AL13" s="35">
        <v>4.1128849811112402E-2</v>
      </c>
      <c r="AM13" s="35">
        <v>0</v>
      </c>
      <c r="AN13" s="35">
        <v>1.17214811101897E-2</v>
      </c>
      <c r="AO13" s="35"/>
      <c r="AP13" s="35">
        <v>1.16844789652159E-2</v>
      </c>
      <c r="AQ13" s="35">
        <v>1.3577369468834101E-2</v>
      </c>
      <c r="AR13" s="35">
        <v>3.8876208051987098E-2</v>
      </c>
      <c r="AS13" s="35"/>
      <c r="AT13" s="35">
        <v>2.4451413156095999E-2</v>
      </c>
      <c r="AU13" s="35">
        <v>2.18950030156943E-2</v>
      </c>
      <c r="AV13" s="35">
        <v>1.7144730120846899E-2</v>
      </c>
      <c r="AW13" s="35">
        <v>4.9613586758904798E-3</v>
      </c>
      <c r="AX13" s="35">
        <v>0</v>
      </c>
      <c r="AY13" s="35"/>
      <c r="AZ13" s="35">
        <v>2.0906012596232901E-2</v>
      </c>
      <c r="BA13" s="35">
        <v>1.1765217768265701E-2</v>
      </c>
      <c r="BB13" s="35">
        <v>2.6119383557653E-2</v>
      </c>
      <c r="BC13" s="35">
        <v>1.63364087875391E-2</v>
      </c>
      <c r="BD13" s="35">
        <v>1.40990769470377E-2</v>
      </c>
      <c r="BE13" s="35">
        <v>2.66783049123973E-2</v>
      </c>
    </row>
    <row r="14" spans="2:57" x14ac:dyDescent="0.25">
      <c r="B14" s="16"/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BE18"/>
  <sheetViews>
    <sheetView showGridLines="0" workbookViewId="0">
      <pane xSplit="2" topLeftCell="C1" activePane="topRight" state="frozen"/>
      <selection pane="topRight" activeCell="AK6" sqref="AK6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135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127</v>
      </c>
      <c r="C9" s="14">
        <v>0.25665746716492199</v>
      </c>
      <c r="D9" s="14">
        <v>0.30532664272146598</v>
      </c>
      <c r="E9" s="14">
        <v>0.208417648334421</v>
      </c>
      <c r="F9" s="14"/>
      <c r="G9" s="14">
        <v>0.23033834521733801</v>
      </c>
      <c r="H9" s="14">
        <v>0.30173305626636399</v>
      </c>
      <c r="I9" s="14">
        <v>0.277323302010204</v>
      </c>
      <c r="J9" s="14">
        <v>0.25373872884409399</v>
      </c>
      <c r="K9" s="14">
        <v>0.22304034054013699</v>
      </c>
      <c r="L9" s="14">
        <v>0.24554410039595401</v>
      </c>
      <c r="M9" s="14"/>
      <c r="N9" s="14">
        <v>0.37053981139942399</v>
      </c>
      <c r="O9" s="14">
        <v>0.28297911486127197</v>
      </c>
      <c r="P9" s="14">
        <v>0.18849798757415701</v>
      </c>
      <c r="Q9" s="14">
        <v>0.16686922614055799</v>
      </c>
      <c r="R9" s="14"/>
      <c r="S9" s="14">
        <v>0.29484926552213098</v>
      </c>
      <c r="T9" s="14">
        <v>0.259700622570116</v>
      </c>
      <c r="U9" s="14">
        <v>0.20654914468385599</v>
      </c>
      <c r="V9" s="14">
        <v>0.24407134642132899</v>
      </c>
      <c r="W9" s="14">
        <v>0.28320684006575703</v>
      </c>
      <c r="X9" s="14">
        <v>0.26194181717644399</v>
      </c>
      <c r="Y9" s="14">
        <v>0.29353101070163201</v>
      </c>
      <c r="Z9" s="14">
        <v>0.18210997808909599</v>
      </c>
      <c r="AA9" s="14">
        <v>0.233551290729554</v>
      </c>
      <c r="AB9" s="14">
        <v>0.249905086232771</v>
      </c>
      <c r="AC9" s="14">
        <v>0.241192195210334</v>
      </c>
      <c r="AD9" s="14">
        <v>0.291225221955838</v>
      </c>
      <c r="AE9" s="14"/>
      <c r="AF9" s="14">
        <v>0.23799035405317701</v>
      </c>
      <c r="AG9" s="14">
        <v>0.292689525879059</v>
      </c>
      <c r="AH9" s="14">
        <v>0.23634050267266901</v>
      </c>
      <c r="AI9" s="14"/>
      <c r="AJ9" s="14">
        <v>0.25883541230912599</v>
      </c>
      <c r="AK9" s="14">
        <v>0.256150070514441</v>
      </c>
      <c r="AL9" s="14">
        <v>0.326873634150953</v>
      </c>
      <c r="AM9" s="14">
        <v>0.18798188071514699</v>
      </c>
      <c r="AN9" s="14">
        <v>0.247584100459286</v>
      </c>
      <c r="AO9" s="14"/>
      <c r="AP9" s="14">
        <v>0.26709882562933102</v>
      </c>
      <c r="AQ9" s="14">
        <v>0.26532025398350501</v>
      </c>
      <c r="AR9" s="14">
        <v>0.30566415564397997</v>
      </c>
      <c r="AS9" s="14"/>
      <c r="AT9" s="14">
        <v>0.15718911330468599</v>
      </c>
      <c r="AU9" s="14">
        <v>0.246904364852502</v>
      </c>
      <c r="AV9" s="14">
        <v>0.29507239951994002</v>
      </c>
      <c r="AW9" s="14">
        <v>0.38114819022303398</v>
      </c>
      <c r="AX9" s="14">
        <v>0.39460469858678099</v>
      </c>
      <c r="AY9" s="14"/>
      <c r="AZ9" s="14">
        <v>0.266456589799687</v>
      </c>
      <c r="BA9" s="14">
        <v>0.27721699957012003</v>
      </c>
      <c r="BB9" s="14">
        <v>0.22008284893959801</v>
      </c>
      <c r="BC9" s="14">
        <v>0.234941370678175</v>
      </c>
      <c r="BD9" s="14">
        <v>0.27484059270094702</v>
      </c>
      <c r="BE9" s="14">
        <v>0.229471002535868</v>
      </c>
    </row>
    <row r="10" spans="2:57" x14ac:dyDescent="0.25">
      <c r="B10" s="15" t="s">
        <v>128</v>
      </c>
      <c r="C10" s="14">
        <v>0.39391701495853598</v>
      </c>
      <c r="D10" s="14">
        <v>0.39599259411883603</v>
      </c>
      <c r="E10" s="14">
        <v>0.39329258605080097</v>
      </c>
      <c r="F10" s="14"/>
      <c r="G10" s="14">
        <v>0.425049597691328</v>
      </c>
      <c r="H10" s="14">
        <v>0.36587916871147902</v>
      </c>
      <c r="I10" s="14">
        <v>0.44378872397090102</v>
      </c>
      <c r="J10" s="14">
        <v>0.43089199194936201</v>
      </c>
      <c r="K10" s="14">
        <v>0.35921106589431101</v>
      </c>
      <c r="L10" s="14">
        <v>0.34876214519230297</v>
      </c>
      <c r="M10" s="14"/>
      <c r="N10" s="14">
        <v>0.38601522164048302</v>
      </c>
      <c r="O10" s="14">
        <v>0.43240594652106501</v>
      </c>
      <c r="P10" s="14">
        <v>0.37591477355515801</v>
      </c>
      <c r="Q10" s="14">
        <v>0.37761318204052602</v>
      </c>
      <c r="R10" s="14"/>
      <c r="S10" s="14">
        <v>0.41289419868801902</v>
      </c>
      <c r="T10" s="14">
        <v>0.34361710125145201</v>
      </c>
      <c r="U10" s="14">
        <v>0.43704064168444301</v>
      </c>
      <c r="V10" s="14">
        <v>0.39119077598276097</v>
      </c>
      <c r="W10" s="14">
        <v>0.361961949244819</v>
      </c>
      <c r="X10" s="14">
        <v>0.40777367858680402</v>
      </c>
      <c r="Y10" s="14">
        <v>0.38310630933168699</v>
      </c>
      <c r="Z10" s="14">
        <v>0.41525682204007802</v>
      </c>
      <c r="AA10" s="14">
        <v>0.37501086239402798</v>
      </c>
      <c r="AB10" s="14">
        <v>0.46199981983211802</v>
      </c>
      <c r="AC10" s="14">
        <v>0.366501820190275</v>
      </c>
      <c r="AD10" s="14">
        <v>0.36076737093896599</v>
      </c>
      <c r="AE10" s="14"/>
      <c r="AF10" s="14">
        <v>0.35980654624659297</v>
      </c>
      <c r="AG10" s="14">
        <v>0.40647077165344497</v>
      </c>
      <c r="AH10" s="14">
        <v>0.41613768910995402</v>
      </c>
      <c r="AI10" s="14"/>
      <c r="AJ10" s="14">
        <v>0.38665120382745499</v>
      </c>
      <c r="AK10" s="14">
        <v>0.39748877625450102</v>
      </c>
      <c r="AL10" s="14">
        <v>0.41220753229879897</v>
      </c>
      <c r="AM10" s="14">
        <v>0.50382987812931102</v>
      </c>
      <c r="AN10" s="14">
        <v>0.34387258361927497</v>
      </c>
      <c r="AO10" s="14"/>
      <c r="AP10" s="14">
        <v>0.41804924036817698</v>
      </c>
      <c r="AQ10" s="14">
        <v>0.40999586993791398</v>
      </c>
      <c r="AR10" s="14">
        <v>0.37180604561692598</v>
      </c>
      <c r="AS10" s="14"/>
      <c r="AT10" s="14">
        <v>0.34631833675717999</v>
      </c>
      <c r="AU10" s="14">
        <v>0.41018365118209499</v>
      </c>
      <c r="AV10" s="14">
        <v>0.44754156867579298</v>
      </c>
      <c r="AW10" s="14">
        <v>0.34239068200917799</v>
      </c>
      <c r="AX10" s="14">
        <v>0.28442302925962298</v>
      </c>
      <c r="AY10" s="14"/>
      <c r="AZ10" s="14">
        <v>0.422644553322089</v>
      </c>
      <c r="BA10" s="14">
        <v>0.38296153584891701</v>
      </c>
      <c r="BB10" s="14">
        <v>0.42563360274326101</v>
      </c>
      <c r="BC10" s="14">
        <v>0.38329629718775299</v>
      </c>
      <c r="BD10" s="14">
        <v>0.35273211176557701</v>
      </c>
      <c r="BE10" s="14">
        <v>0.37267513847742501</v>
      </c>
    </row>
    <row r="11" spans="2:57" x14ac:dyDescent="0.25">
      <c r="B11" s="15" t="s">
        <v>129</v>
      </c>
      <c r="C11" s="14">
        <v>0.18229084174645099</v>
      </c>
      <c r="D11" s="14">
        <v>0.16397004148106201</v>
      </c>
      <c r="E11" s="14">
        <v>0.200249043257864</v>
      </c>
      <c r="F11" s="14"/>
      <c r="G11" s="14">
        <v>0.22015794359709501</v>
      </c>
      <c r="H11" s="14">
        <v>0.22233310774050299</v>
      </c>
      <c r="I11" s="14">
        <v>0.147364389708286</v>
      </c>
      <c r="J11" s="14">
        <v>0.13336456838759</v>
      </c>
      <c r="K11" s="14">
        <v>0.205208615101726</v>
      </c>
      <c r="L11" s="14">
        <v>0.176986301638871</v>
      </c>
      <c r="M11" s="14"/>
      <c r="N11" s="14">
        <v>0.15195964439878701</v>
      </c>
      <c r="O11" s="14">
        <v>0.14814603212401201</v>
      </c>
      <c r="P11" s="14">
        <v>0.219501668296638</v>
      </c>
      <c r="Q11" s="14">
        <v>0.21676965010567201</v>
      </c>
      <c r="R11" s="14"/>
      <c r="S11" s="14">
        <v>0.167493276607833</v>
      </c>
      <c r="T11" s="14">
        <v>0.22041781966306101</v>
      </c>
      <c r="U11" s="14">
        <v>0.19888245991467601</v>
      </c>
      <c r="V11" s="14">
        <v>0.18157021973561599</v>
      </c>
      <c r="W11" s="14">
        <v>0.140304170407901</v>
      </c>
      <c r="X11" s="14">
        <v>0.18232667574502801</v>
      </c>
      <c r="Y11" s="14">
        <v>0.14907787958058499</v>
      </c>
      <c r="Z11" s="14">
        <v>0.218964238209713</v>
      </c>
      <c r="AA11" s="14">
        <v>0.19331245427951901</v>
      </c>
      <c r="AB11" s="14">
        <v>0.15658302822627099</v>
      </c>
      <c r="AC11" s="14">
        <v>0.18297265894414899</v>
      </c>
      <c r="AD11" s="14">
        <v>0.21695530015230899</v>
      </c>
      <c r="AE11" s="14"/>
      <c r="AF11" s="14">
        <v>0.17491833431416801</v>
      </c>
      <c r="AG11" s="14">
        <v>0.17080212734408601</v>
      </c>
      <c r="AH11" s="14">
        <v>0.20030024840042701</v>
      </c>
      <c r="AI11" s="14"/>
      <c r="AJ11" s="14">
        <v>0.17319452180848799</v>
      </c>
      <c r="AK11" s="14">
        <v>0.19106571948246501</v>
      </c>
      <c r="AL11" s="14">
        <v>0.14650744713466499</v>
      </c>
      <c r="AM11" s="14">
        <v>9.3990774274770303E-2</v>
      </c>
      <c r="AN11" s="14">
        <v>0.21558936760592001</v>
      </c>
      <c r="AO11" s="14"/>
      <c r="AP11" s="14">
        <v>0.16903158932322401</v>
      </c>
      <c r="AQ11" s="14">
        <v>0.179528100866687</v>
      </c>
      <c r="AR11" s="14">
        <v>0.24018881023923599</v>
      </c>
      <c r="AS11" s="14"/>
      <c r="AT11" s="14">
        <v>0.217960480273198</v>
      </c>
      <c r="AU11" s="14">
        <v>0.16955811023940201</v>
      </c>
      <c r="AV11" s="14">
        <v>0.16043743047588499</v>
      </c>
      <c r="AW11" s="14">
        <v>0.21261500769456901</v>
      </c>
      <c r="AX11" s="14">
        <v>9.5251127960062201E-2</v>
      </c>
      <c r="AY11" s="14"/>
      <c r="AZ11" s="14">
        <v>0.18236815229005901</v>
      </c>
      <c r="BA11" s="14">
        <v>0.18154042314329399</v>
      </c>
      <c r="BB11" s="14">
        <v>0.22273560082600599</v>
      </c>
      <c r="BC11" s="14">
        <v>0.173511390491876</v>
      </c>
      <c r="BD11" s="14">
        <v>0.14340556304586899</v>
      </c>
      <c r="BE11" s="14">
        <v>0.198578530663162</v>
      </c>
    </row>
    <row r="12" spans="2:57" x14ac:dyDescent="0.25">
      <c r="B12" s="15" t="s">
        <v>130</v>
      </c>
      <c r="C12" s="14">
        <v>0.10263191504715399</v>
      </c>
      <c r="D12" s="14">
        <v>8.1600755687976007E-2</v>
      </c>
      <c r="E12" s="14">
        <v>0.122021869166809</v>
      </c>
      <c r="F12" s="14"/>
      <c r="G12" s="14">
        <v>6.5983637822382493E-2</v>
      </c>
      <c r="H12" s="14">
        <v>7.2616055662959603E-2</v>
      </c>
      <c r="I12" s="14">
        <v>9.9986380010375797E-2</v>
      </c>
      <c r="J12" s="14">
        <v>0.11540709764371999</v>
      </c>
      <c r="K12" s="14">
        <v>0.123259561192849</v>
      </c>
      <c r="L12" s="14">
        <v>0.12958327426166999</v>
      </c>
      <c r="M12" s="14"/>
      <c r="N12" s="14">
        <v>6.37926673237975E-2</v>
      </c>
      <c r="O12" s="14">
        <v>9.3735831353307195E-2</v>
      </c>
      <c r="P12" s="14">
        <v>0.12831973955416501</v>
      </c>
      <c r="Q12" s="14">
        <v>0.133055566246082</v>
      </c>
      <c r="R12" s="14"/>
      <c r="S12" s="14">
        <v>7.6221543144602999E-2</v>
      </c>
      <c r="T12" s="14">
        <v>9.1280084679545098E-2</v>
      </c>
      <c r="U12" s="14">
        <v>7.7288454190867897E-2</v>
      </c>
      <c r="V12" s="14">
        <v>8.9309393873290899E-2</v>
      </c>
      <c r="W12" s="14">
        <v>0.14919008100393499</v>
      </c>
      <c r="X12" s="14">
        <v>9.5766559382562302E-2</v>
      </c>
      <c r="Y12" s="14">
        <v>0.139136765918698</v>
      </c>
      <c r="Z12" s="14">
        <v>8.15137310796437E-2</v>
      </c>
      <c r="AA12" s="14">
        <v>0.12460835054668799</v>
      </c>
      <c r="AB12" s="14">
        <v>9.1516258596588906E-2</v>
      </c>
      <c r="AC12" s="14">
        <v>0.15046533000721499</v>
      </c>
      <c r="AD12" s="14">
        <v>9.8467090810597097E-2</v>
      </c>
      <c r="AE12" s="14"/>
      <c r="AF12" s="14">
        <v>0.142519434660803</v>
      </c>
      <c r="AG12" s="14">
        <v>8.3792169431444796E-2</v>
      </c>
      <c r="AH12" s="14">
        <v>9.2478723258032094E-2</v>
      </c>
      <c r="AI12" s="14"/>
      <c r="AJ12" s="14">
        <v>0.114467158934319</v>
      </c>
      <c r="AK12" s="14">
        <v>9.3252429252054098E-2</v>
      </c>
      <c r="AL12" s="14">
        <v>7.0223262884495E-2</v>
      </c>
      <c r="AM12" s="14">
        <v>0.21419746688077199</v>
      </c>
      <c r="AN12" s="14">
        <v>0.100824835287099</v>
      </c>
      <c r="AO12" s="14"/>
      <c r="AP12" s="14">
        <v>9.0582835745164902E-2</v>
      </c>
      <c r="AQ12" s="14">
        <v>8.25111237189666E-2</v>
      </c>
      <c r="AR12" s="14">
        <v>4.9494649722657498E-2</v>
      </c>
      <c r="AS12" s="14"/>
      <c r="AT12" s="14">
        <v>0.15048750710210099</v>
      </c>
      <c r="AU12" s="14">
        <v>0.110844573293525</v>
      </c>
      <c r="AV12" s="14">
        <v>6.82256165261758E-2</v>
      </c>
      <c r="AW12" s="14">
        <v>5.0512119077185003E-2</v>
      </c>
      <c r="AX12" s="14">
        <v>0.13199191912955999</v>
      </c>
      <c r="AY12" s="14"/>
      <c r="AZ12" s="14">
        <v>8.6420612775527705E-2</v>
      </c>
      <c r="BA12" s="14">
        <v>9.1543471258673903E-2</v>
      </c>
      <c r="BB12" s="14">
        <v>8.5163062129604797E-2</v>
      </c>
      <c r="BC12" s="14">
        <v>0.11295993208749899</v>
      </c>
      <c r="BD12" s="14">
        <v>0.15263246329819299</v>
      </c>
      <c r="BE12" s="14">
        <v>0.134030801700115</v>
      </c>
    </row>
    <row r="13" spans="2:57" s="32" customFormat="1" x14ac:dyDescent="0.25">
      <c r="B13" s="37" t="s">
        <v>87</v>
      </c>
      <c r="C13" s="35">
        <v>6.4502761082935803E-2</v>
      </c>
      <c r="D13" s="35">
        <v>5.3109965990660001E-2</v>
      </c>
      <c r="E13" s="35">
        <v>7.6018853190104804E-2</v>
      </c>
      <c r="F13" s="35"/>
      <c r="G13" s="35">
        <v>5.84704756718573E-2</v>
      </c>
      <c r="H13" s="35">
        <v>3.7438611618693898E-2</v>
      </c>
      <c r="I13" s="35">
        <v>3.1537204300233899E-2</v>
      </c>
      <c r="J13" s="35">
        <v>6.6597613175233994E-2</v>
      </c>
      <c r="K13" s="35">
        <v>8.92804172709772E-2</v>
      </c>
      <c r="L13" s="35">
        <v>9.9124178511202393E-2</v>
      </c>
      <c r="M13" s="35"/>
      <c r="N13" s="35">
        <v>2.7692655237508301E-2</v>
      </c>
      <c r="O13" s="35">
        <v>4.2733075140344197E-2</v>
      </c>
      <c r="P13" s="35">
        <v>8.7765831019882001E-2</v>
      </c>
      <c r="Q13" s="35">
        <v>0.10569237546716199</v>
      </c>
      <c r="R13" s="35"/>
      <c r="S13" s="35">
        <v>4.8541716037414202E-2</v>
      </c>
      <c r="T13" s="35">
        <v>8.4984371835825995E-2</v>
      </c>
      <c r="U13" s="35">
        <v>8.0239299526157104E-2</v>
      </c>
      <c r="V13" s="35">
        <v>9.3858263987003407E-2</v>
      </c>
      <c r="W13" s="35">
        <v>6.5336959277587703E-2</v>
      </c>
      <c r="X13" s="35">
        <v>5.2191269109161498E-2</v>
      </c>
      <c r="Y13" s="35">
        <v>3.5148034467398101E-2</v>
      </c>
      <c r="Z13" s="35">
        <v>0.102155230581469</v>
      </c>
      <c r="AA13" s="35">
        <v>7.3517042050211506E-2</v>
      </c>
      <c r="AB13" s="35">
        <v>3.99958071122513E-2</v>
      </c>
      <c r="AC13" s="35">
        <v>5.8867995648027298E-2</v>
      </c>
      <c r="AD13" s="35">
        <v>3.2585016142290403E-2</v>
      </c>
      <c r="AE13" s="35"/>
      <c r="AF13" s="35">
        <v>8.4765330725258894E-2</v>
      </c>
      <c r="AG13" s="35">
        <v>4.6245405691964198E-2</v>
      </c>
      <c r="AH13" s="35">
        <v>5.4742836558918602E-2</v>
      </c>
      <c r="AI13" s="35"/>
      <c r="AJ13" s="35">
        <v>6.6851703120611602E-2</v>
      </c>
      <c r="AK13" s="35">
        <v>6.2043004496538302E-2</v>
      </c>
      <c r="AL13" s="35">
        <v>4.41881235310876E-2</v>
      </c>
      <c r="AM13" s="35">
        <v>0</v>
      </c>
      <c r="AN13" s="35">
        <v>9.2129113028418599E-2</v>
      </c>
      <c r="AO13" s="35"/>
      <c r="AP13" s="35">
        <v>5.5237508934102703E-2</v>
      </c>
      <c r="AQ13" s="35">
        <v>6.2644651492928194E-2</v>
      </c>
      <c r="AR13" s="35">
        <v>3.2846338777201299E-2</v>
      </c>
      <c r="AS13" s="35"/>
      <c r="AT13" s="35">
        <v>0.128044562562835</v>
      </c>
      <c r="AU13" s="35">
        <v>6.2509300432476003E-2</v>
      </c>
      <c r="AV13" s="35">
        <v>2.87229848022066E-2</v>
      </c>
      <c r="AW13" s="35">
        <v>1.3334000996033501E-2</v>
      </c>
      <c r="AX13" s="35">
        <v>9.3729225063973506E-2</v>
      </c>
      <c r="AY13" s="35"/>
      <c r="AZ13" s="35">
        <v>4.2110091812637598E-2</v>
      </c>
      <c r="BA13" s="35">
        <v>6.6737570178994995E-2</v>
      </c>
      <c r="BB13" s="35">
        <v>4.6384885361530001E-2</v>
      </c>
      <c r="BC13" s="35">
        <v>9.5291009554696396E-2</v>
      </c>
      <c r="BD13" s="35">
        <v>7.6389269189413606E-2</v>
      </c>
      <c r="BE13" s="35">
        <v>6.5244526623429305E-2</v>
      </c>
    </row>
    <row r="14" spans="2:57" x14ac:dyDescent="0.25">
      <c r="B14" s="36"/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BE18"/>
  <sheetViews>
    <sheetView showGridLines="0" workbookViewId="0">
      <pane xSplit="2" topLeftCell="C1" activePane="topRight" state="frozen"/>
      <selection pane="topRight" activeCell="AK6" sqref="AK6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136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127</v>
      </c>
      <c r="C9" s="14">
        <v>0.25570735859600502</v>
      </c>
      <c r="D9" s="14">
        <v>0.31525475330590702</v>
      </c>
      <c r="E9" s="14">
        <v>0.197953698841588</v>
      </c>
      <c r="F9" s="14"/>
      <c r="G9" s="14">
        <v>0.22949607199991601</v>
      </c>
      <c r="H9" s="14">
        <v>0.19640296407975999</v>
      </c>
      <c r="I9" s="14">
        <v>0.21731199456315201</v>
      </c>
      <c r="J9" s="14">
        <v>0.24073417209352399</v>
      </c>
      <c r="K9" s="14">
        <v>0.29324497395667798</v>
      </c>
      <c r="L9" s="14">
        <v>0.339915309963081</v>
      </c>
      <c r="M9" s="14"/>
      <c r="N9" s="14">
        <v>0.34068116888240102</v>
      </c>
      <c r="O9" s="14">
        <v>0.22646863669056799</v>
      </c>
      <c r="P9" s="14">
        <v>0.24465150013936501</v>
      </c>
      <c r="Q9" s="14">
        <v>0.20060170909128699</v>
      </c>
      <c r="R9" s="14"/>
      <c r="S9" s="14">
        <v>0.25682400435269498</v>
      </c>
      <c r="T9" s="14">
        <v>0.25463526685340998</v>
      </c>
      <c r="U9" s="14">
        <v>0.247787678894521</v>
      </c>
      <c r="V9" s="14">
        <v>0.21059348960586199</v>
      </c>
      <c r="W9" s="14">
        <v>0.24319546889750701</v>
      </c>
      <c r="X9" s="14">
        <v>0.24674923656932299</v>
      </c>
      <c r="Y9" s="14">
        <v>0.286151560391327</v>
      </c>
      <c r="Z9" s="14">
        <v>0.325460990300596</v>
      </c>
      <c r="AA9" s="14">
        <v>0.26350109704732499</v>
      </c>
      <c r="AB9" s="14">
        <v>0.26890233822360698</v>
      </c>
      <c r="AC9" s="14">
        <v>0.211098872235959</v>
      </c>
      <c r="AD9" s="14">
        <v>0.29961597436513598</v>
      </c>
      <c r="AE9" s="14"/>
      <c r="AF9" s="14">
        <v>0.27494980118603002</v>
      </c>
      <c r="AG9" s="14">
        <v>0.257328553993314</v>
      </c>
      <c r="AH9" s="14">
        <v>0.229288104868272</v>
      </c>
      <c r="AI9" s="14"/>
      <c r="AJ9" s="14">
        <v>0.29017164593561201</v>
      </c>
      <c r="AK9" s="14">
        <v>0.23413796104103299</v>
      </c>
      <c r="AL9" s="14">
        <v>0.32635365510450798</v>
      </c>
      <c r="AM9" s="14">
        <v>0.27003154408107999</v>
      </c>
      <c r="AN9" s="14">
        <v>0.209909687704391</v>
      </c>
      <c r="AO9" s="14"/>
      <c r="AP9" s="14">
        <v>0.31488825696346101</v>
      </c>
      <c r="AQ9" s="14">
        <v>0.23919533126375001</v>
      </c>
      <c r="AR9" s="14">
        <v>0.31910078880257098</v>
      </c>
      <c r="AS9" s="14"/>
      <c r="AT9" s="14">
        <v>0.18886116926900501</v>
      </c>
      <c r="AU9" s="14">
        <v>0.26431549615427602</v>
      </c>
      <c r="AV9" s="14">
        <v>0.28498470373198598</v>
      </c>
      <c r="AW9" s="14">
        <v>0.28894210189048602</v>
      </c>
      <c r="AX9" s="14">
        <v>0.281304826142659</v>
      </c>
      <c r="AY9" s="14"/>
      <c r="AZ9" s="14">
        <v>0.24017562866785599</v>
      </c>
      <c r="BA9" s="14">
        <v>0.26980107271614101</v>
      </c>
      <c r="BB9" s="14">
        <v>0.27650672706888402</v>
      </c>
      <c r="BC9" s="14">
        <v>0.238836842475837</v>
      </c>
      <c r="BD9" s="14">
        <v>0.27081984548372101</v>
      </c>
      <c r="BE9" s="14">
        <v>0.23108803015797999</v>
      </c>
    </row>
    <row r="10" spans="2:57" x14ac:dyDescent="0.25">
      <c r="B10" s="15" t="s">
        <v>128</v>
      </c>
      <c r="C10" s="14">
        <v>0.48679996651359397</v>
      </c>
      <c r="D10" s="14">
        <v>0.51065701917198403</v>
      </c>
      <c r="E10" s="14">
        <v>0.46636282358938602</v>
      </c>
      <c r="F10" s="14"/>
      <c r="G10" s="14">
        <v>0.44664538608162402</v>
      </c>
      <c r="H10" s="14">
        <v>0.47092733766452799</v>
      </c>
      <c r="I10" s="14">
        <v>0.494064734002087</v>
      </c>
      <c r="J10" s="14">
        <v>0.52206232561208699</v>
      </c>
      <c r="K10" s="14">
        <v>0.51340646123658495</v>
      </c>
      <c r="L10" s="14">
        <v>0.47415338197090501</v>
      </c>
      <c r="M10" s="14"/>
      <c r="N10" s="14">
        <v>0.47660481197649701</v>
      </c>
      <c r="O10" s="14">
        <v>0.51539028461323599</v>
      </c>
      <c r="P10" s="14">
        <v>0.46141990855285497</v>
      </c>
      <c r="Q10" s="14">
        <v>0.49140151883476801</v>
      </c>
      <c r="R10" s="14"/>
      <c r="S10" s="14">
        <v>0.46985940808359999</v>
      </c>
      <c r="T10" s="14">
        <v>0.47226219780011502</v>
      </c>
      <c r="U10" s="14">
        <v>0.47934503784976401</v>
      </c>
      <c r="V10" s="14">
        <v>0.53412456622006799</v>
      </c>
      <c r="W10" s="14">
        <v>0.49344555165409298</v>
      </c>
      <c r="X10" s="14">
        <v>0.54422930821694104</v>
      </c>
      <c r="Y10" s="14">
        <v>0.47042383559794798</v>
      </c>
      <c r="Z10" s="14">
        <v>0.46964052179153498</v>
      </c>
      <c r="AA10" s="14">
        <v>0.44720597241840299</v>
      </c>
      <c r="AB10" s="14">
        <v>0.54070460018420696</v>
      </c>
      <c r="AC10" s="14">
        <v>0.45472697366807902</v>
      </c>
      <c r="AD10" s="14">
        <v>0.42258066766285202</v>
      </c>
      <c r="AE10" s="14"/>
      <c r="AF10" s="14">
        <v>0.49128350945052202</v>
      </c>
      <c r="AG10" s="14">
        <v>0.50170785972332599</v>
      </c>
      <c r="AH10" s="14">
        <v>0.48660861635152702</v>
      </c>
      <c r="AI10" s="14"/>
      <c r="AJ10" s="14">
        <v>0.47436530365291701</v>
      </c>
      <c r="AK10" s="14">
        <v>0.48491413863443</v>
      </c>
      <c r="AL10" s="14">
        <v>0.49599228398673101</v>
      </c>
      <c r="AM10" s="14">
        <v>0.44246534407017701</v>
      </c>
      <c r="AN10" s="14">
        <v>0.50562618624451305</v>
      </c>
      <c r="AO10" s="14"/>
      <c r="AP10" s="14">
        <v>0.47280320283103899</v>
      </c>
      <c r="AQ10" s="14">
        <v>0.48605133504390502</v>
      </c>
      <c r="AR10" s="14">
        <v>0.464490021170755</v>
      </c>
      <c r="AS10" s="14"/>
      <c r="AT10" s="14">
        <v>0.54577010421781402</v>
      </c>
      <c r="AU10" s="14">
        <v>0.49352114481294801</v>
      </c>
      <c r="AV10" s="14">
        <v>0.46573320086957598</v>
      </c>
      <c r="AW10" s="14">
        <v>0.48820917709900102</v>
      </c>
      <c r="AX10" s="14">
        <v>0.42314130208306799</v>
      </c>
      <c r="AY10" s="14"/>
      <c r="AZ10" s="14">
        <v>0.48317246785569101</v>
      </c>
      <c r="BA10" s="14">
        <v>0.46991191711342001</v>
      </c>
      <c r="BB10" s="14">
        <v>0.50445547606397201</v>
      </c>
      <c r="BC10" s="14">
        <v>0.52001161349385405</v>
      </c>
      <c r="BD10" s="14">
        <v>0.44459039061070399</v>
      </c>
      <c r="BE10" s="14">
        <v>0.520030306343094</v>
      </c>
    </row>
    <row r="11" spans="2:57" x14ac:dyDescent="0.25">
      <c r="B11" s="15" t="s">
        <v>129</v>
      </c>
      <c r="C11" s="14">
        <v>0.17655230070128</v>
      </c>
      <c r="D11" s="14">
        <v>0.11731371220195</v>
      </c>
      <c r="E11" s="14">
        <v>0.235492523578512</v>
      </c>
      <c r="F11" s="14"/>
      <c r="G11" s="14">
        <v>0.20663789007390301</v>
      </c>
      <c r="H11" s="14">
        <v>0.225973891176345</v>
      </c>
      <c r="I11" s="14">
        <v>0.19885982576212899</v>
      </c>
      <c r="J11" s="14">
        <v>0.15063216100523699</v>
      </c>
      <c r="K11" s="14">
        <v>0.13727939497149999</v>
      </c>
      <c r="L11" s="14">
        <v>0.14534788399749199</v>
      </c>
      <c r="M11" s="14"/>
      <c r="N11" s="14">
        <v>0.13466876037637299</v>
      </c>
      <c r="O11" s="14">
        <v>0.17402508124659299</v>
      </c>
      <c r="P11" s="14">
        <v>0.18164571906125099</v>
      </c>
      <c r="Q11" s="14">
        <v>0.223096112799547</v>
      </c>
      <c r="R11" s="14"/>
      <c r="S11" s="14">
        <v>0.17578734435565399</v>
      </c>
      <c r="T11" s="14">
        <v>0.187639700750905</v>
      </c>
      <c r="U11" s="14">
        <v>0.20780879561677101</v>
      </c>
      <c r="V11" s="14">
        <v>0.16076458745123001</v>
      </c>
      <c r="W11" s="14">
        <v>0.17201291849594999</v>
      </c>
      <c r="X11" s="14">
        <v>0.14456154585773601</v>
      </c>
      <c r="Y11" s="14">
        <v>0.17231401742059099</v>
      </c>
      <c r="Z11" s="14">
        <v>0.15389161287349901</v>
      </c>
      <c r="AA11" s="14">
        <v>0.20989140891729399</v>
      </c>
      <c r="AB11" s="14">
        <v>0.137251895379779</v>
      </c>
      <c r="AC11" s="14">
        <v>0.18251129219404</v>
      </c>
      <c r="AD11" s="14">
        <v>0.230356316873951</v>
      </c>
      <c r="AE11" s="14"/>
      <c r="AF11" s="14">
        <v>0.14893564645697899</v>
      </c>
      <c r="AG11" s="14">
        <v>0.180820308111968</v>
      </c>
      <c r="AH11" s="14">
        <v>0.18902648370386699</v>
      </c>
      <c r="AI11" s="14"/>
      <c r="AJ11" s="14">
        <v>0.16425984607137101</v>
      </c>
      <c r="AK11" s="14">
        <v>0.20294502874601</v>
      </c>
      <c r="AL11" s="14">
        <v>0.13088400758652</v>
      </c>
      <c r="AM11" s="14">
        <v>0.17206659570771499</v>
      </c>
      <c r="AN11" s="14">
        <v>0.169301232132816</v>
      </c>
      <c r="AO11" s="14"/>
      <c r="AP11" s="14">
        <v>0.154181547061715</v>
      </c>
      <c r="AQ11" s="14">
        <v>0.198315284552051</v>
      </c>
      <c r="AR11" s="14">
        <v>0.16955753602752199</v>
      </c>
      <c r="AS11" s="14"/>
      <c r="AT11" s="14">
        <v>0.17614445861170999</v>
      </c>
      <c r="AU11" s="14">
        <v>0.15891522886128601</v>
      </c>
      <c r="AV11" s="14">
        <v>0.17470167508554599</v>
      </c>
      <c r="AW11" s="14">
        <v>0.17969515642355399</v>
      </c>
      <c r="AX11" s="14">
        <v>0.230035965074946</v>
      </c>
      <c r="AY11" s="14"/>
      <c r="AZ11" s="14">
        <v>0.192073272846225</v>
      </c>
      <c r="BA11" s="14">
        <v>0.196799422881303</v>
      </c>
      <c r="BB11" s="14">
        <v>0.12692061024311499</v>
      </c>
      <c r="BC11" s="14">
        <v>0.16075106947700701</v>
      </c>
      <c r="BD11" s="14">
        <v>0.17059557424207</v>
      </c>
      <c r="BE11" s="14">
        <v>0.18118353347074201</v>
      </c>
    </row>
    <row r="12" spans="2:57" x14ac:dyDescent="0.25">
      <c r="B12" s="15" t="s">
        <v>130</v>
      </c>
      <c r="C12" s="14">
        <v>7.3858096852663299E-2</v>
      </c>
      <c r="D12" s="14">
        <v>5.0137088512538501E-2</v>
      </c>
      <c r="E12" s="14">
        <v>9.3495499167032994E-2</v>
      </c>
      <c r="F12" s="14"/>
      <c r="G12" s="14">
        <v>9.8630435815065504E-2</v>
      </c>
      <c r="H12" s="14">
        <v>0.100040186214559</v>
      </c>
      <c r="I12" s="14">
        <v>8.3610960537269796E-2</v>
      </c>
      <c r="J12" s="14">
        <v>7.8062338387826599E-2</v>
      </c>
      <c r="K12" s="14">
        <v>5.6069169835236903E-2</v>
      </c>
      <c r="L12" s="14">
        <v>3.6485829839675903E-2</v>
      </c>
      <c r="M12" s="14"/>
      <c r="N12" s="14">
        <v>4.3031618055597201E-2</v>
      </c>
      <c r="O12" s="14">
        <v>7.4952645476834598E-2</v>
      </c>
      <c r="P12" s="14">
        <v>0.101500393155151</v>
      </c>
      <c r="Q12" s="14">
        <v>8.0878573450972394E-2</v>
      </c>
      <c r="R12" s="14"/>
      <c r="S12" s="14">
        <v>9.75292432080518E-2</v>
      </c>
      <c r="T12" s="14">
        <v>8.54628345955704E-2</v>
      </c>
      <c r="U12" s="14">
        <v>6.0196771690319902E-2</v>
      </c>
      <c r="V12" s="14">
        <v>7.1432032010671095E-2</v>
      </c>
      <c r="W12" s="14">
        <v>9.1346060952449404E-2</v>
      </c>
      <c r="X12" s="14">
        <v>5.17928247745214E-2</v>
      </c>
      <c r="Y12" s="14">
        <v>6.5666373418483207E-2</v>
      </c>
      <c r="Z12" s="14">
        <v>3.8240606827591603E-2</v>
      </c>
      <c r="AA12" s="14">
        <v>7.9401521616978804E-2</v>
      </c>
      <c r="AB12" s="14">
        <v>4.7753139177371499E-2</v>
      </c>
      <c r="AC12" s="14">
        <v>0.110899113762382</v>
      </c>
      <c r="AD12" s="14">
        <v>4.7447041098060097E-2</v>
      </c>
      <c r="AE12" s="14"/>
      <c r="AF12" s="14">
        <v>7.5928925565441702E-2</v>
      </c>
      <c r="AG12" s="14">
        <v>5.7797487269579201E-2</v>
      </c>
      <c r="AH12" s="14">
        <v>8.3711017460071105E-2</v>
      </c>
      <c r="AI12" s="14"/>
      <c r="AJ12" s="14">
        <v>6.5007059379911705E-2</v>
      </c>
      <c r="AK12" s="14">
        <v>7.4573890990921501E-2</v>
      </c>
      <c r="AL12" s="14">
        <v>4.0722896628560497E-2</v>
      </c>
      <c r="AM12" s="14">
        <v>0.115436516141028</v>
      </c>
      <c r="AN12" s="14">
        <v>0.106763894609101</v>
      </c>
      <c r="AO12" s="14"/>
      <c r="AP12" s="14">
        <v>4.9549191122533601E-2</v>
      </c>
      <c r="AQ12" s="14">
        <v>7.2448948646401196E-2</v>
      </c>
      <c r="AR12" s="14">
        <v>4.0523812709056001E-2</v>
      </c>
      <c r="AS12" s="14"/>
      <c r="AT12" s="14">
        <v>8.7203013749437605E-2</v>
      </c>
      <c r="AU12" s="14">
        <v>7.23934726473075E-2</v>
      </c>
      <c r="AV12" s="14">
        <v>6.3521346391261793E-2</v>
      </c>
      <c r="AW12" s="14">
        <v>3.8731382371408898E-2</v>
      </c>
      <c r="AX12" s="14">
        <v>6.5517906699327097E-2</v>
      </c>
      <c r="AY12" s="14"/>
      <c r="AZ12" s="14">
        <v>8.0059163808139003E-2</v>
      </c>
      <c r="BA12" s="14">
        <v>5.9533078537125E-2</v>
      </c>
      <c r="BB12" s="14">
        <v>8.39969205201299E-2</v>
      </c>
      <c r="BC12" s="14">
        <v>7.8274492141653496E-2</v>
      </c>
      <c r="BD12" s="14">
        <v>9.6806220847952804E-2</v>
      </c>
      <c r="BE12" s="14">
        <v>4.0911633370350801E-2</v>
      </c>
    </row>
    <row r="13" spans="2:57" s="32" customFormat="1" x14ac:dyDescent="0.25">
      <c r="B13" s="34" t="s">
        <v>87</v>
      </c>
      <c r="C13" s="35">
        <v>7.0822773364567198E-3</v>
      </c>
      <c r="D13" s="35">
        <v>6.6374268076202503E-3</v>
      </c>
      <c r="E13" s="35">
        <v>6.6954548234814002E-3</v>
      </c>
      <c r="F13" s="35"/>
      <c r="G13" s="35">
        <v>1.8590216029491801E-2</v>
      </c>
      <c r="H13" s="35">
        <v>6.6556208648079502E-3</v>
      </c>
      <c r="I13" s="35">
        <v>6.1524851353624904E-3</v>
      </c>
      <c r="J13" s="35">
        <v>8.5090029013257101E-3</v>
      </c>
      <c r="K13" s="35">
        <v>0</v>
      </c>
      <c r="L13" s="35">
        <v>4.0975942288451403E-3</v>
      </c>
      <c r="M13" s="35"/>
      <c r="N13" s="35">
        <v>5.0136407091322197E-3</v>
      </c>
      <c r="O13" s="35">
        <v>9.1633519727693999E-3</v>
      </c>
      <c r="P13" s="35">
        <v>1.0782479091378101E-2</v>
      </c>
      <c r="Q13" s="35">
        <v>4.02208582342568E-3</v>
      </c>
      <c r="R13" s="35"/>
      <c r="S13" s="35">
        <v>0</v>
      </c>
      <c r="T13" s="35">
        <v>0</v>
      </c>
      <c r="U13" s="35">
        <v>4.8617159486234202E-3</v>
      </c>
      <c r="V13" s="35">
        <v>2.3085324712168301E-2</v>
      </c>
      <c r="W13" s="35">
        <v>0</v>
      </c>
      <c r="X13" s="35">
        <v>1.2667084581478E-2</v>
      </c>
      <c r="Y13" s="35">
        <v>5.4442131716505703E-3</v>
      </c>
      <c r="Z13" s="35">
        <v>1.27662682067788E-2</v>
      </c>
      <c r="AA13" s="35">
        <v>0</v>
      </c>
      <c r="AB13" s="35">
        <v>5.3880270350354703E-3</v>
      </c>
      <c r="AC13" s="35">
        <v>4.0763748139540597E-2</v>
      </c>
      <c r="AD13" s="35">
        <v>0</v>
      </c>
      <c r="AE13" s="35"/>
      <c r="AF13" s="35">
        <v>8.9021173410275493E-3</v>
      </c>
      <c r="AG13" s="35">
        <v>2.3457909018128002E-3</v>
      </c>
      <c r="AH13" s="35">
        <v>1.1365777616262999E-2</v>
      </c>
      <c r="AI13" s="35"/>
      <c r="AJ13" s="35">
        <v>6.19614496018853E-3</v>
      </c>
      <c r="AK13" s="35">
        <v>3.4289805876049901E-3</v>
      </c>
      <c r="AL13" s="35">
        <v>6.0471566936814904E-3</v>
      </c>
      <c r="AM13" s="35">
        <v>0</v>
      </c>
      <c r="AN13" s="35">
        <v>8.3989993091791292E-3</v>
      </c>
      <c r="AO13" s="35"/>
      <c r="AP13" s="35">
        <v>8.5778020212508993E-3</v>
      </c>
      <c r="AQ13" s="35">
        <v>3.9891004938927103E-3</v>
      </c>
      <c r="AR13" s="35">
        <v>6.3278412900960998E-3</v>
      </c>
      <c r="AS13" s="35"/>
      <c r="AT13" s="35">
        <v>2.0212541520334402E-3</v>
      </c>
      <c r="AU13" s="35">
        <v>1.08546575241831E-2</v>
      </c>
      <c r="AV13" s="35">
        <v>1.10590739216299E-2</v>
      </c>
      <c r="AW13" s="35">
        <v>4.4221822155504102E-3</v>
      </c>
      <c r="AX13" s="35">
        <v>0</v>
      </c>
      <c r="AY13" s="35"/>
      <c r="AZ13" s="35">
        <v>4.5194668220890797E-3</v>
      </c>
      <c r="BA13" s="35">
        <v>3.9545087520107903E-3</v>
      </c>
      <c r="BB13" s="35">
        <v>8.1202661038987604E-3</v>
      </c>
      <c r="BC13" s="35">
        <v>2.1259824116485501E-3</v>
      </c>
      <c r="BD13" s="35">
        <v>1.71879688155533E-2</v>
      </c>
      <c r="BE13" s="35">
        <v>2.6786496657832601E-2</v>
      </c>
    </row>
    <row r="14" spans="2:57" x14ac:dyDescent="0.25">
      <c r="B14" s="16"/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BE16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139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ht="30" x14ac:dyDescent="0.25">
      <c r="B9" s="15" t="s">
        <v>137</v>
      </c>
      <c r="C9" s="14">
        <v>0.38461301150510202</v>
      </c>
      <c r="D9" s="14">
        <v>0.47208861830361698</v>
      </c>
      <c r="E9" s="14">
        <v>0.299300987737528</v>
      </c>
      <c r="F9" s="14"/>
      <c r="G9" s="14">
        <v>0.41716331310328902</v>
      </c>
      <c r="H9" s="14">
        <v>0.39273203628042203</v>
      </c>
      <c r="I9" s="14">
        <v>0.45868846064247298</v>
      </c>
      <c r="J9" s="14">
        <v>0.35160968065977399</v>
      </c>
      <c r="K9" s="14">
        <v>0.36837707098379802</v>
      </c>
      <c r="L9" s="14">
        <v>0.33372133358219802</v>
      </c>
      <c r="M9" s="14"/>
      <c r="N9" s="14">
        <v>0.38832260535711</v>
      </c>
      <c r="O9" s="14">
        <v>0.36812258591344399</v>
      </c>
      <c r="P9" s="14">
        <v>0.43438646696760003</v>
      </c>
      <c r="Q9" s="14">
        <v>0.34893944142522698</v>
      </c>
      <c r="R9" s="14"/>
      <c r="S9" s="14">
        <v>0.36668460791420399</v>
      </c>
      <c r="T9" s="14">
        <v>0.390134064061954</v>
      </c>
      <c r="U9" s="14">
        <v>0.34231615555103001</v>
      </c>
      <c r="V9" s="14">
        <v>0.386103578711531</v>
      </c>
      <c r="W9" s="14">
        <v>0.34122642344304899</v>
      </c>
      <c r="X9" s="14">
        <v>0.41699554529883598</v>
      </c>
      <c r="Y9" s="14">
        <v>0.43989292708918798</v>
      </c>
      <c r="Z9" s="14">
        <v>0.30387250796933901</v>
      </c>
      <c r="AA9" s="14">
        <v>0.40457724196079697</v>
      </c>
      <c r="AB9" s="14">
        <v>0.372376508014573</v>
      </c>
      <c r="AC9" s="14">
        <v>0.350743795161579</v>
      </c>
      <c r="AD9" s="14">
        <v>0.53910333373468999</v>
      </c>
      <c r="AE9" s="14"/>
      <c r="AF9" s="14">
        <v>0.398484302932054</v>
      </c>
      <c r="AG9" s="14">
        <v>0.36488736649168502</v>
      </c>
      <c r="AH9" s="14">
        <v>0.40896301875735802</v>
      </c>
      <c r="AI9" s="14"/>
      <c r="AJ9" s="14">
        <v>0.409784662871575</v>
      </c>
      <c r="AK9" s="14">
        <v>0.40230928386036102</v>
      </c>
      <c r="AL9" s="14">
        <v>0.28566094780580498</v>
      </c>
      <c r="AM9" s="14">
        <v>0.36277971335110698</v>
      </c>
      <c r="AN9" s="14">
        <v>0.37223060667458402</v>
      </c>
      <c r="AO9" s="14"/>
      <c r="AP9" s="14">
        <v>0.464754942462065</v>
      </c>
      <c r="AQ9" s="14">
        <v>0.381881389061551</v>
      </c>
      <c r="AR9" s="14">
        <v>0.33833891192903098</v>
      </c>
      <c r="AS9" s="14"/>
      <c r="AT9" s="14">
        <v>0.38200931416304901</v>
      </c>
      <c r="AU9" s="14">
        <v>0.37642304991599401</v>
      </c>
      <c r="AV9" s="14">
        <v>0.391735555168712</v>
      </c>
      <c r="AW9" s="14">
        <v>0.35412211021524298</v>
      </c>
      <c r="AX9" s="14">
        <v>0.44763803528065399</v>
      </c>
      <c r="AY9" s="14"/>
      <c r="AZ9" s="14">
        <v>0.40292362186894698</v>
      </c>
      <c r="BA9" s="14">
        <v>0.38900200747469199</v>
      </c>
      <c r="BB9" s="14">
        <v>0.37493044401258901</v>
      </c>
      <c r="BC9" s="14">
        <v>0.36880528909709298</v>
      </c>
      <c r="BD9" s="14">
        <v>0.36848488166936</v>
      </c>
      <c r="BE9" s="14">
        <v>0.38864359210777299</v>
      </c>
    </row>
    <row r="10" spans="2:57" ht="30" x14ac:dyDescent="0.25">
      <c r="B10" s="15" t="s">
        <v>138</v>
      </c>
      <c r="C10" s="14">
        <v>0.507511824338718</v>
      </c>
      <c r="D10" s="14">
        <v>0.42611686817661498</v>
      </c>
      <c r="E10" s="14">
        <v>0.58710645560311403</v>
      </c>
      <c r="F10" s="14"/>
      <c r="G10" s="14">
        <v>0.51502481087510898</v>
      </c>
      <c r="H10" s="14">
        <v>0.53619956931312196</v>
      </c>
      <c r="I10" s="14">
        <v>0.46930232409828299</v>
      </c>
      <c r="J10" s="14">
        <v>0.52017442540360703</v>
      </c>
      <c r="K10" s="14">
        <v>0.50175042572506301</v>
      </c>
      <c r="L10" s="14">
        <v>0.50366730080150202</v>
      </c>
      <c r="M10" s="14"/>
      <c r="N10" s="14">
        <v>0.49743536369844399</v>
      </c>
      <c r="O10" s="14">
        <v>0.53867348156707096</v>
      </c>
      <c r="P10" s="14">
        <v>0.47195482367327002</v>
      </c>
      <c r="Q10" s="14">
        <v>0.52257358247035501</v>
      </c>
      <c r="R10" s="14"/>
      <c r="S10" s="14">
        <v>0.53500520195411405</v>
      </c>
      <c r="T10" s="14">
        <v>0.52794122542114597</v>
      </c>
      <c r="U10" s="14">
        <v>0.50215522202332596</v>
      </c>
      <c r="V10" s="14">
        <v>0.46362097271942998</v>
      </c>
      <c r="W10" s="14">
        <v>0.54707322942324699</v>
      </c>
      <c r="X10" s="14">
        <v>0.45620856452298802</v>
      </c>
      <c r="Y10" s="14">
        <v>0.46930476918786301</v>
      </c>
      <c r="Z10" s="14">
        <v>0.62353763233620996</v>
      </c>
      <c r="AA10" s="14">
        <v>0.50483887309354403</v>
      </c>
      <c r="AB10" s="14">
        <v>0.49565548713195201</v>
      </c>
      <c r="AC10" s="14">
        <v>0.56146960991835004</v>
      </c>
      <c r="AD10" s="14">
        <v>0.398333580698356</v>
      </c>
      <c r="AE10" s="14"/>
      <c r="AF10" s="14">
        <v>0.50223577233331396</v>
      </c>
      <c r="AG10" s="14">
        <v>0.52749156236944394</v>
      </c>
      <c r="AH10" s="14">
        <v>0.43657941922080401</v>
      </c>
      <c r="AI10" s="14"/>
      <c r="AJ10" s="14">
        <v>0.48791541335397698</v>
      </c>
      <c r="AK10" s="14">
        <v>0.51372350263938804</v>
      </c>
      <c r="AL10" s="14">
        <v>0.54898181105713295</v>
      </c>
      <c r="AM10" s="14">
        <v>0.51917513533682103</v>
      </c>
      <c r="AN10" s="14">
        <v>0.48830242640942301</v>
      </c>
      <c r="AO10" s="14"/>
      <c r="AP10" s="14">
        <v>0.46752025790891699</v>
      </c>
      <c r="AQ10" s="14">
        <v>0.53542377139243502</v>
      </c>
      <c r="AR10" s="14">
        <v>0.549785359583703</v>
      </c>
      <c r="AS10" s="14"/>
      <c r="AT10" s="14">
        <v>0.50519300308216597</v>
      </c>
      <c r="AU10" s="14">
        <v>0.49188248845309601</v>
      </c>
      <c r="AV10" s="14">
        <v>0.519281499924236</v>
      </c>
      <c r="AW10" s="14">
        <v>0.56006262460963896</v>
      </c>
      <c r="AX10" s="14">
        <v>0.48755236516572298</v>
      </c>
      <c r="AY10" s="14"/>
      <c r="AZ10" s="14">
        <v>0.51100943642197805</v>
      </c>
      <c r="BA10" s="14">
        <v>0.50173961039599702</v>
      </c>
      <c r="BB10" s="14">
        <v>0.51207096417549303</v>
      </c>
      <c r="BC10" s="14">
        <v>0.52313260567514597</v>
      </c>
      <c r="BD10" s="14">
        <v>0.48688219997547799</v>
      </c>
      <c r="BE10" s="14">
        <v>0.50130665462104596</v>
      </c>
    </row>
    <row r="11" spans="2:57" x14ac:dyDescent="0.25">
      <c r="B11" s="15" t="s">
        <v>87</v>
      </c>
      <c r="C11" s="23">
        <v>0.10787516415618</v>
      </c>
      <c r="D11" s="23">
        <v>0.10179451351976899</v>
      </c>
      <c r="E11" s="23">
        <v>0.113592556659358</v>
      </c>
      <c r="F11" s="23"/>
      <c r="G11" s="23">
        <v>6.7811876021602005E-2</v>
      </c>
      <c r="H11" s="23">
        <v>7.1068394406455598E-2</v>
      </c>
      <c r="I11" s="23">
        <v>7.20092152592436E-2</v>
      </c>
      <c r="J11" s="23">
        <v>0.128215893936619</v>
      </c>
      <c r="K11" s="23">
        <v>0.129872503291139</v>
      </c>
      <c r="L11" s="23">
        <v>0.16261136561629999</v>
      </c>
      <c r="M11" s="23"/>
      <c r="N11" s="23">
        <v>0.114242030944445</v>
      </c>
      <c r="O11" s="23">
        <v>9.3203932519485597E-2</v>
      </c>
      <c r="P11" s="23">
        <v>9.3658709359130093E-2</v>
      </c>
      <c r="Q11" s="23">
        <v>0.128486976104418</v>
      </c>
      <c r="R11" s="23"/>
      <c r="S11" s="23">
        <v>9.8310190131682407E-2</v>
      </c>
      <c r="T11" s="23">
        <v>8.1924710516900104E-2</v>
      </c>
      <c r="U11" s="23">
        <v>0.155528622425644</v>
      </c>
      <c r="V11" s="23">
        <v>0.15027544856903899</v>
      </c>
      <c r="W11" s="23">
        <v>0.111700347133704</v>
      </c>
      <c r="X11" s="23">
        <v>0.126795890178176</v>
      </c>
      <c r="Y11" s="23">
        <v>9.0802303722949201E-2</v>
      </c>
      <c r="Z11" s="23">
        <v>7.2589859694451003E-2</v>
      </c>
      <c r="AA11" s="23">
        <v>9.0583884945659401E-2</v>
      </c>
      <c r="AB11" s="23">
        <v>0.13196800485347501</v>
      </c>
      <c r="AC11" s="23">
        <v>8.7786594920070196E-2</v>
      </c>
      <c r="AD11" s="23">
        <v>6.2563085566954502E-2</v>
      </c>
      <c r="AE11" s="23"/>
      <c r="AF11" s="23">
        <v>9.9279924734632E-2</v>
      </c>
      <c r="AG11" s="23">
        <v>0.107621071138872</v>
      </c>
      <c r="AH11" s="23">
        <v>0.154457562021839</v>
      </c>
      <c r="AI11" s="23"/>
      <c r="AJ11" s="23">
        <v>0.10229992377444801</v>
      </c>
      <c r="AK11" s="23">
        <v>8.3967213500251395E-2</v>
      </c>
      <c r="AL11" s="23">
        <v>0.16535724113706199</v>
      </c>
      <c r="AM11" s="23">
        <v>0.11804515131207099</v>
      </c>
      <c r="AN11" s="23">
        <v>0.139466966915994</v>
      </c>
      <c r="AO11" s="23"/>
      <c r="AP11" s="23">
        <v>6.7724799629018603E-2</v>
      </c>
      <c r="AQ11" s="23">
        <v>8.2694839546013504E-2</v>
      </c>
      <c r="AR11" s="23">
        <v>0.111875728487266</v>
      </c>
      <c r="AS11" s="23"/>
      <c r="AT11" s="23">
        <v>0.11279768275478499</v>
      </c>
      <c r="AU11" s="23">
        <v>0.13169446163091</v>
      </c>
      <c r="AV11" s="23">
        <v>8.8982944907051803E-2</v>
      </c>
      <c r="AW11" s="23">
        <v>8.58152651751172E-2</v>
      </c>
      <c r="AX11" s="23">
        <v>6.4809599553622796E-2</v>
      </c>
      <c r="AY11" s="23"/>
      <c r="AZ11" s="23">
        <v>8.6066941709074404E-2</v>
      </c>
      <c r="BA11" s="23">
        <v>0.10925838212930999</v>
      </c>
      <c r="BB11" s="23">
        <v>0.112998591811918</v>
      </c>
      <c r="BC11" s="23">
        <v>0.108062105227761</v>
      </c>
      <c r="BD11" s="23">
        <v>0.14463291835516201</v>
      </c>
      <c r="BE11" s="23">
        <v>0.11004975327118199</v>
      </c>
    </row>
    <row r="12" spans="2:57" x14ac:dyDescent="0.25">
      <c r="B12" s="16"/>
    </row>
    <row r="13" spans="2:57" x14ac:dyDescent="0.25">
      <c r="B13" t="s">
        <v>91</v>
      </c>
    </row>
    <row r="14" spans="2:57" x14ac:dyDescent="0.25">
      <c r="B14" t="s">
        <v>92</v>
      </c>
    </row>
    <row r="16" spans="2:57" x14ac:dyDescent="0.25">
      <c r="B16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BE16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142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ht="30" x14ac:dyDescent="0.25">
      <c r="B9" s="15" t="s">
        <v>140</v>
      </c>
      <c r="C9" s="14">
        <v>0.32987606647559298</v>
      </c>
      <c r="D9" s="14">
        <v>0.24903236381447</v>
      </c>
      <c r="E9" s="14">
        <v>0.40971513228162498</v>
      </c>
      <c r="F9" s="14"/>
      <c r="G9" s="14">
        <v>0.36361558572221098</v>
      </c>
      <c r="H9" s="14">
        <v>0.343065947224787</v>
      </c>
      <c r="I9" s="14">
        <v>0.35499091198117899</v>
      </c>
      <c r="J9" s="14">
        <v>0.29301645485181899</v>
      </c>
      <c r="K9" s="14">
        <v>0.33607228747697598</v>
      </c>
      <c r="L9" s="14">
        <v>0.30190734817842302</v>
      </c>
      <c r="M9" s="14"/>
      <c r="N9" s="14">
        <v>0.26618066286365599</v>
      </c>
      <c r="O9" s="14">
        <v>0.34127993542284402</v>
      </c>
      <c r="P9" s="14">
        <v>0.35339901697366499</v>
      </c>
      <c r="Q9" s="14">
        <v>0.367813497190636</v>
      </c>
      <c r="R9" s="14"/>
      <c r="S9" s="14">
        <v>0.304629508872438</v>
      </c>
      <c r="T9" s="14">
        <v>0.34888964581463799</v>
      </c>
      <c r="U9" s="14">
        <v>0.35985950880675899</v>
      </c>
      <c r="V9" s="14">
        <v>0.33914036098282102</v>
      </c>
      <c r="W9" s="14">
        <v>0.34978624635076799</v>
      </c>
      <c r="X9" s="14">
        <v>0.26366140184634301</v>
      </c>
      <c r="Y9" s="14">
        <v>0.38601218818551503</v>
      </c>
      <c r="Z9" s="14">
        <v>0.33731470218190202</v>
      </c>
      <c r="AA9" s="14">
        <v>0.36682277116870599</v>
      </c>
      <c r="AB9" s="14">
        <v>0.28412453743076799</v>
      </c>
      <c r="AC9" s="14">
        <v>0.28843047134294603</v>
      </c>
      <c r="AD9" s="14">
        <v>0.32106366712200302</v>
      </c>
      <c r="AE9" s="14"/>
      <c r="AF9" s="14">
        <v>0.32322820833256999</v>
      </c>
      <c r="AG9" s="14">
        <v>0.31690800687682802</v>
      </c>
      <c r="AH9" s="14">
        <v>0.34186609536814799</v>
      </c>
      <c r="AI9" s="14"/>
      <c r="AJ9" s="14">
        <v>0.300806516459527</v>
      </c>
      <c r="AK9" s="14">
        <v>0.38605997107420698</v>
      </c>
      <c r="AL9" s="14">
        <v>0.22945666426911199</v>
      </c>
      <c r="AM9" s="14">
        <v>0.26931087760274403</v>
      </c>
      <c r="AN9" s="14">
        <v>0.32656593291758901</v>
      </c>
      <c r="AO9" s="14"/>
      <c r="AP9" s="14">
        <v>0.27666348025231802</v>
      </c>
      <c r="AQ9" s="14">
        <v>0.36565877694320398</v>
      </c>
      <c r="AR9" s="14">
        <v>0.33164959660077198</v>
      </c>
      <c r="AS9" s="14"/>
      <c r="AT9" s="14">
        <v>0.42597840837015699</v>
      </c>
      <c r="AU9" s="14">
        <v>0.32082661290105602</v>
      </c>
      <c r="AV9" s="14">
        <v>0.28141475774959102</v>
      </c>
      <c r="AW9" s="14">
        <v>0.27538855057553402</v>
      </c>
      <c r="AX9" s="14">
        <v>0.29354919175948002</v>
      </c>
      <c r="AY9" s="14"/>
      <c r="AZ9" s="14">
        <v>0.313647971567521</v>
      </c>
      <c r="BA9" s="14">
        <v>0.33653213707792201</v>
      </c>
      <c r="BB9" s="14">
        <v>0.30602327754029401</v>
      </c>
      <c r="BC9" s="14">
        <v>0.346295118419857</v>
      </c>
      <c r="BD9" s="14">
        <v>0.33628144665075599</v>
      </c>
      <c r="BE9" s="14">
        <v>0.35088226718357002</v>
      </c>
    </row>
    <row r="10" spans="2:57" ht="30" x14ac:dyDescent="0.25">
      <c r="B10" s="15" t="s">
        <v>141</v>
      </c>
      <c r="C10" s="14">
        <v>0.58830997554549003</v>
      </c>
      <c r="D10" s="14">
        <v>0.69288863351844998</v>
      </c>
      <c r="E10" s="14">
        <v>0.48865536735387899</v>
      </c>
      <c r="F10" s="14"/>
      <c r="G10" s="14">
        <v>0.53090773884654097</v>
      </c>
      <c r="H10" s="14">
        <v>0.59336535076758701</v>
      </c>
      <c r="I10" s="14">
        <v>0.56326705902107799</v>
      </c>
      <c r="J10" s="14">
        <v>0.61802982332635603</v>
      </c>
      <c r="K10" s="14">
        <v>0.59063330108218304</v>
      </c>
      <c r="L10" s="14">
        <v>0.61718490015303196</v>
      </c>
      <c r="M10" s="14"/>
      <c r="N10" s="14">
        <v>0.66983326747779104</v>
      </c>
      <c r="O10" s="14">
        <v>0.57180866509608896</v>
      </c>
      <c r="P10" s="14">
        <v>0.582598982914318</v>
      </c>
      <c r="Q10" s="14">
        <v>0.51927370331385903</v>
      </c>
      <c r="R10" s="14"/>
      <c r="S10" s="14">
        <v>0.60619115201788798</v>
      </c>
      <c r="T10" s="14">
        <v>0.56122889883677696</v>
      </c>
      <c r="U10" s="14">
        <v>0.526220618248459</v>
      </c>
      <c r="V10" s="14">
        <v>0.58879604965961996</v>
      </c>
      <c r="W10" s="14">
        <v>0.58503781061314197</v>
      </c>
      <c r="X10" s="14">
        <v>0.64980214794312197</v>
      </c>
      <c r="Y10" s="14">
        <v>0.54690134354806197</v>
      </c>
      <c r="Z10" s="14">
        <v>0.59111408461191295</v>
      </c>
      <c r="AA10" s="14">
        <v>0.54842807904417601</v>
      </c>
      <c r="AB10" s="14">
        <v>0.64730454781933</v>
      </c>
      <c r="AC10" s="14">
        <v>0.62406736117227402</v>
      </c>
      <c r="AD10" s="14">
        <v>0.62594094647581899</v>
      </c>
      <c r="AE10" s="14"/>
      <c r="AF10" s="14">
        <v>0.60521263880518905</v>
      </c>
      <c r="AG10" s="14">
        <v>0.60675345888190602</v>
      </c>
      <c r="AH10" s="14">
        <v>0.55640509592230902</v>
      </c>
      <c r="AI10" s="14"/>
      <c r="AJ10" s="14">
        <v>0.63065922440944899</v>
      </c>
      <c r="AK10" s="14">
        <v>0.55686381330729595</v>
      </c>
      <c r="AL10" s="14">
        <v>0.68897808209629596</v>
      </c>
      <c r="AM10" s="14">
        <v>0.69523232370952104</v>
      </c>
      <c r="AN10" s="14">
        <v>0.54885115890642</v>
      </c>
      <c r="AO10" s="14"/>
      <c r="AP10" s="14">
        <v>0.673888900934975</v>
      </c>
      <c r="AQ10" s="14">
        <v>0.57678671331063203</v>
      </c>
      <c r="AR10" s="14">
        <v>0.581356411744402</v>
      </c>
      <c r="AS10" s="14"/>
      <c r="AT10" s="14">
        <v>0.47991132609383302</v>
      </c>
      <c r="AU10" s="14">
        <v>0.56401938094889104</v>
      </c>
      <c r="AV10" s="14">
        <v>0.67291081058145896</v>
      </c>
      <c r="AW10" s="14">
        <v>0.66175888694901097</v>
      </c>
      <c r="AX10" s="14">
        <v>0.51423566658928599</v>
      </c>
      <c r="AY10" s="14"/>
      <c r="AZ10" s="14">
        <v>0.62106156014633895</v>
      </c>
      <c r="BA10" s="14">
        <v>0.58677971452516797</v>
      </c>
      <c r="BB10" s="14">
        <v>0.58500615257446498</v>
      </c>
      <c r="BC10" s="14">
        <v>0.55724678248551496</v>
      </c>
      <c r="BD10" s="14">
        <v>0.58085559147083898</v>
      </c>
      <c r="BE10" s="14">
        <v>0.58049161094022805</v>
      </c>
    </row>
    <row r="11" spans="2:57" x14ac:dyDescent="0.25">
      <c r="B11" s="15" t="s">
        <v>87</v>
      </c>
      <c r="C11" s="23">
        <v>8.1813957978917204E-2</v>
      </c>
      <c r="D11" s="23">
        <v>5.80790026670795E-2</v>
      </c>
      <c r="E11" s="23">
        <v>0.101629500364496</v>
      </c>
      <c r="F11" s="23"/>
      <c r="G11" s="23">
        <v>0.105476675431247</v>
      </c>
      <c r="H11" s="23">
        <v>6.3568702007625405E-2</v>
      </c>
      <c r="I11" s="23">
        <v>8.1742028997742994E-2</v>
      </c>
      <c r="J11" s="23">
        <v>8.8953721821824594E-2</v>
      </c>
      <c r="K11" s="23">
        <v>7.3294411440840701E-2</v>
      </c>
      <c r="L11" s="23">
        <v>8.0907751668544803E-2</v>
      </c>
      <c r="M11" s="23"/>
      <c r="N11" s="23">
        <v>6.3986069658553302E-2</v>
      </c>
      <c r="O11" s="23">
        <v>8.6911399481066701E-2</v>
      </c>
      <c r="P11" s="23">
        <v>6.4002000112016399E-2</v>
      </c>
      <c r="Q11" s="23">
        <v>0.11291279949550501</v>
      </c>
      <c r="R11" s="23"/>
      <c r="S11" s="23">
        <v>8.9179339109674599E-2</v>
      </c>
      <c r="T11" s="23">
        <v>8.9881455348584299E-2</v>
      </c>
      <c r="U11" s="23">
        <v>0.11391987294478199</v>
      </c>
      <c r="V11" s="23">
        <v>7.2063589357558896E-2</v>
      </c>
      <c r="W11" s="23">
        <v>6.5175943036089701E-2</v>
      </c>
      <c r="X11" s="23">
        <v>8.6536450210534799E-2</v>
      </c>
      <c r="Y11" s="23">
        <v>6.7086468266422603E-2</v>
      </c>
      <c r="Z11" s="23">
        <v>7.1571213206185799E-2</v>
      </c>
      <c r="AA11" s="23">
        <v>8.4749149787118602E-2</v>
      </c>
      <c r="AB11" s="23">
        <v>6.8570914749901707E-2</v>
      </c>
      <c r="AC11" s="23">
        <v>8.7502167484779597E-2</v>
      </c>
      <c r="AD11" s="23">
        <v>5.2995386402178199E-2</v>
      </c>
      <c r="AE11" s="23"/>
      <c r="AF11" s="23">
        <v>7.1559152862241404E-2</v>
      </c>
      <c r="AG11" s="23">
        <v>7.6338534241266298E-2</v>
      </c>
      <c r="AH11" s="23">
        <v>0.101728808709543</v>
      </c>
      <c r="AI11" s="23"/>
      <c r="AJ11" s="23">
        <v>6.8534259131024594E-2</v>
      </c>
      <c r="AK11" s="23">
        <v>5.7076215618497003E-2</v>
      </c>
      <c r="AL11" s="23">
        <v>8.15652536345918E-2</v>
      </c>
      <c r="AM11" s="23">
        <v>3.54567986877347E-2</v>
      </c>
      <c r="AN11" s="23">
        <v>0.12458290817599101</v>
      </c>
      <c r="AO11" s="23"/>
      <c r="AP11" s="23">
        <v>4.9447618812706103E-2</v>
      </c>
      <c r="AQ11" s="23">
        <v>5.7554509746163503E-2</v>
      </c>
      <c r="AR11" s="23">
        <v>8.6993991654825895E-2</v>
      </c>
      <c r="AS11" s="23"/>
      <c r="AT11" s="23">
        <v>9.4110265536009499E-2</v>
      </c>
      <c r="AU11" s="23">
        <v>0.115154006150053</v>
      </c>
      <c r="AV11" s="23">
        <v>4.5674431668950799E-2</v>
      </c>
      <c r="AW11" s="23">
        <v>6.2852562475454496E-2</v>
      </c>
      <c r="AX11" s="23">
        <v>0.19221514165123399</v>
      </c>
      <c r="AY11" s="23"/>
      <c r="AZ11" s="23">
        <v>6.5290468286140907E-2</v>
      </c>
      <c r="BA11" s="23">
        <v>7.6688148396910003E-2</v>
      </c>
      <c r="BB11" s="23">
        <v>0.10897056988524199</v>
      </c>
      <c r="BC11" s="23">
        <v>9.6458099094628297E-2</v>
      </c>
      <c r="BD11" s="23">
        <v>8.2862961878405195E-2</v>
      </c>
      <c r="BE11" s="23">
        <v>6.8626121876201901E-2</v>
      </c>
    </row>
    <row r="12" spans="2:57" x14ac:dyDescent="0.25">
      <c r="B12" s="16"/>
    </row>
    <row r="13" spans="2:57" x14ac:dyDescent="0.25">
      <c r="B13" t="s">
        <v>91</v>
      </c>
    </row>
    <row r="14" spans="2:57" x14ac:dyDescent="0.25">
      <c r="B14" t="s">
        <v>92</v>
      </c>
    </row>
    <row r="16" spans="2:57" x14ac:dyDescent="0.25">
      <c r="B16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BE16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142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ht="45" x14ac:dyDescent="0.25">
      <c r="B9" s="15" t="s">
        <v>143</v>
      </c>
      <c r="C9" s="14">
        <v>0.49184225116693397</v>
      </c>
      <c r="D9" s="14">
        <v>0.58658000647747599</v>
      </c>
      <c r="E9" s="14">
        <v>0.40020940207231198</v>
      </c>
      <c r="F9" s="14"/>
      <c r="G9" s="14">
        <v>0.43012775322829999</v>
      </c>
      <c r="H9" s="14">
        <v>0.44979832965928801</v>
      </c>
      <c r="I9" s="14">
        <v>0.48228993628667099</v>
      </c>
      <c r="J9" s="14">
        <v>0.52918174874312596</v>
      </c>
      <c r="K9" s="14">
        <v>0.53104772093611097</v>
      </c>
      <c r="L9" s="14">
        <v>0.51853962176033597</v>
      </c>
      <c r="M9" s="14"/>
      <c r="N9" s="14">
        <v>0.55463372303837399</v>
      </c>
      <c r="O9" s="14">
        <v>0.49477239598147998</v>
      </c>
      <c r="P9" s="14">
        <v>0.47501969536580502</v>
      </c>
      <c r="Q9" s="14">
        <v>0.43062677225574802</v>
      </c>
      <c r="R9" s="14"/>
      <c r="S9" s="14">
        <v>0.45392902899638699</v>
      </c>
      <c r="T9" s="14">
        <v>0.49238751929387498</v>
      </c>
      <c r="U9" s="14">
        <v>0.48088867481684999</v>
      </c>
      <c r="V9" s="14">
        <v>0.50978857606951899</v>
      </c>
      <c r="W9" s="14">
        <v>0.43329238407458298</v>
      </c>
      <c r="X9" s="14">
        <v>0.52272578731353303</v>
      </c>
      <c r="Y9" s="14">
        <v>0.51626462924480498</v>
      </c>
      <c r="Z9" s="14">
        <v>0.53336234210009703</v>
      </c>
      <c r="AA9" s="14">
        <v>0.44323834639963</v>
      </c>
      <c r="AB9" s="14">
        <v>0.50893686722369602</v>
      </c>
      <c r="AC9" s="14">
        <v>0.55693671610006601</v>
      </c>
      <c r="AD9" s="14">
        <v>0.58366402892354197</v>
      </c>
      <c r="AE9" s="14"/>
      <c r="AF9" s="14">
        <v>0.54201708580554897</v>
      </c>
      <c r="AG9" s="14">
        <v>0.46278200077002102</v>
      </c>
      <c r="AH9" s="14">
        <v>0.52063823761794303</v>
      </c>
      <c r="AI9" s="14"/>
      <c r="AJ9" s="14">
        <v>0.550379176962846</v>
      </c>
      <c r="AK9" s="14">
        <v>0.46375284144747703</v>
      </c>
      <c r="AL9" s="14">
        <v>0.53813938177770304</v>
      </c>
      <c r="AM9" s="14">
        <v>0.606311222848683</v>
      </c>
      <c r="AN9" s="14">
        <v>0.43113418339500098</v>
      </c>
      <c r="AO9" s="14"/>
      <c r="AP9" s="14">
        <v>0.58936671095799298</v>
      </c>
      <c r="AQ9" s="14">
        <v>0.46281194990993002</v>
      </c>
      <c r="AR9" s="14">
        <v>0.460926518820237</v>
      </c>
      <c r="AS9" s="14"/>
      <c r="AT9" s="14">
        <v>0.43777011854797798</v>
      </c>
      <c r="AU9" s="14">
        <v>0.48375279629427897</v>
      </c>
      <c r="AV9" s="14">
        <v>0.54909602115388401</v>
      </c>
      <c r="AW9" s="14">
        <v>0.47018707865793802</v>
      </c>
      <c r="AX9" s="14">
        <v>0.51368247436729597</v>
      </c>
      <c r="AY9" s="14"/>
      <c r="AZ9" s="14">
        <v>0.49430158829016801</v>
      </c>
      <c r="BA9" s="14">
        <v>0.50351642366858596</v>
      </c>
      <c r="BB9" s="14">
        <v>0.44799750241983</v>
      </c>
      <c r="BC9" s="14">
        <v>0.47360366073003102</v>
      </c>
      <c r="BD9" s="14">
        <v>0.52017368076152404</v>
      </c>
      <c r="BE9" s="14">
        <v>0.52232712689954897</v>
      </c>
    </row>
    <row r="10" spans="2:57" ht="60" x14ac:dyDescent="0.25">
      <c r="B10" s="15" t="s">
        <v>144</v>
      </c>
      <c r="C10" s="14">
        <v>0.433200237064717</v>
      </c>
      <c r="D10" s="14">
        <v>0.34649116446393502</v>
      </c>
      <c r="E10" s="14">
        <v>0.51938285613799495</v>
      </c>
      <c r="F10" s="14"/>
      <c r="G10" s="14">
        <v>0.49577739993276398</v>
      </c>
      <c r="H10" s="14">
        <v>0.47317466455517698</v>
      </c>
      <c r="I10" s="14">
        <v>0.45066241420757702</v>
      </c>
      <c r="J10" s="14">
        <v>0.397784644320614</v>
      </c>
      <c r="K10" s="14">
        <v>0.405825919499744</v>
      </c>
      <c r="L10" s="14">
        <v>0.39166411252630201</v>
      </c>
      <c r="M10" s="14"/>
      <c r="N10" s="14">
        <v>0.37697575163643998</v>
      </c>
      <c r="O10" s="14">
        <v>0.43463830470034298</v>
      </c>
      <c r="P10" s="14">
        <v>0.45665230832767201</v>
      </c>
      <c r="Q10" s="14">
        <v>0.477476325756864</v>
      </c>
      <c r="R10" s="14"/>
      <c r="S10" s="14">
        <v>0.46821250980633999</v>
      </c>
      <c r="T10" s="14">
        <v>0.40953370064079903</v>
      </c>
      <c r="U10" s="14">
        <v>0.416126462639619</v>
      </c>
      <c r="V10" s="14">
        <v>0.39013896854692398</v>
      </c>
      <c r="W10" s="14">
        <v>0.479948558218526</v>
      </c>
      <c r="X10" s="14">
        <v>0.423421982748929</v>
      </c>
      <c r="Y10" s="14">
        <v>0.44170696659061198</v>
      </c>
      <c r="Z10" s="14">
        <v>0.404539953029035</v>
      </c>
      <c r="AA10" s="14">
        <v>0.50641070130080401</v>
      </c>
      <c r="AB10" s="14">
        <v>0.43066409565913399</v>
      </c>
      <c r="AC10" s="14">
        <v>0.34633519171900501</v>
      </c>
      <c r="AD10" s="14">
        <v>0.367364764826838</v>
      </c>
      <c r="AE10" s="14"/>
      <c r="AF10" s="14">
        <v>0.394541837482484</v>
      </c>
      <c r="AG10" s="14">
        <v>0.46299722490473399</v>
      </c>
      <c r="AH10" s="14">
        <v>0.386051200626986</v>
      </c>
      <c r="AI10" s="14"/>
      <c r="AJ10" s="14">
        <v>0.38991061801552901</v>
      </c>
      <c r="AK10" s="14">
        <v>0.48022537648103703</v>
      </c>
      <c r="AL10" s="14">
        <v>0.40861031768925898</v>
      </c>
      <c r="AM10" s="14">
        <v>0.36413842851155698</v>
      </c>
      <c r="AN10" s="14">
        <v>0.44191552574592202</v>
      </c>
      <c r="AO10" s="14"/>
      <c r="AP10" s="14">
        <v>0.37106262464880602</v>
      </c>
      <c r="AQ10" s="14">
        <v>0.480271184778581</v>
      </c>
      <c r="AR10" s="14">
        <v>0.50233783391041198</v>
      </c>
      <c r="AS10" s="14"/>
      <c r="AT10" s="14">
        <v>0.47611422872752801</v>
      </c>
      <c r="AU10" s="14">
        <v>0.42230936873646402</v>
      </c>
      <c r="AV10" s="14">
        <v>0.39721231771915599</v>
      </c>
      <c r="AW10" s="14">
        <v>0.48099523498368901</v>
      </c>
      <c r="AX10" s="14">
        <v>0.355106504797289</v>
      </c>
      <c r="AY10" s="14"/>
      <c r="AZ10" s="14">
        <v>0.43781280609579099</v>
      </c>
      <c r="BA10" s="14">
        <v>0.42962662160051202</v>
      </c>
      <c r="BB10" s="14">
        <v>0.45940925375696601</v>
      </c>
      <c r="BC10" s="14">
        <v>0.43900033544438499</v>
      </c>
      <c r="BD10" s="14">
        <v>0.410816938655861</v>
      </c>
      <c r="BE10" s="14">
        <v>0.40002929806398901</v>
      </c>
    </row>
    <row r="11" spans="2:57" x14ac:dyDescent="0.25">
      <c r="B11" s="15" t="s">
        <v>87</v>
      </c>
      <c r="C11" s="23">
        <v>7.4957511768349305E-2</v>
      </c>
      <c r="D11" s="23">
        <v>6.6928829058589795E-2</v>
      </c>
      <c r="E11" s="23">
        <v>8.0407741789692899E-2</v>
      </c>
      <c r="F11" s="23"/>
      <c r="G11" s="23">
        <v>7.4094846838936301E-2</v>
      </c>
      <c r="H11" s="23">
        <v>7.7027005785534799E-2</v>
      </c>
      <c r="I11" s="23">
        <v>6.7047649505751705E-2</v>
      </c>
      <c r="J11" s="23">
        <v>7.3033606936259904E-2</v>
      </c>
      <c r="K11" s="23">
        <v>6.3126359564145196E-2</v>
      </c>
      <c r="L11" s="23">
        <v>8.97962657133618E-2</v>
      </c>
      <c r="M11" s="23"/>
      <c r="N11" s="23">
        <v>6.83905253251859E-2</v>
      </c>
      <c r="O11" s="23">
        <v>7.0589299318176396E-2</v>
      </c>
      <c r="P11" s="23">
        <v>6.8327996306523406E-2</v>
      </c>
      <c r="Q11" s="23">
        <v>9.1896901987388105E-2</v>
      </c>
      <c r="R11" s="23"/>
      <c r="S11" s="23">
        <v>7.7858461197272702E-2</v>
      </c>
      <c r="T11" s="23">
        <v>9.8078780065326707E-2</v>
      </c>
      <c r="U11" s="23">
        <v>0.10298486254353099</v>
      </c>
      <c r="V11" s="23">
        <v>0.100072455383557</v>
      </c>
      <c r="W11" s="23">
        <v>8.6759057706891102E-2</v>
      </c>
      <c r="X11" s="23">
        <v>5.3852229937538E-2</v>
      </c>
      <c r="Y11" s="23">
        <v>4.2028404164581999E-2</v>
      </c>
      <c r="Z11" s="23">
        <v>6.2097704870867701E-2</v>
      </c>
      <c r="AA11" s="23">
        <v>5.0350952299566203E-2</v>
      </c>
      <c r="AB11" s="23">
        <v>6.0399037117170498E-2</v>
      </c>
      <c r="AC11" s="23">
        <v>9.6728092180929301E-2</v>
      </c>
      <c r="AD11" s="23">
        <v>4.8971206249620501E-2</v>
      </c>
      <c r="AE11" s="23"/>
      <c r="AF11" s="23">
        <v>6.3441076711967304E-2</v>
      </c>
      <c r="AG11" s="23">
        <v>7.4220774325244807E-2</v>
      </c>
      <c r="AH11" s="23">
        <v>9.3310561755071603E-2</v>
      </c>
      <c r="AI11" s="23"/>
      <c r="AJ11" s="23">
        <v>5.9710205021625197E-2</v>
      </c>
      <c r="AK11" s="23">
        <v>5.6021782071486198E-2</v>
      </c>
      <c r="AL11" s="23">
        <v>5.3250300533038003E-2</v>
      </c>
      <c r="AM11" s="23">
        <v>2.9550348639759701E-2</v>
      </c>
      <c r="AN11" s="23">
        <v>0.126950290859077</v>
      </c>
      <c r="AO11" s="23"/>
      <c r="AP11" s="23">
        <v>3.95706643932007E-2</v>
      </c>
      <c r="AQ11" s="23">
        <v>5.6916865311489602E-2</v>
      </c>
      <c r="AR11" s="23">
        <v>3.6735647269351801E-2</v>
      </c>
      <c r="AS11" s="23"/>
      <c r="AT11" s="23">
        <v>8.6115652724494299E-2</v>
      </c>
      <c r="AU11" s="23">
        <v>9.3937834969257103E-2</v>
      </c>
      <c r="AV11" s="23">
        <v>5.3691661126959798E-2</v>
      </c>
      <c r="AW11" s="23">
        <v>4.8817686358373198E-2</v>
      </c>
      <c r="AX11" s="23">
        <v>0.131211020835415</v>
      </c>
      <c r="AY11" s="23"/>
      <c r="AZ11" s="23">
        <v>6.7885605614041097E-2</v>
      </c>
      <c r="BA11" s="23">
        <v>6.6856954730902501E-2</v>
      </c>
      <c r="BB11" s="23">
        <v>9.2593243823203705E-2</v>
      </c>
      <c r="BC11" s="23">
        <v>8.7396003825583199E-2</v>
      </c>
      <c r="BD11" s="23">
        <v>6.9009380582615895E-2</v>
      </c>
      <c r="BE11" s="23">
        <v>7.7643575036461895E-2</v>
      </c>
    </row>
    <row r="12" spans="2:57" x14ac:dyDescent="0.25">
      <c r="B12" s="16"/>
    </row>
    <row r="13" spans="2:57" x14ac:dyDescent="0.25">
      <c r="B13" t="s">
        <v>91</v>
      </c>
    </row>
    <row r="14" spans="2:57" x14ac:dyDescent="0.25">
      <c r="B14" t="s">
        <v>92</v>
      </c>
    </row>
    <row r="16" spans="2:57" x14ac:dyDescent="0.25">
      <c r="B16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BE16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142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145</v>
      </c>
      <c r="C9" s="14">
        <v>0.77695091316226494</v>
      </c>
      <c r="D9" s="14">
        <v>0.76363168298155704</v>
      </c>
      <c r="E9" s="14">
        <v>0.79272976614681001</v>
      </c>
      <c r="F9" s="14"/>
      <c r="G9" s="14">
        <v>0.64050470043736696</v>
      </c>
      <c r="H9" s="14">
        <v>0.72790452285931095</v>
      </c>
      <c r="I9" s="14">
        <v>0.76948884822206198</v>
      </c>
      <c r="J9" s="14">
        <v>0.82473369688247</v>
      </c>
      <c r="K9" s="14">
        <v>0.806184244107365</v>
      </c>
      <c r="L9" s="14">
        <v>0.85585426181808899</v>
      </c>
      <c r="M9" s="14"/>
      <c r="N9" s="14">
        <v>0.83435809940607997</v>
      </c>
      <c r="O9" s="14">
        <v>0.79013879982929502</v>
      </c>
      <c r="P9" s="14">
        <v>0.76606512205088895</v>
      </c>
      <c r="Q9" s="14">
        <v>0.71318565651994503</v>
      </c>
      <c r="R9" s="14"/>
      <c r="S9" s="14">
        <v>0.72595746618027102</v>
      </c>
      <c r="T9" s="14">
        <v>0.76213071677601996</v>
      </c>
      <c r="U9" s="14">
        <v>0.78495848705735505</v>
      </c>
      <c r="V9" s="14">
        <v>0.79168442572717801</v>
      </c>
      <c r="W9" s="14">
        <v>0.77040123069284605</v>
      </c>
      <c r="X9" s="14">
        <v>0.78222198710799795</v>
      </c>
      <c r="Y9" s="14">
        <v>0.81154029490314405</v>
      </c>
      <c r="Z9" s="14">
        <v>0.75582797290056603</v>
      </c>
      <c r="AA9" s="14">
        <v>0.77712896384082597</v>
      </c>
      <c r="AB9" s="14">
        <v>0.825976675339259</v>
      </c>
      <c r="AC9" s="14">
        <v>0.80621493266880895</v>
      </c>
      <c r="AD9" s="14">
        <v>0.75279670268583898</v>
      </c>
      <c r="AE9" s="14"/>
      <c r="AF9" s="14">
        <v>0.81071770199562498</v>
      </c>
      <c r="AG9" s="14">
        <v>0.80193013030556903</v>
      </c>
      <c r="AH9" s="14">
        <v>0.71008830152108704</v>
      </c>
      <c r="AI9" s="14"/>
      <c r="AJ9" s="14">
        <v>0.85536620236686201</v>
      </c>
      <c r="AK9" s="14">
        <v>0.74013473801303598</v>
      </c>
      <c r="AL9" s="14">
        <v>0.85455173837631704</v>
      </c>
      <c r="AM9" s="14">
        <v>0.83625077853704999</v>
      </c>
      <c r="AN9" s="14">
        <v>0.68174045737416999</v>
      </c>
      <c r="AO9" s="14"/>
      <c r="AP9" s="14">
        <v>0.868773067114613</v>
      </c>
      <c r="AQ9" s="14">
        <v>0.75266989258394801</v>
      </c>
      <c r="AR9" s="14">
        <v>0.78482210632079497</v>
      </c>
      <c r="AS9" s="14"/>
      <c r="AT9" s="14">
        <v>0.74422860191617601</v>
      </c>
      <c r="AU9" s="14">
        <v>0.73345473986524001</v>
      </c>
      <c r="AV9" s="14">
        <v>0.79567426027829602</v>
      </c>
      <c r="AW9" s="14">
        <v>0.88301380559848197</v>
      </c>
      <c r="AX9" s="14">
        <v>0.69959880874357905</v>
      </c>
      <c r="AY9" s="14"/>
      <c r="AZ9" s="14">
        <v>0.76657608799675203</v>
      </c>
      <c r="BA9" s="14">
        <v>0.765609475727975</v>
      </c>
      <c r="BB9" s="14">
        <v>0.76222572765126595</v>
      </c>
      <c r="BC9" s="14">
        <v>0.78278326148796495</v>
      </c>
      <c r="BD9" s="14">
        <v>0.85168476065200605</v>
      </c>
      <c r="BE9" s="14">
        <v>0.74930305779125195</v>
      </c>
    </row>
    <row r="10" spans="2:57" ht="30" x14ac:dyDescent="0.25">
      <c r="B10" s="15" t="s">
        <v>146</v>
      </c>
      <c r="C10" s="14">
        <v>0.18540636972736099</v>
      </c>
      <c r="D10" s="14">
        <v>0.20330973036708</v>
      </c>
      <c r="E10" s="14">
        <v>0.16685637736279499</v>
      </c>
      <c r="F10" s="14"/>
      <c r="G10" s="14">
        <v>0.31709163646012201</v>
      </c>
      <c r="H10" s="14">
        <v>0.22335847056803201</v>
      </c>
      <c r="I10" s="14">
        <v>0.186258795670842</v>
      </c>
      <c r="J10" s="14">
        <v>0.14619685154387799</v>
      </c>
      <c r="K10" s="14">
        <v>0.15680862351028099</v>
      </c>
      <c r="L10" s="14">
        <v>0.116740810428338</v>
      </c>
      <c r="M10" s="14"/>
      <c r="N10" s="14">
        <v>0.14789069541650199</v>
      </c>
      <c r="O10" s="14">
        <v>0.18269040269802</v>
      </c>
      <c r="P10" s="14">
        <v>0.19527691491372201</v>
      </c>
      <c r="Q10" s="14">
        <v>0.21701945254128099</v>
      </c>
      <c r="R10" s="14"/>
      <c r="S10" s="14">
        <v>0.229920926210505</v>
      </c>
      <c r="T10" s="14">
        <v>0.20324812708595799</v>
      </c>
      <c r="U10" s="14">
        <v>0.13153427094560199</v>
      </c>
      <c r="V10" s="14">
        <v>0.16971807430147801</v>
      </c>
      <c r="W10" s="14">
        <v>0.184195819613477</v>
      </c>
      <c r="X10" s="14">
        <v>0.168524581982398</v>
      </c>
      <c r="Y10" s="14">
        <v>0.16411798624262799</v>
      </c>
      <c r="Z10" s="14">
        <v>0.232642357665577</v>
      </c>
      <c r="AA10" s="14">
        <v>0.18618585039149299</v>
      </c>
      <c r="AB10" s="14">
        <v>0.15520776566684399</v>
      </c>
      <c r="AC10" s="14">
        <v>0.18336082677228099</v>
      </c>
      <c r="AD10" s="14">
        <v>0.22895436335726099</v>
      </c>
      <c r="AE10" s="14"/>
      <c r="AF10" s="14">
        <v>0.15560624351418201</v>
      </c>
      <c r="AG10" s="14">
        <v>0.17247622551387401</v>
      </c>
      <c r="AH10" s="14">
        <v>0.208292521938133</v>
      </c>
      <c r="AI10" s="14"/>
      <c r="AJ10" s="14">
        <v>0.12767702336978001</v>
      </c>
      <c r="AK10" s="14">
        <v>0.212981800437476</v>
      </c>
      <c r="AL10" s="14">
        <v>0.115397231533997</v>
      </c>
      <c r="AM10" s="14">
        <v>0.16374922146295101</v>
      </c>
      <c r="AN10" s="14">
        <v>0.222485566428894</v>
      </c>
      <c r="AO10" s="14"/>
      <c r="AP10" s="14">
        <v>0.119584110948682</v>
      </c>
      <c r="AQ10" s="14">
        <v>0.20200447762934901</v>
      </c>
      <c r="AR10" s="14">
        <v>0.19718568011533599</v>
      </c>
      <c r="AS10" s="14"/>
      <c r="AT10" s="14">
        <v>0.19902050615445399</v>
      </c>
      <c r="AU10" s="14">
        <v>0.22339256620242001</v>
      </c>
      <c r="AV10" s="14">
        <v>0.18184833201066</v>
      </c>
      <c r="AW10" s="14">
        <v>9.8374013254411793E-2</v>
      </c>
      <c r="AX10" s="14">
        <v>0.26882177674684798</v>
      </c>
      <c r="AY10" s="14"/>
      <c r="AZ10" s="14">
        <v>0.19753900589569101</v>
      </c>
      <c r="BA10" s="14">
        <v>0.18915204306778999</v>
      </c>
      <c r="BB10" s="14">
        <v>0.17769840274062701</v>
      </c>
      <c r="BC10" s="14">
        <v>0.19284292952929399</v>
      </c>
      <c r="BD10" s="14">
        <v>0.13554726627681801</v>
      </c>
      <c r="BE10" s="14">
        <v>0.20330459144544699</v>
      </c>
    </row>
    <row r="11" spans="2:57" x14ac:dyDescent="0.25">
      <c r="B11" s="15" t="s">
        <v>87</v>
      </c>
      <c r="C11" s="23">
        <v>3.76427171103745E-2</v>
      </c>
      <c r="D11" s="23">
        <v>3.3058586651363402E-2</v>
      </c>
      <c r="E11" s="23">
        <v>4.04138564903943E-2</v>
      </c>
      <c r="F11" s="23"/>
      <c r="G11" s="23">
        <v>4.2403663102511202E-2</v>
      </c>
      <c r="H11" s="23">
        <v>4.8737006572657303E-2</v>
      </c>
      <c r="I11" s="23">
        <v>4.4252356107095797E-2</v>
      </c>
      <c r="J11" s="23">
        <v>2.9069451573652101E-2</v>
      </c>
      <c r="K11" s="23">
        <v>3.7007132382353501E-2</v>
      </c>
      <c r="L11" s="23">
        <v>2.7404927753573002E-2</v>
      </c>
      <c r="M11" s="23"/>
      <c r="N11" s="23">
        <v>1.7751205177417399E-2</v>
      </c>
      <c r="O11" s="23">
        <v>2.7170797472684301E-2</v>
      </c>
      <c r="P11" s="23">
        <v>3.8657963035389299E-2</v>
      </c>
      <c r="Q11" s="23">
        <v>6.9794890938773904E-2</v>
      </c>
      <c r="R11" s="23"/>
      <c r="S11" s="23">
        <v>4.41216076092244E-2</v>
      </c>
      <c r="T11" s="23">
        <v>3.46211561380219E-2</v>
      </c>
      <c r="U11" s="23">
        <v>8.3507241997042903E-2</v>
      </c>
      <c r="V11" s="23">
        <v>3.8597499971344498E-2</v>
      </c>
      <c r="W11" s="23">
        <v>4.5402949693676802E-2</v>
      </c>
      <c r="X11" s="23">
        <v>4.9253430909603997E-2</v>
      </c>
      <c r="Y11" s="23">
        <v>2.43417188542275E-2</v>
      </c>
      <c r="Z11" s="23">
        <v>1.15296694338561E-2</v>
      </c>
      <c r="AA11" s="23">
        <v>3.6685185767681601E-2</v>
      </c>
      <c r="AB11" s="23">
        <v>1.8815558993896898E-2</v>
      </c>
      <c r="AC11" s="23">
        <v>1.0424240558909901E-2</v>
      </c>
      <c r="AD11" s="23">
        <v>1.8248933956899801E-2</v>
      </c>
      <c r="AE11" s="23"/>
      <c r="AF11" s="23">
        <v>3.3676054490192502E-2</v>
      </c>
      <c r="AG11" s="23">
        <v>2.5593644180556901E-2</v>
      </c>
      <c r="AH11" s="23">
        <v>8.1619176540780602E-2</v>
      </c>
      <c r="AI11" s="23"/>
      <c r="AJ11" s="23">
        <v>1.69567742633575E-2</v>
      </c>
      <c r="AK11" s="23">
        <v>4.6883461549488199E-2</v>
      </c>
      <c r="AL11" s="23">
        <v>3.0051030089686299E-2</v>
      </c>
      <c r="AM11" s="23">
        <v>0</v>
      </c>
      <c r="AN11" s="23">
        <v>9.5773976196936006E-2</v>
      </c>
      <c r="AO11" s="23"/>
      <c r="AP11" s="23">
        <v>1.16428219367053E-2</v>
      </c>
      <c r="AQ11" s="23">
        <v>4.5325629786703098E-2</v>
      </c>
      <c r="AR11" s="23">
        <v>1.7992213563869802E-2</v>
      </c>
      <c r="AS11" s="23"/>
      <c r="AT11" s="23">
        <v>5.6750891929370502E-2</v>
      </c>
      <c r="AU11" s="23">
        <v>4.3152693932340599E-2</v>
      </c>
      <c r="AV11" s="23">
        <v>2.2477407711044398E-2</v>
      </c>
      <c r="AW11" s="23">
        <v>1.8612181147105899E-2</v>
      </c>
      <c r="AX11" s="23">
        <v>3.1579414509572599E-2</v>
      </c>
      <c r="AY11" s="23"/>
      <c r="AZ11" s="23">
        <v>3.5884906107556597E-2</v>
      </c>
      <c r="BA11" s="23">
        <v>4.5238481204234501E-2</v>
      </c>
      <c r="BB11" s="23">
        <v>6.0075869608107603E-2</v>
      </c>
      <c r="BC11" s="23">
        <v>2.4373808982740702E-2</v>
      </c>
      <c r="BD11" s="23">
        <v>1.27679730711755E-2</v>
      </c>
      <c r="BE11" s="23">
        <v>4.73923507633007E-2</v>
      </c>
    </row>
    <row r="12" spans="2:57" x14ac:dyDescent="0.25">
      <c r="B12" s="16"/>
    </row>
    <row r="13" spans="2:57" x14ac:dyDescent="0.25">
      <c r="B13" t="s">
        <v>91</v>
      </c>
    </row>
    <row r="14" spans="2:57" x14ac:dyDescent="0.25">
      <c r="B14" t="s">
        <v>92</v>
      </c>
    </row>
    <row r="16" spans="2:57" x14ac:dyDescent="0.25">
      <c r="B16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BE16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142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ht="30" x14ac:dyDescent="0.25">
      <c r="B9" s="15" t="s">
        <v>147</v>
      </c>
      <c r="C9" s="14">
        <v>0.44881071142764201</v>
      </c>
      <c r="D9" s="14">
        <v>0.54887928717926304</v>
      </c>
      <c r="E9" s="14">
        <v>0.35259637258263299</v>
      </c>
      <c r="F9" s="14"/>
      <c r="G9" s="14">
        <v>0.45247618046976001</v>
      </c>
      <c r="H9" s="14">
        <v>0.40097650250065497</v>
      </c>
      <c r="I9" s="14">
        <v>0.44107917927283702</v>
      </c>
      <c r="J9" s="14">
        <v>0.39761545567261403</v>
      </c>
      <c r="K9" s="14">
        <v>0.50185507284743403</v>
      </c>
      <c r="L9" s="14">
        <v>0.497745684107537</v>
      </c>
      <c r="M9" s="14"/>
      <c r="N9" s="14">
        <v>0.56418388646905004</v>
      </c>
      <c r="O9" s="14">
        <v>0.45109019111556498</v>
      </c>
      <c r="P9" s="14">
        <v>0.41390992135165899</v>
      </c>
      <c r="Q9" s="14">
        <v>0.34894510263563799</v>
      </c>
      <c r="R9" s="14"/>
      <c r="S9" s="14">
        <v>0.45577589780866101</v>
      </c>
      <c r="T9" s="14">
        <v>0.40770047554128303</v>
      </c>
      <c r="U9" s="14">
        <v>0.48133315292608297</v>
      </c>
      <c r="V9" s="14">
        <v>0.46483349625834602</v>
      </c>
      <c r="W9" s="14">
        <v>0.370493272341121</v>
      </c>
      <c r="X9" s="14">
        <v>0.49339414480613702</v>
      </c>
      <c r="Y9" s="14">
        <v>0.54168821606725703</v>
      </c>
      <c r="Z9" s="14">
        <v>0.469797001637005</v>
      </c>
      <c r="AA9" s="14">
        <v>0.42187109152123897</v>
      </c>
      <c r="AB9" s="14">
        <v>0.45087423516236302</v>
      </c>
      <c r="AC9" s="14">
        <v>0.36588119722374202</v>
      </c>
      <c r="AD9" s="14">
        <v>0.46455602113073702</v>
      </c>
      <c r="AE9" s="14"/>
      <c r="AF9" s="14">
        <v>0.46545468269377699</v>
      </c>
      <c r="AG9" s="14">
        <v>0.43985393666303602</v>
      </c>
      <c r="AH9" s="14">
        <v>0.45872586445316199</v>
      </c>
      <c r="AI9" s="14"/>
      <c r="AJ9" s="14">
        <v>0.48200800596827997</v>
      </c>
      <c r="AK9" s="14">
        <v>0.42017226615679698</v>
      </c>
      <c r="AL9" s="14">
        <v>0.52078516538222996</v>
      </c>
      <c r="AM9" s="14">
        <v>0.43248506643041501</v>
      </c>
      <c r="AN9" s="14">
        <v>0.40145615609315399</v>
      </c>
      <c r="AO9" s="14"/>
      <c r="AP9" s="14">
        <v>0.52158919925510605</v>
      </c>
      <c r="AQ9" s="14">
        <v>0.449735199513835</v>
      </c>
      <c r="AR9" s="14">
        <v>0.51614947047694903</v>
      </c>
      <c r="AS9" s="14"/>
      <c r="AT9" s="14">
        <v>0.36033800084922701</v>
      </c>
      <c r="AU9" s="14">
        <v>0.44883179175819499</v>
      </c>
      <c r="AV9" s="14">
        <v>0.50887536614751805</v>
      </c>
      <c r="AW9" s="14">
        <v>0.51494757337424102</v>
      </c>
      <c r="AX9" s="14">
        <v>0.56984308878557299</v>
      </c>
      <c r="AY9" s="14"/>
      <c r="AZ9" s="14">
        <v>0.45187502980648903</v>
      </c>
      <c r="BA9" s="14">
        <v>0.46723127047754298</v>
      </c>
      <c r="BB9" s="14">
        <v>0.431035236901327</v>
      </c>
      <c r="BC9" s="14">
        <v>0.45471933171003998</v>
      </c>
      <c r="BD9" s="14">
        <v>0.43045712035887002</v>
      </c>
      <c r="BE9" s="14">
        <v>0.40137166130542801</v>
      </c>
    </row>
    <row r="10" spans="2:57" ht="30" x14ac:dyDescent="0.25">
      <c r="B10" s="15" t="s">
        <v>148</v>
      </c>
      <c r="C10" s="14">
        <v>0.35769551836122998</v>
      </c>
      <c r="D10" s="14">
        <v>0.27198813408162797</v>
      </c>
      <c r="E10" s="14">
        <v>0.43959319911990002</v>
      </c>
      <c r="F10" s="14"/>
      <c r="G10" s="14">
        <v>0.40318893017642798</v>
      </c>
      <c r="H10" s="14">
        <v>0.44029211647640298</v>
      </c>
      <c r="I10" s="14">
        <v>0.41448797900015799</v>
      </c>
      <c r="J10" s="14">
        <v>0.37072193816114002</v>
      </c>
      <c r="K10" s="14">
        <v>0.30991828691738699</v>
      </c>
      <c r="L10" s="14">
        <v>0.23504440261867501</v>
      </c>
      <c r="M10" s="14"/>
      <c r="N10" s="14">
        <v>0.28881428105382001</v>
      </c>
      <c r="O10" s="14">
        <v>0.33975188600748102</v>
      </c>
      <c r="P10" s="14">
        <v>0.41400366582961001</v>
      </c>
      <c r="Q10" s="14">
        <v>0.40345109383067801</v>
      </c>
      <c r="R10" s="14"/>
      <c r="S10" s="14">
        <v>0.38633354976088902</v>
      </c>
      <c r="T10" s="14">
        <v>0.371567321597018</v>
      </c>
      <c r="U10" s="14">
        <v>0.32340975153222401</v>
      </c>
      <c r="V10" s="14">
        <v>0.35025646783780701</v>
      </c>
      <c r="W10" s="14">
        <v>0.401760251675915</v>
      </c>
      <c r="X10" s="14">
        <v>0.30093647303448501</v>
      </c>
      <c r="Y10" s="14">
        <v>0.287989109264912</v>
      </c>
      <c r="Z10" s="14">
        <v>0.31688841152854402</v>
      </c>
      <c r="AA10" s="14">
        <v>0.38081140661983398</v>
      </c>
      <c r="AB10" s="14">
        <v>0.36517082275367901</v>
      </c>
      <c r="AC10" s="14">
        <v>0.409609492625158</v>
      </c>
      <c r="AD10" s="14">
        <v>0.39172708576919102</v>
      </c>
      <c r="AE10" s="14"/>
      <c r="AF10" s="14">
        <v>0.34122456156086001</v>
      </c>
      <c r="AG10" s="14">
        <v>0.370777242152668</v>
      </c>
      <c r="AH10" s="14">
        <v>0.33525805724394903</v>
      </c>
      <c r="AI10" s="14"/>
      <c r="AJ10" s="14">
        <v>0.33737437848694901</v>
      </c>
      <c r="AK10" s="14">
        <v>0.39171621207616902</v>
      </c>
      <c r="AL10" s="14">
        <v>0.29872846644761802</v>
      </c>
      <c r="AM10" s="14">
        <v>0.470176229511437</v>
      </c>
      <c r="AN10" s="14">
        <v>0.34123446197433199</v>
      </c>
      <c r="AO10" s="14"/>
      <c r="AP10" s="14">
        <v>0.33891842511012898</v>
      </c>
      <c r="AQ10" s="14">
        <v>0.37372233995975301</v>
      </c>
      <c r="AR10" s="14">
        <v>0.32899325528162199</v>
      </c>
      <c r="AS10" s="14"/>
      <c r="AT10" s="14">
        <v>0.39273289723488702</v>
      </c>
      <c r="AU10" s="14">
        <v>0.34810074490625897</v>
      </c>
      <c r="AV10" s="14">
        <v>0.331035546799549</v>
      </c>
      <c r="AW10" s="14">
        <v>0.37055060260094502</v>
      </c>
      <c r="AX10" s="14">
        <v>0.23600319644662099</v>
      </c>
      <c r="AY10" s="14"/>
      <c r="AZ10" s="14">
        <v>0.415230158407845</v>
      </c>
      <c r="BA10" s="14">
        <v>0.33702529139874698</v>
      </c>
      <c r="BB10" s="14">
        <v>0.337489152433808</v>
      </c>
      <c r="BC10" s="14">
        <v>0.32255330785178499</v>
      </c>
      <c r="BD10" s="14">
        <v>0.34459817119039998</v>
      </c>
      <c r="BE10" s="14">
        <v>0.40032134512909601</v>
      </c>
    </row>
    <row r="11" spans="2:57" x14ac:dyDescent="0.25">
      <c r="B11" s="15" t="s">
        <v>87</v>
      </c>
      <c r="C11" s="23">
        <v>0.19349377021112801</v>
      </c>
      <c r="D11" s="23">
        <v>0.17913257873910901</v>
      </c>
      <c r="E11" s="23">
        <v>0.20781042829746599</v>
      </c>
      <c r="F11" s="23"/>
      <c r="G11" s="23">
        <v>0.144334889353813</v>
      </c>
      <c r="H11" s="23">
        <v>0.15873138102294199</v>
      </c>
      <c r="I11" s="23">
        <v>0.14443284172700599</v>
      </c>
      <c r="J11" s="23">
        <v>0.23166260616624601</v>
      </c>
      <c r="K11" s="23">
        <v>0.18822664023517899</v>
      </c>
      <c r="L11" s="23">
        <v>0.26720991327378801</v>
      </c>
      <c r="M11" s="23"/>
      <c r="N11" s="23">
        <v>0.14700183247713</v>
      </c>
      <c r="O11" s="23">
        <v>0.20915792287695401</v>
      </c>
      <c r="P11" s="23">
        <v>0.17208641281873199</v>
      </c>
      <c r="Q11" s="23">
        <v>0.247603803533684</v>
      </c>
      <c r="R11" s="23"/>
      <c r="S11" s="23">
        <v>0.15789055243045</v>
      </c>
      <c r="T11" s="23">
        <v>0.22073220286169901</v>
      </c>
      <c r="U11" s="23">
        <v>0.19525709554169299</v>
      </c>
      <c r="V11" s="23">
        <v>0.184910035903846</v>
      </c>
      <c r="W11" s="23">
        <v>0.22774647598296399</v>
      </c>
      <c r="X11" s="23">
        <v>0.205669382159377</v>
      </c>
      <c r="Y11" s="23">
        <v>0.17032267466783099</v>
      </c>
      <c r="Z11" s="23">
        <v>0.21331458683445101</v>
      </c>
      <c r="AA11" s="23">
        <v>0.19731750185892699</v>
      </c>
      <c r="AB11" s="23">
        <v>0.18395494208395899</v>
      </c>
      <c r="AC11" s="23">
        <v>0.22450931015110001</v>
      </c>
      <c r="AD11" s="23">
        <v>0.14371689310007299</v>
      </c>
      <c r="AE11" s="23"/>
      <c r="AF11" s="23">
        <v>0.193320755745363</v>
      </c>
      <c r="AG11" s="23">
        <v>0.18936882118429599</v>
      </c>
      <c r="AH11" s="23">
        <v>0.20601607830288901</v>
      </c>
      <c r="AI11" s="23"/>
      <c r="AJ11" s="23">
        <v>0.18061761554477099</v>
      </c>
      <c r="AK11" s="23">
        <v>0.188111521767034</v>
      </c>
      <c r="AL11" s="23">
        <v>0.18048636817015201</v>
      </c>
      <c r="AM11" s="23">
        <v>9.7338704058148401E-2</v>
      </c>
      <c r="AN11" s="23">
        <v>0.25730938193251401</v>
      </c>
      <c r="AO11" s="23"/>
      <c r="AP11" s="23">
        <v>0.13949237563476399</v>
      </c>
      <c r="AQ11" s="23">
        <v>0.17654246052641201</v>
      </c>
      <c r="AR11" s="23">
        <v>0.154857274241429</v>
      </c>
      <c r="AS11" s="23"/>
      <c r="AT11" s="23">
        <v>0.24692910191588599</v>
      </c>
      <c r="AU11" s="23">
        <v>0.20306746333554601</v>
      </c>
      <c r="AV11" s="23">
        <v>0.16008908705293201</v>
      </c>
      <c r="AW11" s="23">
        <v>0.114501824024814</v>
      </c>
      <c r="AX11" s="23">
        <v>0.19415371476780499</v>
      </c>
      <c r="AY11" s="23"/>
      <c r="AZ11" s="23">
        <v>0.13289481178566501</v>
      </c>
      <c r="BA11" s="23">
        <v>0.19574343812371001</v>
      </c>
      <c r="BB11" s="23">
        <v>0.23147561066486499</v>
      </c>
      <c r="BC11" s="23">
        <v>0.22272736043817501</v>
      </c>
      <c r="BD11" s="23">
        <v>0.22494470845073</v>
      </c>
      <c r="BE11" s="23">
        <v>0.19830699356547599</v>
      </c>
    </row>
    <row r="12" spans="2:57" x14ac:dyDescent="0.25">
      <c r="B12" s="16"/>
    </row>
    <row r="13" spans="2:57" x14ac:dyDescent="0.25">
      <c r="B13" t="s">
        <v>91</v>
      </c>
    </row>
    <row r="14" spans="2:57" x14ac:dyDescent="0.25">
      <c r="B14" t="s">
        <v>92</v>
      </c>
    </row>
    <row r="16" spans="2:57" x14ac:dyDescent="0.25">
      <c r="B16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G25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7" width="20.7109375" customWidth="1"/>
  </cols>
  <sheetData>
    <row r="2" spans="2:7" ht="39.950000000000003" customHeight="1" x14ac:dyDescent="0.25">
      <c r="D2" s="29" t="s">
        <v>164</v>
      </c>
      <c r="E2" s="26"/>
      <c r="F2" s="26"/>
      <c r="G2" s="26"/>
    </row>
    <row r="6" spans="2:7" ht="50.1" customHeight="1" x14ac:dyDescent="0.25">
      <c r="B6" s="17" t="s">
        <v>15</v>
      </c>
      <c r="C6" s="17" t="s">
        <v>149</v>
      </c>
      <c r="D6" s="17" t="s">
        <v>150</v>
      </c>
      <c r="E6" s="17" t="s">
        <v>151</v>
      </c>
      <c r="F6" s="17" t="s">
        <v>152</v>
      </c>
    </row>
    <row r="7" spans="2:7" x14ac:dyDescent="0.25">
      <c r="B7" s="15" t="s">
        <v>153</v>
      </c>
      <c r="C7" s="14">
        <v>0.188905566451808</v>
      </c>
      <c r="D7" s="14">
        <v>0.23516215357459799</v>
      </c>
      <c r="E7" s="14">
        <v>4.5076073341955999E-2</v>
      </c>
      <c r="F7" s="14">
        <v>1.7879196044071999E-2</v>
      </c>
    </row>
    <row r="8" spans="2:7" x14ac:dyDescent="0.25">
      <c r="B8" s="15" t="s">
        <v>154</v>
      </c>
      <c r="C8" s="14">
        <v>4.4705574766023597E-2</v>
      </c>
      <c r="D8" s="14">
        <v>5.3296018432401802E-2</v>
      </c>
      <c r="E8" s="14">
        <v>2.1985765982554702E-2</v>
      </c>
      <c r="F8" s="14">
        <v>8.7845847604629095E-3</v>
      </c>
    </row>
    <row r="9" spans="2:7" x14ac:dyDescent="0.25">
      <c r="B9" s="15" t="s">
        <v>155</v>
      </c>
      <c r="C9" s="14">
        <v>5.94810803495575E-2</v>
      </c>
      <c r="D9" s="14">
        <v>7.1006564900623806E-2</v>
      </c>
      <c r="E9" s="14">
        <v>2.89635416273064E-2</v>
      </c>
      <c r="F9" s="14">
        <v>2.6077614550749299E-2</v>
      </c>
    </row>
    <row r="10" spans="2:7" x14ac:dyDescent="0.25">
      <c r="B10" s="15" t="s">
        <v>156</v>
      </c>
      <c r="C10" s="14">
        <v>5.74586746098582E-2</v>
      </c>
      <c r="D10" s="14">
        <v>6.7483983607570505E-2</v>
      </c>
      <c r="E10" s="14">
        <v>3.5701730472990099E-2</v>
      </c>
      <c r="F10" s="14">
        <v>2.5508678411427701E-2</v>
      </c>
    </row>
    <row r="11" spans="2:7" x14ac:dyDescent="0.25">
      <c r="B11" s="15" t="s">
        <v>157</v>
      </c>
      <c r="C11" s="14">
        <v>4.8363227628130299E-2</v>
      </c>
      <c r="D11" s="14">
        <v>6.23590479674744E-2</v>
      </c>
      <c r="E11" s="14">
        <v>5.1634075496499399E-2</v>
      </c>
      <c r="F11" s="14">
        <v>4.4213429335850901E-2</v>
      </c>
    </row>
    <row r="12" spans="2:7" x14ac:dyDescent="0.25">
      <c r="B12" s="15" t="s">
        <v>158</v>
      </c>
      <c r="C12" s="14">
        <v>9.3510294018800802E-2</v>
      </c>
      <c r="D12" s="14">
        <v>0.10806647770003799</v>
      </c>
      <c r="E12" s="14">
        <v>0.12944648936925299</v>
      </c>
      <c r="F12" s="14">
        <v>0.11029750089280101</v>
      </c>
    </row>
    <row r="13" spans="2:7" x14ac:dyDescent="0.25">
      <c r="B13" s="15" t="s">
        <v>159</v>
      </c>
      <c r="C13" s="14">
        <v>8.1014669574402801E-2</v>
      </c>
      <c r="D13" s="14">
        <v>8.2448008727445704E-2</v>
      </c>
      <c r="E13" s="14">
        <v>0.116886495140557</v>
      </c>
      <c r="F13" s="14">
        <v>0.112497010332455</v>
      </c>
    </row>
    <row r="14" spans="2:7" x14ac:dyDescent="0.25">
      <c r="B14" s="15" t="s">
        <v>160</v>
      </c>
      <c r="C14" s="14">
        <v>0.10724994822207</v>
      </c>
      <c r="D14" s="14">
        <v>8.7762539248298493E-2</v>
      </c>
      <c r="E14" s="14">
        <v>0.167181881457828</v>
      </c>
      <c r="F14" s="14">
        <v>0.172382305680327</v>
      </c>
    </row>
    <row r="15" spans="2:7" x14ac:dyDescent="0.25">
      <c r="B15" s="15" t="s">
        <v>161</v>
      </c>
      <c r="C15" s="14">
        <v>8.6050142018677694E-2</v>
      </c>
      <c r="D15" s="14">
        <v>8.1056613749448697E-2</v>
      </c>
      <c r="E15" s="14">
        <v>0.170516964038679</v>
      </c>
      <c r="F15" s="14">
        <v>0.17267304176164999</v>
      </c>
    </row>
    <row r="16" spans="2:7" x14ac:dyDescent="0.25">
      <c r="B16" s="15" t="s">
        <v>162</v>
      </c>
      <c r="C16" s="14">
        <v>6.4984548802981698E-2</v>
      </c>
      <c r="D16" s="14">
        <v>4.3314776103341203E-2</v>
      </c>
      <c r="E16" s="14">
        <v>8.6792071805195201E-2</v>
      </c>
      <c r="F16" s="14">
        <v>0.120667560547897</v>
      </c>
    </row>
    <row r="17" spans="2:6" x14ac:dyDescent="0.25">
      <c r="B17" s="15" t="s">
        <v>163</v>
      </c>
      <c r="C17" s="14">
        <v>0.113691634646842</v>
      </c>
      <c r="D17" s="14">
        <v>5.1229486116676201E-2</v>
      </c>
      <c r="E17" s="14">
        <v>0.13575991588144001</v>
      </c>
      <c r="F17" s="14">
        <v>0.18471959988415401</v>
      </c>
    </row>
    <row r="18" spans="2:6" x14ac:dyDescent="0.25">
      <c r="B18" s="15" t="s">
        <v>87</v>
      </c>
      <c r="C18" s="14">
        <v>5.4584638910847499E-2</v>
      </c>
      <c r="D18" s="14">
        <v>5.6814329872083E-2</v>
      </c>
      <c r="E18" s="14">
        <v>1.0054995385740799E-2</v>
      </c>
      <c r="F18" s="14">
        <v>4.2994777981519303E-3</v>
      </c>
    </row>
    <row r="19" spans="2:6" x14ac:dyDescent="0.25">
      <c r="B19" s="16"/>
      <c r="C19" s="16"/>
      <c r="D19" s="16"/>
      <c r="E19" s="16"/>
      <c r="F19" s="16"/>
    </row>
    <row r="20" spans="2:6" x14ac:dyDescent="0.25">
      <c r="B20" t="s">
        <v>91</v>
      </c>
    </row>
    <row r="21" spans="2:6" x14ac:dyDescent="0.25">
      <c r="B21" t="s">
        <v>92</v>
      </c>
    </row>
    <row r="25" spans="2:6" x14ac:dyDescent="0.25">
      <c r="B25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BE25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165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153</v>
      </c>
      <c r="C9" s="14">
        <v>0.188905566451808</v>
      </c>
      <c r="D9" s="14">
        <v>0.16382795389643501</v>
      </c>
      <c r="E9" s="14">
        <v>0.21259847144441499</v>
      </c>
      <c r="F9" s="14"/>
      <c r="G9" s="14">
        <v>0.14257067780563501</v>
      </c>
      <c r="H9" s="14">
        <v>0.11740344843855301</v>
      </c>
      <c r="I9" s="14">
        <v>0.137256188715738</v>
      </c>
      <c r="J9" s="14">
        <v>0.22998454430618001</v>
      </c>
      <c r="K9" s="14">
        <v>0.228001198494761</v>
      </c>
      <c r="L9" s="14">
        <v>0.26069789311650199</v>
      </c>
      <c r="M9" s="14"/>
      <c r="N9" s="14">
        <v>0.17381941294200001</v>
      </c>
      <c r="O9" s="14">
        <v>0.15662812873554499</v>
      </c>
      <c r="P9" s="14">
        <v>0.19572808442649101</v>
      </c>
      <c r="Q9" s="14">
        <v>0.23210186184832499</v>
      </c>
      <c r="R9" s="14"/>
      <c r="S9" s="14">
        <v>0.134596734895648</v>
      </c>
      <c r="T9" s="14">
        <v>0.20230355260867899</v>
      </c>
      <c r="U9" s="14">
        <v>0.14193606412005499</v>
      </c>
      <c r="V9" s="14">
        <v>0.17750642556260501</v>
      </c>
      <c r="W9" s="14">
        <v>0.18113974629683099</v>
      </c>
      <c r="X9" s="14">
        <v>0.229787698414786</v>
      </c>
      <c r="Y9" s="14">
        <v>0.15157519939070299</v>
      </c>
      <c r="Z9" s="14">
        <v>0.17067015347018399</v>
      </c>
      <c r="AA9" s="14">
        <v>0.20819958565573299</v>
      </c>
      <c r="AB9" s="14">
        <v>0.21938288457907101</v>
      </c>
      <c r="AC9" s="14">
        <v>0.29413001801014599</v>
      </c>
      <c r="AD9" s="14">
        <v>0.225666872604043</v>
      </c>
      <c r="AE9" s="14"/>
      <c r="AF9" s="14">
        <v>0.240755923264172</v>
      </c>
      <c r="AG9" s="14">
        <v>0.17959979899133399</v>
      </c>
      <c r="AH9" s="14">
        <v>0.127333296684977</v>
      </c>
      <c r="AI9" s="14"/>
      <c r="AJ9" s="14">
        <v>0.23842677429443701</v>
      </c>
      <c r="AK9" s="14">
        <v>0.15034690436290701</v>
      </c>
      <c r="AL9" s="14">
        <v>0.18489413773795099</v>
      </c>
      <c r="AM9" s="14">
        <v>0.31117117240409398</v>
      </c>
      <c r="AN9" s="14">
        <v>0.13934112065106299</v>
      </c>
      <c r="AO9" s="14"/>
      <c r="AP9" s="14">
        <v>0.209940673641964</v>
      </c>
      <c r="AQ9" s="14">
        <v>0.144058816346435</v>
      </c>
      <c r="AR9" s="14">
        <v>0.16802041106079699</v>
      </c>
      <c r="AS9" s="14"/>
      <c r="AT9" s="14">
        <v>0.24610397923365401</v>
      </c>
      <c r="AU9" s="14">
        <v>0.20351775467748001</v>
      </c>
      <c r="AV9" s="14">
        <v>0.12853249202459599</v>
      </c>
      <c r="AW9" s="14">
        <v>0.132275818446038</v>
      </c>
      <c r="AX9" s="14">
        <v>0.29477478273899599</v>
      </c>
      <c r="AY9" s="14"/>
      <c r="AZ9" s="14">
        <v>0.15175207292493201</v>
      </c>
      <c r="BA9" s="14">
        <v>0.17003445714405999</v>
      </c>
      <c r="BB9" s="14">
        <v>0.15557735406665901</v>
      </c>
      <c r="BC9" s="14">
        <v>0.24001603675057301</v>
      </c>
      <c r="BD9" s="14">
        <v>0.23041526889011199</v>
      </c>
      <c r="BE9" s="14">
        <v>0.26476670204832697</v>
      </c>
    </row>
    <row r="10" spans="2:57" x14ac:dyDescent="0.25">
      <c r="B10" s="15" t="s">
        <v>154</v>
      </c>
      <c r="C10" s="14">
        <v>4.4705574766023597E-2</v>
      </c>
      <c r="D10" s="14">
        <v>4.7698388727176799E-2</v>
      </c>
      <c r="E10" s="14">
        <v>4.2045004445204197E-2</v>
      </c>
      <c r="F10" s="14"/>
      <c r="G10" s="14">
        <v>3.0157310767165501E-2</v>
      </c>
      <c r="H10" s="14">
        <v>3.9112760343582201E-2</v>
      </c>
      <c r="I10" s="14">
        <v>5.8309294530219401E-2</v>
      </c>
      <c r="J10" s="14">
        <v>4.7317050188437002E-2</v>
      </c>
      <c r="K10" s="14">
        <v>5.1176572187590398E-2</v>
      </c>
      <c r="L10" s="14">
        <v>4.1468144967655399E-2</v>
      </c>
      <c r="M10" s="14"/>
      <c r="N10" s="14">
        <v>3.9058773003754897E-2</v>
      </c>
      <c r="O10" s="14">
        <v>4.3448779679836798E-2</v>
      </c>
      <c r="P10" s="14">
        <v>4.4679253550824298E-2</v>
      </c>
      <c r="Q10" s="14">
        <v>5.2936448662406599E-2</v>
      </c>
      <c r="R10" s="14"/>
      <c r="S10" s="14">
        <v>8.4562777948912204E-3</v>
      </c>
      <c r="T10" s="14">
        <v>5.3581596526000599E-2</v>
      </c>
      <c r="U10" s="14">
        <v>6.2226842407815897E-2</v>
      </c>
      <c r="V10" s="14">
        <v>5.17764059832833E-2</v>
      </c>
      <c r="W10" s="14">
        <v>3.4835366700863901E-2</v>
      </c>
      <c r="X10" s="14">
        <v>3.5448088601604401E-2</v>
      </c>
      <c r="Y10" s="14">
        <v>3.4554799055387601E-2</v>
      </c>
      <c r="Z10" s="14">
        <v>5.6913807978414097E-2</v>
      </c>
      <c r="AA10" s="14">
        <v>5.8522587219190902E-2</v>
      </c>
      <c r="AB10" s="14">
        <v>7.19969743045977E-2</v>
      </c>
      <c r="AC10" s="14">
        <v>4.9204015986772702E-2</v>
      </c>
      <c r="AD10" s="14">
        <v>2.9039833722275699E-2</v>
      </c>
      <c r="AE10" s="14"/>
      <c r="AF10" s="14">
        <v>4.6136583672191901E-2</v>
      </c>
      <c r="AG10" s="14">
        <v>4.4026000714837997E-2</v>
      </c>
      <c r="AH10" s="14">
        <v>5.7108801417227399E-2</v>
      </c>
      <c r="AI10" s="14"/>
      <c r="AJ10" s="14">
        <v>3.84776933911792E-2</v>
      </c>
      <c r="AK10" s="14">
        <v>4.90465050048619E-2</v>
      </c>
      <c r="AL10" s="14">
        <v>2.5876427844242E-2</v>
      </c>
      <c r="AM10" s="14">
        <v>7.11510270469939E-2</v>
      </c>
      <c r="AN10" s="14">
        <v>5.2811758986629202E-2</v>
      </c>
      <c r="AO10" s="14"/>
      <c r="AP10" s="14">
        <v>4.7259337320805603E-2</v>
      </c>
      <c r="AQ10" s="14">
        <v>4.1996949463570001E-2</v>
      </c>
      <c r="AR10" s="14">
        <v>3.3642371811250599E-2</v>
      </c>
      <c r="AS10" s="14"/>
      <c r="AT10" s="14">
        <v>5.0150889176450303E-2</v>
      </c>
      <c r="AU10" s="14">
        <v>3.65751374803771E-2</v>
      </c>
      <c r="AV10" s="14">
        <v>4.4960797687218099E-2</v>
      </c>
      <c r="AW10" s="14">
        <v>4.0457075315422697E-2</v>
      </c>
      <c r="AX10" s="14">
        <v>0</v>
      </c>
      <c r="AY10" s="14"/>
      <c r="AZ10" s="14">
        <v>2.8648652758082899E-2</v>
      </c>
      <c r="BA10" s="14">
        <v>4.87368547891694E-2</v>
      </c>
      <c r="BB10" s="14">
        <v>5.4418208136115802E-2</v>
      </c>
      <c r="BC10" s="14">
        <v>4.4235330165695599E-2</v>
      </c>
      <c r="BD10" s="14">
        <v>4.3738774573655798E-2</v>
      </c>
      <c r="BE10" s="14">
        <v>7.2393927347937606E-2</v>
      </c>
    </row>
    <row r="11" spans="2:57" x14ac:dyDescent="0.25">
      <c r="B11" s="15" t="s">
        <v>155</v>
      </c>
      <c r="C11" s="14">
        <v>5.94810803495575E-2</v>
      </c>
      <c r="D11" s="14">
        <v>6.7296334336619704E-2</v>
      </c>
      <c r="E11" s="14">
        <v>5.2194757395095798E-2</v>
      </c>
      <c r="F11" s="14"/>
      <c r="G11" s="14">
        <v>6.73130235868587E-2</v>
      </c>
      <c r="H11" s="14">
        <v>5.1350833060983501E-2</v>
      </c>
      <c r="I11" s="14">
        <v>6.54157493061161E-2</v>
      </c>
      <c r="J11" s="14">
        <v>4.8709076335809197E-2</v>
      </c>
      <c r="K11" s="14">
        <v>9.2546868829479795E-2</v>
      </c>
      <c r="L11" s="14">
        <v>4.2590774222023203E-2</v>
      </c>
      <c r="M11" s="14"/>
      <c r="N11" s="14">
        <v>6.253818443775E-2</v>
      </c>
      <c r="O11" s="14">
        <v>5.92355469272553E-2</v>
      </c>
      <c r="P11" s="14">
        <v>6.0151043752669699E-2</v>
      </c>
      <c r="Q11" s="14">
        <v>5.5165296786869399E-2</v>
      </c>
      <c r="R11" s="14"/>
      <c r="S11" s="14">
        <v>4.4927563010753298E-2</v>
      </c>
      <c r="T11" s="14">
        <v>7.1100945490749995E-2</v>
      </c>
      <c r="U11" s="14">
        <v>5.6440496176964498E-2</v>
      </c>
      <c r="V11" s="14">
        <v>5.7593833852507097E-2</v>
      </c>
      <c r="W11" s="14">
        <v>5.4987434445220598E-2</v>
      </c>
      <c r="X11" s="14">
        <v>6.4395793492837694E-2</v>
      </c>
      <c r="Y11" s="14">
        <v>0.101330071899337</v>
      </c>
      <c r="Z11" s="14">
        <v>4.55420882048495E-2</v>
      </c>
      <c r="AA11" s="14">
        <v>4.3271441142148502E-2</v>
      </c>
      <c r="AB11" s="14">
        <v>6.2380146010378598E-2</v>
      </c>
      <c r="AC11" s="14">
        <v>4.9805710088126197E-2</v>
      </c>
      <c r="AD11" s="14">
        <v>6.0518597832811799E-2</v>
      </c>
      <c r="AE11" s="14"/>
      <c r="AF11" s="14">
        <v>4.33648941292607E-2</v>
      </c>
      <c r="AG11" s="14">
        <v>6.9369075670158903E-2</v>
      </c>
      <c r="AH11" s="14">
        <v>6.2385217034715397E-2</v>
      </c>
      <c r="AI11" s="14"/>
      <c r="AJ11" s="14">
        <v>4.4003634364940702E-2</v>
      </c>
      <c r="AK11" s="14">
        <v>7.6989271499391498E-2</v>
      </c>
      <c r="AL11" s="14">
        <v>5.0335321138302198E-2</v>
      </c>
      <c r="AM11" s="14">
        <v>3.3373375469448102E-2</v>
      </c>
      <c r="AN11" s="14">
        <v>6.7374836929564794E-2</v>
      </c>
      <c r="AO11" s="14"/>
      <c r="AP11" s="14">
        <v>4.7147808621301898E-2</v>
      </c>
      <c r="AQ11" s="14">
        <v>6.7888906535172502E-2</v>
      </c>
      <c r="AR11" s="14">
        <v>7.9034090518427899E-2</v>
      </c>
      <c r="AS11" s="14"/>
      <c r="AT11" s="14">
        <v>5.6957786680248597E-2</v>
      </c>
      <c r="AU11" s="14">
        <v>6.8695073746799701E-2</v>
      </c>
      <c r="AV11" s="14">
        <v>6.1649696965273497E-2</v>
      </c>
      <c r="AW11" s="14">
        <v>6.3384040918800996E-2</v>
      </c>
      <c r="AX11" s="14">
        <v>0</v>
      </c>
      <c r="AY11" s="14"/>
      <c r="AZ11" s="14">
        <v>5.5640367040223598E-2</v>
      </c>
      <c r="BA11" s="14">
        <v>5.9519272830718603E-2</v>
      </c>
      <c r="BB11" s="14">
        <v>7.5413059138049299E-2</v>
      </c>
      <c r="BC11" s="14">
        <v>5.9915806373505798E-2</v>
      </c>
      <c r="BD11" s="14">
        <v>3.9934794806579701E-2</v>
      </c>
      <c r="BE11" s="14">
        <v>7.5528266818320602E-2</v>
      </c>
    </row>
    <row r="12" spans="2:57" x14ac:dyDescent="0.25">
      <c r="B12" s="15" t="s">
        <v>156</v>
      </c>
      <c r="C12" s="14">
        <v>5.74586746098582E-2</v>
      </c>
      <c r="D12" s="14">
        <v>6.4537826326966502E-2</v>
      </c>
      <c r="E12" s="14">
        <v>5.0879809111730998E-2</v>
      </c>
      <c r="F12" s="14"/>
      <c r="G12" s="14">
        <v>9.5564402628540102E-2</v>
      </c>
      <c r="H12" s="14">
        <v>7.6585008805737001E-2</v>
      </c>
      <c r="I12" s="14">
        <v>5.2394144149759701E-2</v>
      </c>
      <c r="J12" s="14">
        <v>6.5999472371375004E-2</v>
      </c>
      <c r="K12" s="14">
        <v>2.43510619339002E-2</v>
      </c>
      <c r="L12" s="14">
        <v>3.57745681646085E-2</v>
      </c>
      <c r="M12" s="14"/>
      <c r="N12" s="14">
        <v>3.76260094205111E-2</v>
      </c>
      <c r="O12" s="14">
        <v>7.3793047127864803E-2</v>
      </c>
      <c r="P12" s="14">
        <v>6.6269624358600607E-2</v>
      </c>
      <c r="Q12" s="14">
        <v>5.3084286121752602E-2</v>
      </c>
      <c r="R12" s="14"/>
      <c r="S12" s="14">
        <v>7.6062035581750995E-2</v>
      </c>
      <c r="T12" s="14">
        <v>6.2968013203642204E-2</v>
      </c>
      <c r="U12" s="14">
        <v>4.2677445367344698E-2</v>
      </c>
      <c r="V12" s="14">
        <v>7.4459884475556903E-2</v>
      </c>
      <c r="W12" s="14">
        <v>5.2876496987671599E-2</v>
      </c>
      <c r="X12" s="14">
        <v>3.8465623318143703E-2</v>
      </c>
      <c r="Y12" s="14">
        <v>3.4402427713920297E-2</v>
      </c>
      <c r="Z12" s="14">
        <v>0.12228739927084201</v>
      </c>
      <c r="AA12" s="14">
        <v>5.1999182729806297E-2</v>
      </c>
      <c r="AB12" s="14">
        <v>4.5582804372390498E-2</v>
      </c>
      <c r="AC12" s="14">
        <v>3.9924776781217801E-2</v>
      </c>
      <c r="AD12" s="14">
        <v>6.2171384179539102E-2</v>
      </c>
      <c r="AE12" s="14"/>
      <c r="AF12" s="14">
        <v>3.74376887956109E-2</v>
      </c>
      <c r="AG12" s="14">
        <v>5.3538536802827899E-2</v>
      </c>
      <c r="AH12" s="14">
        <v>8.0058486208841498E-2</v>
      </c>
      <c r="AI12" s="14"/>
      <c r="AJ12" s="14">
        <v>3.5478680635136498E-2</v>
      </c>
      <c r="AK12" s="14">
        <v>6.6454965877383601E-2</v>
      </c>
      <c r="AL12" s="14">
        <v>3.7075067243739102E-2</v>
      </c>
      <c r="AM12" s="14">
        <v>0.109694372520193</v>
      </c>
      <c r="AN12" s="14">
        <v>6.2526253081421998E-2</v>
      </c>
      <c r="AO12" s="14"/>
      <c r="AP12" s="14">
        <v>5.1169048928602197E-2</v>
      </c>
      <c r="AQ12" s="14">
        <v>5.8131181028628798E-2</v>
      </c>
      <c r="AR12" s="14">
        <v>6.1253043612244797E-2</v>
      </c>
      <c r="AS12" s="14"/>
      <c r="AT12" s="14">
        <v>4.5367644017627502E-2</v>
      </c>
      <c r="AU12" s="14">
        <v>5.1809355808140903E-2</v>
      </c>
      <c r="AV12" s="14">
        <v>7.4416542070125102E-2</v>
      </c>
      <c r="AW12" s="14">
        <v>5.4694299094906702E-2</v>
      </c>
      <c r="AX12" s="14">
        <v>0</v>
      </c>
      <c r="AY12" s="14"/>
      <c r="AZ12" s="14">
        <v>6.2423329491908403E-2</v>
      </c>
      <c r="BA12" s="14">
        <v>6.3090859355417903E-2</v>
      </c>
      <c r="BB12" s="14">
        <v>6.0081269046879202E-2</v>
      </c>
      <c r="BC12" s="14">
        <v>5.48922699618574E-2</v>
      </c>
      <c r="BD12" s="14">
        <v>4.1599200579420702E-2</v>
      </c>
      <c r="BE12" s="14">
        <v>4.2066695070498601E-2</v>
      </c>
    </row>
    <row r="13" spans="2:57" x14ac:dyDescent="0.25">
      <c r="B13" s="15" t="s">
        <v>157</v>
      </c>
      <c r="C13" s="14">
        <v>4.8363227628130299E-2</v>
      </c>
      <c r="D13" s="14">
        <v>5.6204369693544802E-2</v>
      </c>
      <c r="E13" s="14">
        <v>4.0985846095387302E-2</v>
      </c>
      <c r="F13" s="14"/>
      <c r="G13" s="14">
        <v>6.3875933985260896E-2</v>
      </c>
      <c r="H13" s="14">
        <v>7.36865164926188E-2</v>
      </c>
      <c r="I13" s="14">
        <v>5.6119191802977697E-2</v>
      </c>
      <c r="J13" s="14">
        <v>4.18047916774908E-2</v>
      </c>
      <c r="K13" s="14">
        <v>3.3480221962460699E-2</v>
      </c>
      <c r="L13" s="14">
        <v>2.6305963222502601E-2</v>
      </c>
      <c r="M13" s="14"/>
      <c r="N13" s="14">
        <v>4.4246566546290202E-2</v>
      </c>
      <c r="O13" s="14">
        <v>3.27773336297527E-2</v>
      </c>
      <c r="P13" s="14">
        <v>5.8176986319257301E-2</v>
      </c>
      <c r="Q13" s="14">
        <v>5.9025331175421601E-2</v>
      </c>
      <c r="R13" s="14"/>
      <c r="S13" s="14">
        <v>4.8105608163098598E-2</v>
      </c>
      <c r="T13" s="14">
        <v>4.0076935638597502E-2</v>
      </c>
      <c r="U13" s="14">
        <v>3.8493235607970702E-2</v>
      </c>
      <c r="V13" s="14">
        <v>2.7582012649281701E-2</v>
      </c>
      <c r="W13" s="14">
        <v>5.4348302588001697E-2</v>
      </c>
      <c r="X13" s="14">
        <v>3.6123464091285501E-2</v>
      </c>
      <c r="Y13" s="14">
        <v>5.6165725327203597E-2</v>
      </c>
      <c r="Z13" s="14">
        <v>9.5297957763826796E-2</v>
      </c>
      <c r="AA13" s="14">
        <v>4.0990489823662199E-2</v>
      </c>
      <c r="AB13" s="14">
        <v>5.1356953393621202E-2</v>
      </c>
      <c r="AC13" s="14">
        <v>9.4734266674843207E-2</v>
      </c>
      <c r="AD13" s="14">
        <v>5.3581329253244402E-2</v>
      </c>
      <c r="AE13" s="14"/>
      <c r="AF13" s="14">
        <v>3.7274433492909501E-2</v>
      </c>
      <c r="AG13" s="14">
        <v>4.1872978766869497E-2</v>
      </c>
      <c r="AH13" s="14">
        <v>8.5971784133391904E-2</v>
      </c>
      <c r="AI13" s="14"/>
      <c r="AJ13" s="14">
        <v>3.42985627239763E-2</v>
      </c>
      <c r="AK13" s="14">
        <v>4.79082037381416E-2</v>
      </c>
      <c r="AL13" s="14">
        <v>6.0687407720558098E-2</v>
      </c>
      <c r="AM13" s="14">
        <v>7.1829931316915396E-2</v>
      </c>
      <c r="AN13" s="14">
        <v>7.0493125363566195E-2</v>
      </c>
      <c r="AO13" s="14"/>
      <c r="AP13" s="14">
        <v>3.7632249299072003E-2</v>
      </c>
      <c r="AQ13" s="14">
        <v>5.0629618698353598E-2</v>
      </c>
      <c r="AR13" s="14">
        <v>7.2967933967225507E-2</v>
      </c>
      <c r="AS13" s="14"/>
      <c r="AT13" s="14">
        <v>3.8327584915421403E-2</v>
      </c>
      <c r="AU13" s="14">
        <v>4.5334688407637602E-2</v>
      </c>
      <c r="AV13" s="14">
        <v>5.32102882496443E-2</v>
      </c>
      <c r="AW13" s="14">
        <v>6.9757654110482806E-2</v>
      </c>
      <c r="AX13" s="14">
        <v>0</v>
      </c>
      <c r="AY13" s="14"/>
      <c r="AZ13" s="14">
        <v>6.1770334520510999E-2</v>
      </c>
      <c r="BA13" s="14">
        <v>4.8939980508808503E-2</v>
      </c>
      <c r="BB13" s="14">
        <v>5.0427404481270199E-2</v>
      </c>
      <c r="BC13" s="14">
        <v>4.0917414055140301E-2</v>
      </c>
      <c r="BD13" s="14">
        <v>3.9354215639751597E-2</v>
      </c>
      <c r="BE13" s="14">
        <v>2.70179932149773E-2</v>
      </c>
    </row>
    <row r="14" spans="2:57" x14ac:dyDescent="0.25">
      <c r="B14" s="15" t="s">
        <v>158</v>
      </c>
      <c r="C14" s="14">
        <v>9.3510294018800802E-2</v>
      </c>
      <c r="D14" s="14">
        <v>0.100988617469449</v>
      </c>
      <c r="E14" s="14">
        <v>8.6754533243870502E-2</v>
      </c>
      <c r="F14" s="14"/>
      <c r="G14" s="14">
        <v>9.3070408609506397E-2</v>
      </c>
      <c r="H14" s="14">
        <v>9.1308320684115707E-2</v>
      </c>
      <c r="I14" s="14">
        <v>0.104544534469748</v>
      </c>
      <c r="J14" s="14">
        <v>0.106439710764635</v>
      </c>
      <c r="K14" s="14">
        <v>9.6023235848003E-2</v>
      </c>
      <c r="L14" s="14">
        <v>7.4427494756672902E-2</v>
      </c>
      <c r="M14" s="14"/>
      <c r="N14" s="14">
        <v>9.7697258215938901E-2</v>
      </c>
      <c r="O14" s="14">
        <v>8.6752267089340904E-2</v>
      </c>
      <c r="P14" s="14">
        <v>8.8974924103833994E-2</v>
      </c>
      <c r="Q14" s="14">
        <v>9.9984622966293304E-2</v>
      </c>
      <c r="R14" s="14"/>
      <c r="S14" s="14">
        <v>0.12811081257795401</v>
      </c>
      <c r="T14" s="14">
        <v>7.2951009037321504E-2</v>
      </c>
      <c r="U14" s="14">
        <v>0.10910101644367</v>
      </c>
      <c r="V14" s="14">
        <v>0.108345692863567</v>
      </c>
      <c r="W14" s="14">
        <v>0.11620339932201</v>
      </c>
      <c r="X14" s="14">
        <v>8.6693960963327404E-2</v>
      </c>
      <c r="Y14" s="14">
        <v>8.5391091898046903E-2</v>
      </c>
      <c r="Z14" s="14">
        <v>0.10396151760582301</v>
      </c>
      <c r="AA14" s="14">
        <v>0.102009005244765</v>
      </c>
      <c r="AB14" s="14">
        <v>4.7787148557823601E-2</v>
      </c>
      <c r="AC14" s="14">
        <v>6.7147724785867405E-2</v>
      </c>
      <c r="AD14" s="14">
        <v>5.9959868708400199E-2</v>
      </c>
      <c r="AE14" s="14"/>
      <c r="AF14" s="14">
        <v>8.2332368733364705E-2</v>
      </c>
      <c r="AG14" s="14">
        <v>0.101005101395855</v>
      </c>
      <c r="AH14" s="14">
        <v>8.7820840103312106E-2</v>
      </c>
      <c r="AI14" s="14"/>
      <c r="AJ14" s="14">
        <v>9.2334376155760803E-2</v>
      </c>
      <c r="AK14" s="14">
        <v>9.4139570465333597E-2</v>
      </c>
      <c r="AL14" s="14">
        <v>0.124794429760618</v>
      </c>
      <c r="AM14" s="14">
        <v>0.183338044812765</v>
      </c>
      <c r="AN14" s="14">
        <v>7.2770518043955498E-2</v>
      </c>
      <c r="AO14" s="14"/>
      <c r="AP14" s="14">
        <v>0.103257457122857</v>
      </c>
      <c r="AQ14" s="14">
        <v>0.101713311906602</v>
      </c>
      <c r="AR14" s="14">
        <v>8.6630294114151504E-2</v>
      </c>
      <c r="AS14" s="14"/>
      <c r="AT14" s="14">
        <v>0.118183136425042</v>
      </c>
      <c r="AU14" s="14">
        <v>7.6812801395240798E-2</v>
      </c>
      <c r="AV14" s="14">
        <v>0.100131874983967</v>
      </c>
      <c r="AW14" s="14">
        <v>9.0195666469726807E-2</v>
      </c>
      <c r="AX14" s="14">
        <v>9.7714858240967803E-2</v>
      </c>
      <c r="AY14" s="14"/>
      <c r="AZ14" s="14">
        <v>0.10500815257358399</v>
      </c>
      <c r="BA14" s="14">
        <v>0.111586426499493</v>
      </c>
      <c r="BB14" s="14">
        <v>0.10724573153021601</v>
      </c>
      <c r="BC14" s="14">
        <v>5.9843654703427902E-2</v>
      </c>
      <c r="BD14" s="14">
        <v>7.6838916396808399E-2</v>
      </c>
      <c r="BE14" s="14">
        <v>6.6136729930652602E-2</v>
      </c>
    </row>
    <row r="15" spans="2:57" x14ac:dyDescent="0.25">
      <c r="B15" s="15" t="s">
        <v>159</v>
      </c>
      <c r="C15" s="14">
        <v>8.1014669574402801E-2</v>
      </c>
      <c r="D15" s="14">
        <v>8.3530948798613003E-2</v>
      </c>
      <c r="E15" s="14">
        <v>7.8108848302993805E-2</v>
      </c>
      <c r="F15" s="14"/>
      <c r="G15" s="14">
        <v>8.3563691019392802E-2</v>
      </c>
      <c r="H15" s="14">
        <v>0.14631572444890001</v>
      </c>
      <c r="I15" s="14">
        <v>8.8916802116795202E-2</v>
      </c>
      <c r="J15" s="14">
        <v>6.6465560827837597E-2</v>
      </c>
      <c r="K15" s="14">
        <v>4.3982504996954601E-2</v>
      </c>
      <c r="L15" s="14">
        <v>5.6186793528705703E-2</v>
      </c>
      <c r="M15" s="14"/>
      <c r="N15" s="14">
        <v>7.7056995747920104E-2</v>
      </c>
      <c r="O15" s="14">
        <v>8.3221155602610494E-2</v>
      </c>
      <c r="P15" s="14">
        <v>9.2826107530446206E-2</v>
      </c>
      <c r="Q15" s="14">
        <v>7.1648080077096402E-2</v>
      </c>
      <c r="R15" s="14"/>
      <c r="S15" s="14">
        <v>8.1321082074858206E-2</v>
      </c>
      <c r="T15" s="14">
        <v>6.65629011317143E-2</v>
      </c>
      <c r="U15" s="14">
        <v>0.104073732778456</v>
      </c>
      <c r="V15" s="14">
        <v>9.7538469949614903E-2</v>
      </c>
      <c r="W15" s="14">
        <v>8.2563952609494007E-2</v>
      </c>
      <c r="X15" s="14">
        <v>7.4329401373053994E-2</v>
      </c>
      <c r="Y15" s="14">
        <v>7.7546566480376805E-2</v>
      </c>
      <c r="Z15" s="14">
        <v>5.1872226984718099E-2</v>
      </c>
      <c r="AA15" s="14">
        <v>7.9397695863065804E-2</v>
      </c>
      <c r="AB15" s="14">
        <v>8.8007202892523298E-2</v>
      </c>
      <c r="AC15" s="14">
        <v>5.19116781880598E-2</v>
      </c>
      <c r="AD15" s="14">
        <v>0.12998604063392699</v>
      </c>
      <c r="AE15" s="14"/>
      <c r="AF15" s="14">
        <v>6.3242123178062604E-2</v>
      </c>
      <c r="AG15" s="14">
        <v>9.3055787760715006E-2</v>
      </c>
      <c r="AH15" s="14">
        <v>8.8538732814686397E-2</v>
      </c>
      <c r="AI15" s="14"/>
      <c r="AJ15" s="14">
        <v>6.7977330514186904E-2</v>
      </c>
      <c r="AK15" s="14">
        <v>9.1723889112329607E-2</v>
      </c>
      <c r="AL15" s="14">
        <v>5.8943455471971697E-2</v>
      </c>
      <c r="AM15" s="14">
        <v>0</v>
      </c>
      <c r="AN15" s="14">
        <v>0.105562327041115</v>
      </c>
      <c r="AO15" s="14"/>
      <c r="AP15" s="14">
        <v>6.4801298553757006E-2</v>
      </c>
      <c r="AQ15" s="14">
        <v>9.9025890004917294E-2</v>
      </c>
      <c r="AR15" s="14">
        <v>6.10082528663475E-2</v>
      </c>
      <c r="AS15" s="14"/>
      <c r="AT15" s="14">
        <v>6.5748137719577104E-2</v>
      </c>
      <c r="AU15" s="14">
        <v>8.4853803978336695E-2</v>
      </c>
      <c r="AV15" s="14">
        <v>8.2511497143421403E-2</v>
      </c>
      <c r="AW15" s="14">
        <v>0.102105678220833</v>
      </c>
      <c r="AX15" s="14">
        <v>3.25969786480831E-2</v>
      </c>
      <c r="AY15" s="14"/>
      <c r="AZ15" s="14">
        <v>9.4184436038621297E-2</v>
      </c>
      <c r="BA15" s="14">
        <v>8.69428754564565E-2</v>
      </c>
      <c r="BB15" s="14">
        <v>6.5999420314574106E-2</v>
      </c>
      <c r="BC15" s="14">
        <v>6.8959290333029097E-2</v>
      </c>
      <c r="BD15" s="14">
        <v>8.3312557190251393E-2</v>
      </c>
      <c r="BE15" s="14">
        <v>6.4361050637704198E-2</v>
      </c>
    </row>
    <row r="16" spans="2:57" x14ac:dyDescent="0.25">
      <c r="B16" s="15" t="s">
        <v>160</v>
      </c>
      <c r="C16" s="14">
        <v>0.10724994822207</v>
      </c>
      <c r="D16" s="14">
        <v>0.11014541000790801</v>
      </c>
      <c r="E16" s="14">
        <v>0.103986190065621</v>
      </c>
      <c r="F16" s="14"/>
      <c r="G16" s="14">
        <v>0.105709311777489</v>
      </c>
      <c r="H16" s="14">
        <v>0.11559341796127399</v>
      </c>
      <c r="I16" s="14">
        <v>0.140830415459888</v>
      </c>
      <c r="J16" s="14">
        <v>0.101392180192618</v>
      </c>
      <c r="K16" s="14">
        <v>0.110423478210849</v>
      </c>
      <c r="L16" s="14">
        <v>7.6770174872081501E-2</v>
      </c>
      <c r="M16" s="14"/>
      <c r="N16" s="14">
        <v>0.112118596377768</v>
      </c>
      <c r="O16" s="14">
        <v>0.119612799846384</v>
      </c>
      <c r="P16" s="14">
        <v>9.8064454605204202E-2</v>
      </c>
      <c r="Q16" s="14">
        <v>9.7271684935449798E-2</v>
      </c>
      <c r="R16" s="14"/>
      <c r="S16" s="14">
        <v>0.13321791254856999</v>
      </c>
      <c r="T16" s="14">
        <v>7.6076610621794799E-2</v>
      </c>
      <c r="U16" s="14">
        <v>0.100792560843352</v>
      </c>
      <c r="V16" s="14">
        <v>6.4805231689746404E-2</v>
      </c>
      <c r="W16" s="14">
        <v>0.103797001224899</v>
      </c>
      <c r="X16" s="14">
        <v>0.13674880480399301</v>
      </c>
      <c r="Y16" s="14">
        <v>0.145510617451659</v>
      </c>
      <c r="Z16" s="14">
        <v>0.135444199143439</v>
      </c>
      <c r="AA16" s="14">
        <v>9.3097151800257502E-2</v>
      </c>
      <c r="AB16" s="14">
        <v>9.3541928297800295E-2</v>
      </c>
      <c r="AC16" s="14">
        <v>9.7154881183653896E-2</v>
      </c>
      <c r="AD16" s="14">
        <v>0.15558288390153699</v>
      </c>
      <c r="AE16" s="14"/>
      <c r="AF16" s="14">
        <v>0.107381680368219</v>
      </c>
      <c r="AG16" s="14">
        <v>0.104133361351049</v>
      </c>
      <c r="AH16" s="14">
        <v>0.12765241933716601</v>
      </c>
      <c r="AI16" s="14"/>
      <c r="AJ16" s="14">
        <v>9.9609338386862006E-2</v>
      </c>
      <c r="AK16" s="14">
        <v>0.114173740587173</v>
      </c>
      <c r="AL16" s="14">
        <v>0.14499110924553901</v>
      </c>
      <c r="AM16" s="14">
        <v>0</v>
      </c>
      <c r="AN16" s="14">
        <v>0.13298705598083399</v>
      </c>
      <c r="AO16" s="14"/>
      <c r="AP16" s="14">
        <v>8.3116885482836703E-2</v>
      </c>
      <c r="AQ16" s="14">
        <v>0.122075085424032</v>
      </c>
      <c r="AR16" s="14">
        <v>0.14514891430937699</v>
      </c>
      <c r="AS16" s="14"/>
      <c r="AT16" s="14">
        <v>7.8257884243712994E-2</v>
      </c>
      <c r="AU16" s="14">
        <v>0.12010276123888</v>
      </c>
      <c r="AV16" s="14">
        <v>0.128145049727481</v>
      </c>
      <c r="AW16" s="14">
        <v>0.13818049767705901</v>
      </c>
      <c r="AX16" s="14">
        <v>9.2439736941407502E-2</v>
      </c>
      <c r="AY16" s="14"/>
      <c r="AZ16" s="14">
        <v>0.12886017887781601</v>
      </c>
      <c r="BA16" s="14">
        <v>0.109624038290789</v>
      </c>
      <c r="BB16" s="14">
        <v>8.6315705922797401E-2</v>
      </c>
      <c r="BC16" s="14">
        <v>9.2045176338393098E-2</v>
      </c>
      <c r="BD16" s="14">
        <v>0.11561185029792501</v>
      </c>
      <c r="BE16" s="14">
        <v>8.4851529068402598E-2</v>
      </c>
    </row>
    <row r="17" spans="2:57" x14ac:dyDescent="0.25">
      <c r="B17" s="15" t="s">
        <v>161</v>
      </c>
      <c r="C17" s="14">
        <v>8.6050142018677694E-2</v>
      </c>
      <c r="D17" s="14">
        <v>8.9224743311886998E-2</v>
      </c>
      <c r="E17" s="14">
        <v>8.3456439448786598E-2</v>
      </c>
      <c r="F17" s="14"/>
      <c r="G17" s="14">
        <v>0.108627913674801</v>
      </c>
      <c r="H17" s="14">
        <v>0.108373521778537</v>
      </c>
      <c r="I17" s="14">
        <v>0.11529482072494</v>
      </c>
      <c r="J17" s="14">
        <v>6.7687627158718594E-2</v>
      </c>
      <c r="K17" s="14">
        <v>8.3204959241545098E-2</v>
      </c>
      <c r="L17" s="14">
        <v>4.5749944726616601E-2</v>
      </c>
      <c r="M17" s="14"/>
      <c r="N17" s="14">
        <v>0.110678906940709</v>
      </c>
      <c r="O17" s="14">
        <v>9.0790261938222705E-2</v>
      </c>
      <c r="P17" s="14">
        <v>6.9804550041313904E-2</v>
      </c>
      <c r="Q17" s="14">
        <v>7.0371485410461301E-2</v>
      </c>
      <c r="R17" s="14"/>
      <c r="S17" s="14">
        <v>0.12731382827138099</v>
      </c>
      <c r="T17" s="14">
        <v>8.05930214662441E-2</v>
      </c>
      <c r="U17" s="14">
        <v>9.3191796721102504E-2</v>
      </c>
      <c r="V17" s="14">
        <v>8.7433711022551999E-2</v>
      </c>
      <c r="W17" s="14">
        <v>6.0700214493567398E-2</v>
      </c>
      <c r="X17" s="14">
        <v>8.2242258053098802E-2</v>
      </c>
      <c r="Y17" s="14">
        <v>6.7303882048479702E-2</v>
      </c>
      <c r="Z17" s="14">
        <v>4.4338048466721298E-2</v>
      </c>
      <c r="AA17" s="14">
        <v>7.9057942625283095E-2</v>
      </c>
      <c r="AB17" s="14">
        <v>0.11039887685783099</v>
      </c>
      <c r="AC17" s="14">
        <v>1.93341567130824E-2</v>
      </c>
      <c r="AD17" s="14">
        <v>0.134887064819805</v>
      </c>
      <c r="AE17" s="14"/>
      <c r="AF17" s="14">
        <v>7.4830451141298299E-2</v>
      </c>
      <c r="AG17" s="14">
        <v>8.9231677218153893E-2</v>
      </c>
      <c r="AH17" s="14">
        <v>8.8725827499477106E-2</v>
      </c>
      <c r="AI17" s="14"/>
      <c r="AJ17" s="14">
        <v>8.0927004589294402E-2</v>
      </c>
      <c r="AK17" s="14">
        <v>8.0392446033005494E-2</v>
      </c>
      <c r="AL17" s="14">
        <v>9.9551239561411806E-2</v>
      </c>
      <c r="AM17" s="14">
        <v>8.7138987559520306E-2</v>
      </c>
      <c r="AN17" s="14">
        <v>9.0777868332418202E-2</v>
      </c>
      <c r="AO17" s="14"/>
      <c r="AP17" s="14">
        <v>7.0861764718857301E-2</v>
      </c>
      <c r="AQ17" s="14">
        <v>8.5258210835450501E-2</v>
      </c>
      <c r="AR17" s="14">
        <v>9.9732929477103896E-2</v>
      </c>
      <c r="AS17" s="14"/>
      <c r="AT17" s="14">
        <v>7.3953912430877997E-2</v>
      </c>
      <c r="AU17" s="14">
        <v>7.9666695490928599E-2</v>
      </c>
      <c r="AV17" s="14">
        <v>9.4005393552226202E-2</v>
      </c>
      <c r="AW17" s="14">
        <v>0.12333504166214999</v>
      </c>
      <c r="AX17" s="14">
        <v>0.138873151771084</v>
      </c>
      <c r="AY17" s="14"/>
      <c r="AZ17" s="14">
        <v>9.3493703261238695E-2</v>
      </c>
      <c r="BA17" s="14">
        <v>9.7710222091946297E-2</v>
      </c>
      <c r="BB17" s="14">
        <v>9.6092240857732505E-2</v>
      </c>
      <c r="BC17" s="14">
        <v>7.6533640446206294E-2</v>
      </c>
      <c r="BD17" s="14">
        <v>5.5984740971387802E-2</v>
      </c>
      <c r="BE17" s="14">
        <v>6.3652150098666094E-2</v>
      </c>
    </row>
    <row r="18" spans="2:57" x14ac:dyDescent="0.25">
      <c r="B18" s="15" t="s">
        <v>162</v>
      </c>
      <c r="C18" s="14">
        <v>6.4984548802981698E-2</v>
      </c>
      <c r="D18" s="14">
        <v>6.40798553334989E-2</v>
      </c>
      <c r="E18" s="14">
        <v>6.6253093281066502E-2</v>
      </c>
      <c r="F18" s="14"/>
      <c r="G18" s="14">
        <v>4.7052279377249803E-2</v>
      </c>
      <c r="H18" s="14">
        <v>4.3988821705803101E-2</v>
      </c>
      <c r="I18" s="14">
        <v>6.5324689851272905E-2</v>
      </c>
      <c r="J18" s="14">
        <v>6.6393593052577499E-2</v>
      </c>
      <c r="K18" s="14">
        <v>5.9635054556710303E-2</v>
      </c>
      <c r="L18" s="14">
        <v>9.6329771080995705E-2</v>
      </c>
      <c r="M18" s="14"/>
      <c r="N18" s="14">
        <v>7.2327275550501099E-2</v>
      </c>
      <c r="O18" s="14">
        <v>7.01945018580835E-2</v>
      </c>
      <c r="P18" s="14">
        <v>5.77322462159248E-2</v>
      </c>
      <c r="Q18" s="14">
        <v>5.91887916532867E-2</v>
      </c>
      <c r="R18" s="14"/>
      <c r="S18" s="14">
        <v>7.2350370661085697E-2</v>
      </c>
      <c r="T18" s="14">
        <v>8.7665412114063604E-2</v>
      </c>
      <c r="U18" s="14">
        <v>9.4378900521408904E-2</v>
      </c>
      <c r="V18" s="14">
        <v>5.72700881578437E-2</v>
      </c>
      <c r="W18" s="14">
        <v>5.7256989959709799E-2</v>
      </c>
      <c r="X18" s="14">
        <v>4.9761751390786299E-2</v>
      </c>
      <c r="Y18" s="14">
        <v>5.6472487705582997E-2</v>
      </c>
      <c r="Z18" s="14">
        <v>2.1962704005689601E-2</v>
      </c>
      <c r="AA18" s="14">
        <v>6.63035281451302E-2</v>
      </c>
      <c r="AB18" s="14">
        <v>6.1161338046359599E-2</v>
      </c>
      <c r="AC18" s="14">
        <v>7.3185028232683899E-2</v>
      </c>
      <c r="AD18" s="14">
        <v>1.36191636027145E-2</v>
      </c>
      <c r="AE18" s="14"/>
      <c r="AF18" s="14">
        <v>7.7714668796348793E-2</v>
      </c>
      <c r="AG18" s="14">
        <v>6.1844577256461503E-2</v>
      </c>
      <c r="AH18" s="14">
        <v>4.9667004705230902E-2</v>
      </c>
      <c r="AI18" s="14"/>
      <c r="AJ18" s="14">
        <v>8.2914301651363195E-2</v>
      </c>
      <c r="AK18" s="14">
        <v>6.3537619258754299E-2</v>
      </c>
      <c r="AL18" s="14">
        <v>9.1763778687022901E-2</v>
      </c>
      <c r="AM18" s="14">
        <v>3.2331556730653903E-2</v>
      </c>
      <c r="AN18" s="14">
        <v>3.5984009380801797E-2</v>
      </c>
      <c r="AO18" s="14"/>
      <c r="AP18" s="14">
        <v>8.1112558270916596E-2</v>
      </c>
      <c r="AQ18" s="14">
        <v>6.8207593234105801E-2</v>
      </c>
      <c r="AR18" s="14">
        <v>7.7892378159956102E-2</v>
      </c>
      <c r="AS18" s="14"/>
      <c r="AT18" s="14">
        <v>6.1535929677473601E-2</v>
      </c>
      <c r="AU18" s="14">
        <v>6.2485293408964297E-2</v>
      </c>
      <c r="AV18" s="14">
        <v>6.06475310294049E-2</v>
      </c>
      <c r="AW18" s="14">
        <v>6.2796114752383406E-2</v>
      </c>
      <c r="AX18" s="14">
        <v>8.9793760798919098E-2</v>
      </c>
      <c r="AY18" s="14"/>
      <c r="AZ18" s="14">
        <v>6.3282380148962397E-2</v>
      </c>
      <c r="BA18" s="14">
        <v>6.3466669710983498E-2</v>
      </c>
      <c r="BB18" s="14">
        <v>5.1712954032129901E-2</v>
      </c>
      <c r="BC18" s="14">
        <v>8.4358976286460094E-2</v>
      </c>
      <c r="BD18" s="14">
        <v>5.2013390990712997E-2</v>
      </c>
      <c r="BE18" s="14">
        <v>7.1115941793485807E-2</v>
      </c>
    </row>
    <row r="19" spans="2:57" x14ac:dyDescent="0.25">
      <c r="B19" s="15" t="s">
        <v>163</v>
      </c>
      <c r="C19" s="14">
        <v>0.113691634646842</v>
      </c>
      <c r="D19" s="14">
        <v>8.7312978408192299E-2</v>
      </c>
      <c r="E19" s="14">
        <v>0.139021424432892</v>
      </c>
      <c r="F19" s="14"/>
      <c r="G19" s="14">
        <v>8.8724888366442101E-2</v>
      </c>
      <c r="H19" s="14">
        <v>0.11768980375900701</v>
      </c>
      <c r="I19" s="14">
        <v>9.1266413704054195E-2</v>
      </c>
      <c r="J19" s="14">
        <v>8.9032143396144098E-2</v>
      </c>
      <c r="K19" s="14">
        <v>9.3756245462842003E-2</v>
      </c>
      <c r="L19" s="14">
        <v>0.17881187383906799</v>
      </c>
      <c r="M19" s="14"/>
      <c r="N19" s="14">
        <v>0.13165241907429301</v>
      </c>
      <c r="O19" s="14">
        <v>0.104851180768351</v>
      </c>
      <c r="P19" s="14">
        <v>0.123623053548121</v>
      </c>
      <c r="Q19" s="14">
        <v>9.4910742894901395E-2</v>
      </c>
      <c r="R19" s="14"/>
      <c r="S19" s="14">
        <v>0.102960343154835</v>
      </c>
      <c r="T19" s="14">
        <v>0.127703989341788</v>
      </c>
      <c r="U19" s="14">
        <v>0.110573127529104</v>
      </c>
      <c r="V19" s="14">
        <v>0.131096130263604</v>
      </c>
      <c r="W19" s="14">
        <v>0.13260086934343601</v>
      </c>
      <c r="X19" s="14">
        <v>9.4393715924930205E-2</v>
      </c>
      <c r="Y19" s="14">
        <v>0.148996665403381</v>
      </c>
      <c r="Z19" s="14">
        <v>0.10386936130481</v>
      </c>
      <c r="AA19" s="14">
        <v>0.115249718156881</v>
      </c>
      <c r="AB19" s="14">
        <v>9.3672919602886706E-2</v>
      </c>
      <c r="AC19" s="14">
        <v>9.6326621682578203E-2</v>
      </c>
      <c r="AD19" s="14">
        <v>7.4986960741702399E-2</v>
      </c>
      <c r="AE19" s="14"/>
      <c r="AF19" s="14">
        <v>0.13574322438264799</v>
      </c>
      <c r="AG19" s="14">
        <v>0.111032146912606</v>
      </c>
      <c r="AH19" s="14">
        <v>8.7380942483789595E-2</v>
      </c>
      <c r="AI19" s="14"/>
      <c r="AJ19" s="14">
        <v>0.132323549545078</v>
      </c>
      <c r="AK19" s="14">
        <v>0.11951611053682799</v>
      </c>
      <c r="AL19" s="14">
        <v>7.4012134167650498E-2</v>
      </c>
      <c r="AM19" s="14">
        <v>3.2441238065139003E-2</v>
      </c>
      <c r="AN19" s="14">
        <v>0.100903692301214</v>
      </c>
      <c r="AO19" s="14"/>
      <c r="AP19" s="14">
        <v>0.14345515708200801</v>
      </c>
      <c r="AQ19" s="14">
        <v>0.11287925216915499</v>
      </c>
      <c r="AR19" s="14">
        <v>6.9000014794739495E-2</v>
      </c>
      <c r="AS19" s="14"/>
      <c r="AT19" s="14">
        <v>0.105041886061017</v>
      </c>
      <c r="AU19" s="14">
        <v>0.10715275545688301</v>
      </c>
      <c r="AV19" s="14">
        <v>0.12557235073541401</v>
      </c>
      <c r="AW19" s="14">
        <v>0.106194703754592</v>
      </c>
      <c r="AX19" s="14">
        <v>0.16049395364993499</v>
      </c>
      <c r="AY19" s="14"/>
      <c r="AZ19" s="14">
        <v>0.101090010589614</v>
      </c>
      <c r="BA19" s="14">
        <v>9.5326224799732601E-2</v>
      </c>
      <c r="BB19" s="14">
        <v>0.118797495447962</v>
      </c>
      <c r="BC19" s="14">
        <v>0.12457523675282101</v>
      </c>
      <c r="BD19" s="14">
        <v>0.165852354069186</v>
      </c>
      <c r="BE19" s="14">
        <v>0.11253081440715799</v>
      </c>
    </row>
    <row r="20" spans="2:57" x14ac:dyDescent="0.25">
      <c r="B20" s="15" t="s">
        <v>87</v>
      </c>
      <c r="C20" s="23">
        <v>5.4584638910847499E-2</v>
      </c>
      <c r="D20" s="23">
        <v>6.5152573689709295E-2</v>
      </c>
      <c r="E20" s="23">
        <v>4.3715582732936298E-2</v>
      </c>
      <c r="F20" s="23"/>
      <c r="G20" s="23">
        <v>7.3770158401659403E-2</v>
      </c>
      <c r="H20" s="23">
        <v>1.8591822520887698E-2</v>
      </c>
      <c r="I20" s="23">
        <v>2.4327755168490801E-2</v>
      </c>
      <c r="J20" s="23">
        <v>6.8774249728177694E-2</v>
      </c>
      <c r="K20" s="23">
        <v>8.3418598274904596E-2</v>
      </c>
      <c r="L20" s="23">
        <v>6.4886603502567294E-2</v>
      </c>
      <c r="M20" s="23"/>
      <c r="N20" s="23">
        <v>4.1179601742563701E-2</v>
      </c>
      <c r="O20" s="23">
        <v>7.8694996796752903E-2</v>
      </c>
      <c r="P20" s="23">
        <v>4.3969671547313599E-2</v>
      </c>
      <c r="Q20" s="23">
        <v>5.43113674677356E-2</v>
      </c>
      <c r="R20" s="23"/>
      <c r="S20" s="23">
        <v>4.2577431265173202E-2</v>
      </c>
      <c r="T20" s="23">
        <v>5.8416012819404797E-2</v>
      </c>
      <c r="U20" s="23">
        <v>4.61147814827561E-2</v>
      </c>
      <c r="V20" s="23">
        <v>6.4592113529838305E-2</v>
      </c>
      <c r="W20" s="23">
        <v>6.8690226028295401E-2</v>
      </c>
      <c r="X20" s="23">
        <v>7.1609439572152003E-2</v>
      </c>
      <c r="Y20" s="23">
        <v>4.0750465625921897E-2</v>
      </c>
      <c r="Z20" s="23">
        <v>4.7840535800683599E-2</v>
      </c>
      <c r="AA20" s="23">
        <v>6.1901671594076398E-2</v>
      </c>
      <c r="AB20" s="23">
        <v>5.47308230847166E-2</v>
      </c>
      <c r="AC20" s="23">
        <v>6.7141121672968804E-2</v>
      </c>
      <c r="AD20" s="23">
        <v>0</v>
      </c>
      <c r="AE20" s="23"/>
      <c r="AF20" s="23">
        <v>5.3785960045913898E-2</v>
      </c>
      <c r="AG20" s="23">
        <v>5.1290957159130901E-2</v>
      </c>
      <c r="AH20" s="23">
        <v>5.7356647577184297E-2</v>
      </c>
      <c r="AI20" s="23"/>
      <c r="AJ20" s="23">
        <v>5.3228753747784102E-2</v>
      </c>
      <c r="AK20" s="23">
        <v>4.5770773523890897E-2</v>
      </c>
      <c r="AL20" s="23">
        <v>4.7075491420993203E-2</v>
      </c>
      <c r="AM20" s="23">
        <v>6.7530294074278199E-2</v>
      </c>
      <c r="AN20" s="23">
        <v>6.8467433907416705E-2</v>
      </c>
      <c r="AO20" s="23"/>
      <c r="AP20" s="23">
        <v>6.02457609570217E-2</v>
      </c>
      <c r="AQ20" s="23">
        <v>4.8135184353578199E-2</v>
      </c>
      <c r="AR20" s="23">
        <v>4.5669365308378999E-2</v>
      </c>
      <c r="AS20" s="23"/>
      <c r="AT20" s="23">
        <v>6.0371229418896999E-2</v>
      </c>
      <c r="AU20" s="23">
        <v>6.2993878910331105E-2</v>
      </c>
      <c r="AV20" s="23">
        <v>4.6216485831228199E-2</v>
      </c>
      <c r="AW20" s="23">
        <v>1.6623409577604598E-2</v>
      </c>
      <c r="AX20" s="23">
        <v>9.3312777210608197E-2</v>
      </c>
      <c r="AY20" s="23"/>
      <c r="AZ20" s="23">
        <v>5.3846381774505403E-2</v>
      </c>
      <c r="BA20" s="23">
        <v>4.5022118522424298E-2</v>
      </c>
      <c r="BB20" s="23">
        <v>7.7919157025613903E-2</v>
      </c>
      <c r="BC20" s="23">
        <v>5.3707167832889903E-2</v>
      </c>
      <c r="BD20" s="23">
        <v>5.5343935594209401E-2</v>
      </c>
      <c r="BE20" s="23">
        <v>5.55781995638693E-2</v>
      </c>
    </row>
    <row r="21" spans="2:57" x14ac:dyDescent="0.25">
      <c r="B21" s="16"/>
    </row>
    <row r="22" spans="2:57" x14ac:dyDescent="0.25">
      <c r="B22" t="s">
        <v>91</v>
      </c>
    </row>
    <row r="23" spans="2:57" x14ac:dyDescent="0.25">
      <c r="B23" t="s">
        <v>92</v>
      </c>
    </row>
    <row r="25" spans="2:57" x14ac:dyDescent="0.25">
      <c r="B25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BE25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166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153</v>
      </c>
      <c r="C9" s="14">
        <v>0.23516215357459799</v>
      </c>
      <c r="D9" s="14">
        <v>0.15712490554630901</v>
      </c>
      <c r="E9" s="14">
        <v>0.31087035020342002</v>
      </c>
      <c r="F9" s="14"/>
      <c r="G9" s="14">
        <v>0.14660266024059801</v>
      </c>
      <c r="H9" s="14">
        <v>0.162745905614336</v>
      </c>
      <c r="I9" s="14">
        <v>0.21762042513746499</v>
      </c>
      <c r="J9" s="14">
        <v>0.26391529209978998</v>
      </c>
      <c r="K9" s="14">
        <v>0.27900736105048901</v>
      </c>
      <c r="L9" s="14">
        <v>0.31502014032881298</v>
      </c>
      <c r="M9" s="14"/>
      <c r="N9" s="14">
        <v>0.18142803522380099</v>
      </c>
      <c r="O9" s="14">
        <v>0.23536234657500099</v>
      </c>
      <c r="P9" s="14">
        <v>0.24064561310034899</v>
      </c>
      <c r="Q9" s="14">
        <v>0.290154287703907</v>
      </c>
      <c r="R9" s="14"/>
      <c r="S9" s="14">
        <v>0.16128456931781601</v>
      </c>
      <c r="T9" s="14">
        <v>0.25870371037149997</v>
      </c>
      <c r="U9" s="14">
        <v>0.22666499681257299</v>
      </c>
      <c r="V9" s="14">
        <v>0.20040293337698101</v>
      </c>
      <c r="W9" s="14">
        <v>0.23109039851812799</v>
      </c>
      <c r="X9" s="14">
        <v>0.26274228474237299</v>
      </c>
      <c r="Y9" s="14">
        <v>0.27802847818107101</v>
      </c>
      <c r="Z9" s="14">
        <v>0.20759758778500001</v>
      </c>
      <c r="AA9" s="14">
        <v>0.25180581805445201</v>
      </c>
      <c r="AB9" s="14">
        <v>0.25286445998449297</v>
      </c>
      <c r="AC9" s="14">
        <v>0.240461724258522</v>
      </c>
      <c r="AD9" s="14">
        <v>0.33219333036214399</v>
      </c>
      <c r="AE9" s="14"/>
      <c r="AF9" s="14">
        <v>0.28815327436535798</v>
      </c>
      <c r="AG9" s="14">
        <v>0.22008467035760601</v>
      </c>
      <c r="AH9" s="14">
        <v>0.20185736618384201</v>
      </c>
      <c r="AI9" s="14"/>
      <c r="AJ9" s="14">
        <v>0.27513066705678901</v>
      </c>
      <c r="AK9" s="14">
        <v>0.20338276690385801</v>
      </c>
      <c r="AL9" s="14">
        <v>0.21548362040618099</v>
      </c>
      <c r="AM9" s="14">
        <v>0.25194372780113</v>
      </c>
      <c r="AN9" s="14">
        <v>0.21785837491743501</v>
      </c>
      <c r="AO9" s="14"/>
      <c r="AP9" s="14">
        <v>0.23162695318668</v>
      </c>
      <c r="AQ9" s="14">
        <v>0.209408390813033</v>
      </c>
      <c r="AR9" s="14">
        <v>0.16613070753885401</v>
      </c>
      <c r="AS9" s="14"/>
      <c r="AT9" s="14">
        <v>0.33136672518619797</v>
      </c>
      <c r="AU9" s="14">
        <v>0.21903611499422199</v>
      </c>
      <c r="AV9" s="14">
        <v>0.178094617565456</v>
      </c>
      <c r="AW9" s="14">
        <v>0.14434934311860201</v>
      </c>
      <c r="AX9" s="14">
        <v>0.17051525817222701</v>
      </c>
      <c r="AY9" s="14"/>
      <c r="AZ9" s="14">
        <v>0.165240023632239</v>
      </c>
      <c r="BA9" s="14">
        <v>0.22340630507404599</v>
      </c>
      <c r="BB9" s="14">
        <v>0.23326805348184401</v>
      </c>
      <c r="BC9" s="14">
        <v>0.28363430050688498</v>
      </c>
      <c r="BD9" s="14">
        <v>0.33953250142199098</v>
      </c>
      <c r="BE9" s="14">
        <v>0.235724908134607</v>
      </c>
    </row>
    <row r="10" spans="2:57" x14ac:dyDescent="0.25">
      <c r="B10" s="15" t="s">
        <v>154</v>
      </c>
      <c r="C10" s="14">
        <v>5.3296018432401802E-2</v>
      </c>
      <c r="D10" s="14">
        <v>3.9932181168312299E-2</v>
      </c>
      <c r="E10" s="14">
        <v>6.57641033736662E-2</v>
      </c>
      <c r="F10" s="14"/>
      <c r="G10" s="14">
        <v>4.11320113081153E-2</v>
      </c>
      <c r="H10" s="14">
        <v>4.7777703921932001E-2</v>
      </c>
      <c r="I10" s="14">
        <v>8.0770016532654199E-2</v>
      </c>
      <c r="J10" s="14">
        <v>4.56625386965894E-2</v>
      </c>
      <c r="K10" s="14">
        <v>5.1044967338666397E-2</v>
      </c>
      <c r="L10" s="14">
        <v>5.1320816702315697E-2</v>
      </c>
      <c r="M10" s="14"/>
      <c r="N10" s="14">
        <v>4.6954441949815101E-2</v>
      </c>
      <c r="O10" s="14">
        <v>6.8584407425277397E-2</v>
      </c>
      <c r="P10" s="14">
        <v>5.5625908743766203E-2</v>
      </c>
      <c r="Q10" s="14">
        <v>4.3151756457094403E-2</v>
      </c>
      <c r="R10" s="14"/>
      <c r="S10" s="14">
        <v>3.9642209841278399E-2</v>
      </c>
      <c r="T10" s="14">
        <v>7.4903489143004195E-2</v>
      </c>
      <c r="U10" s="14">
        <v>4.81844051113803E-2</v>
      </c>
      <c r="V10" s="14">
        <v>4.2922088606714801E-2</v>
      </c>
      <c r="W10" s="14">
        <v>6.1241110819461299E-2</v>
      </c>
      <c r="X10" s="14">
        <v>2.39362968350149E-2</v>
      </c>
      <c r="Y10" s="14">
        <v>4.2829872802238399E-2</v>
      </c>
      <c r="Z10" s="14">
        <v>7.0403901738962701E-2</v>
      </c>
      <c r="AA10" s="14">
        <v>6.9516567166243007E-2</v>
      </c>
      <c r="AB10" s="14">
        <v>5.1897089247347698E-2</v>
      </c>
      <c r="AC10" s="14">
        <v>6.05567954705582E-2</v>
      </c>
      <c r="AD10" s="14">
        <v>7.5264269597151295E-2</v>
      </c>
      <c r="AE10" s="14"/>
      <c r="AF10" s="14">
        <v>6.3912260303368898E-2</v>
      </c>
      <c r="AG10" s="14">
        <v>5.2231323885993997E-2</v>
      </c>
      <c r="AH10" s="14">
        <v>3.6181772483918899E-2</v>
      </c>
      <c r="AI10" s="14"/>
      <c r="AJ10" s="14">
        <v>5.4242586855297002E-2</v>
      </c>
      <c r="AK10" s="14">
        <v>4.89495514632943E-2</v>
      </c>
      <c r="AL10" s="14">
        <v>4.2293538317652403E-2</v>
      </c>
      <c r="AM10" s="14">
        <v>4.0799853770040202E-2</v>
      </c>
      <c r="AN10" s="14">
        <v>6.0055431168045403E-2</v>
      </c>
      <c r="AO10" s="14"/>
      <c r="AP10" s="14">
        <v>6.5401448927054198E-2</v>
      </c>
      <c r="AQ10" s="14">
        <v>5.4373709800412402E-2</v>
      </c>
      <c r="AR10" s="14">
        <v>5.0323037538329202E-2</v>
      </c>
      <c r="AS10" s="14"/>
      <c r="AT10" s="14">
        <v>3.8078714318158603E-2</v>
      </c>
      <c r="AU10" s="14">
        <v>6.1510773568683799E-2</v>
      </c>
      <c r="AV10" s="14">
        <v>5.5237977574904298E-2</v>
      </c>
      <c r="AW10" s="14">
        <v>5.25510420687113E-2</v>
      </c>
      <c r="AX10" s="14">
        <v>2.9600049519467899E-2</v>
      </c>
      <c r="AY10" s="14"/>
      <c r="AZ10" s="14">
        <v>4.0632937550815103E-2</v>
      </c>
      <c r="BA10" s="14">
        <v>5.7960836671142699E-2</v>
      </c>
      <c r="BB10" s="14">
        <v>3.4533809018432698E-2</v>
      </c>
      <c r="BC10" s="14">
        <v>7.2251586830577294E-2</v>
      </c>
      <c r="BD10" s="14">
        <v>6.3024726774073198E-2</v>
      </c>
      <c r="BE10" s="14">
        <v>4.5133048988784001E-2</v>
      </c>
    </row>
    <row r="11" spans="2:57" x14ac:dyDescent="0.25">
      <c r="B11" s="15" t="s">
        <v>155</v>
      </c>
      <c r="C11" s="14">
        <v>7.1006564900623806E-2</v>
      </c>
      <c r="D11" s="14">
        <v>6.4951359010223197E-2</v>
      </c>
      <c r="E11" s="14">
        <v>7.7344507146631505E-2</v>
      </c>
      <c r="F11" s="14"/>
      <c r="G11" s="14">
        <v>6.6324351113433197E-2</v>
      </c>
      <c r="H11" s="14">
        <v>8.2553183820126497E-2</v>
      </c>
      <c r="I11" s="14">
        <v>6.0685537869636E-2</v>
      </c>
      <c r="J11" s="14">
        <v>9.6149404603443997E-2</v>
      </c>
      <c r="K11" s="14">
        <v>6.8097090453521594E-2</v>
      </c>
      <c r="L11" s="14">
        <v>5.4592699433118397E-2</v>
      </c>
      <c r="M11" s="14"/>
      <c r="N11" s="14">
        <v>7.3304544686063997E-2</v>
      </c>
      <c r="O11" s="14">
        <v>6.4631932190289704E-2</v>
      </c>
      <c r="P11" s="14">
        <v>6.7889959570469699E-2</v>
      </c>
      <c r="Q11" s="14">
        <v>7.6769014137607006E-2</v>
      </c>
      <c r="R11" s="14"/>
      <c r="S11" s="14">
        <v>6.2105845758191898E-2</v>
      </c>
      <c r="T11" s="14">
        <v>7.2448424571599099E-2</v>
      </c>
      <c r="U11" s="14">
        <v>3.1698951458937898E-2</v>
      </c>
      <c r="V11" s="14">
        <v>8.0782320356820703E-2</v>
      </c>
      <c r="W11" s="14">
        <v>9.1163403605107496E-2</v>
      </c>
      <c r="X11" s="14">
        <v>3.9647191303526598E-2</v>
      </c>
      <c r="Y11" s="14">
        <v>7.4828087159293399E-2</v>
      </c>
      <c r="Z11" s="14">
        <v>0.10111534373176401</v>
      </c>
      <c r="AA11" s="14">
        <v>8.2053133840636797E-2</v>
      </c>
      <c r="AB11" s="14">
        <v>7.33004734185317E-2</v>
      </c>
      <c r="AC11" s="14">
        <v>0.103346139379737</v>
      </c>
      <c r="AD11" s="14">
        <v>7.6813327804018797E-2</v>
      </c>
      <c r="AE11" s="14"/>
      <c r="AF11" s="14">
        <v>6.1844953942906601E-2</v>
      </c>
      <c r="AG11" s="14">
        <v>6.5944302500178797E-2</v>
      </c>
      <c r="AH11" s="14">
        <v>0.10317878584240001</v>
      </c>
      <c r="AI11" s="14"/>
      <c r="AJ11" s="14">
        <v>6.3985221610658394E-2</v>
      </c>
      <c r="AK11" s="14">
        <v>6.2990734742032706E-2</v>
      </c>
      <c r="AL11" s="14">
        <v>8.4321182425406496E-2</v>
      </c>
      <c r="AM11" s="14">
        <v>6.5814613534586994E-2</v>
      </c>
      <c r="AN11" s="14">
        <v>9.3767865870641995E-2</v>
      </c>
      <c r="AO11" s="14"/>
      <c r="AP11" s="14">
        <v>7.3303767005107601E-2</v>
      </c>
      <c r="AQ11" s="14">
        <v>6.6655921923931299E-2</v>
      </c>
      <c r="AR11" s="14">
        <v>0.107389054001442</v>
      </c>
      <c r="AS11" s="14"/>
      <c r="AT11" s="14">
        <v>6.4653500171960698E-2</v>
      </c>
      <c r="AU11" s="14">
        <v>6.8029772853532205E-2</v>
      </c>
      <c r="AV11" s="14">
        <v>7.1018907184929397E-2</v>
      </c>
      <c r="AW11" s="14">
        <v>8.1883865853011398E-2</v>
      </c>
      <c r="AX11" s="14">
        <v>0</v>
      </c>
      <c r="AY11" s="14"/>
      <c r="AZ11" s="14">
        <v>5.6401598547832603E-2</v>
      </c>
      <c r="BA11" s="14">
        <v>7.5085149550335503E-2</v>
      </c>
      <c r="BB11" s="14">
        <v>8.9142269335330801E-2</v>
      </c>
      <c r="BC11" s="14">
        <v>7.9108745423644197E-2</v>
      </c>
      <c r="BD11" s="14">
        <v>6.9898832170929598E-2</v>
      </c>
      <c r="BE11" s="14">
        <v>4.9123702462474099E-2</v>
      </c>
    </row>
    <row r="12" spans="2:57" x14ac:dyDescent="0.25">
      <c r="B12" s="15" t="s">
        <v>156</v>
      </c>
      <c r="C12" s="14">
        <v>6.7483983607570505E-2</v>
      </c>
      <c r="D12" s="14">
        <v>6.5742810425151996E-2</v>
      </c>
      <c r="E12" s="14">
        <v>6.9584832718140602E-2</v>
      </c>
      <c r="F12" s="14"/>
      <c r="G12" s="14">
        <v>9.2367309442602005E-2</v>
      </c>
      <c r="H12" s="14">
        <v>7.7502236744276101E-2</v>
      </c>
      <c r="I12" s="14">
        <v>8.1031184434372003E-2</v>
      </c>
      <c r="J12" s="14">
        <v>4.8599727999513301E-2</v>
      </c>
      <c r="K12" s="14">
        <v>4.7330572838662599E-2</v>
      </c>
      <c r="L12" s="14">
        <v>6.0544905298076997E-2</v>
      </c>
      <c r="M12" s="14"/>
      <c r="N12" s="14">
        <v>6.0113491035286203E-2</v>
      </c>
      <c r="O12" s="14">
        <v>6.3174232184298795E-2</v>
      </c>
      <c r="P12" s="14">
        <v>6.0192562512649997E-2</v>
      </c>
      <c r="Q12" s="14">
        <v>8.1426355067677494E-2</v>
      </c>
      <c r="R12" s="14"/>
      <c r="S12" s="14">
        <v>7.1909244526297794E-2</v>
      </c>
      <c r="T12" s="14">
        <v>7.8655868131032994E-2</v>
      </c>
      <c r="U12" s="14">
        <v>6.6472940685651502E-2</v>
      </c>
      <c r="V12" s="14">
        <v>6.7532859608453399E-2</v>
      </c>
      <c r="W12" s="14">
        <v>8.2214032445265997E-2</v>
      </c>
      <c r="X12" s="14">
        <v>7.57751564422081E-2</v>
      </c>
      <c r="Y12" s="14">
        <v>6.0886058716008398E-2</v>
      </c>
      <c r="Z12" s="14">
        <v>0.100029924763869</v>
      </c>
      <c r="AA12" s="14">
        <v>6.16884775550176E-2</v>
      </c>
      <c r="AB12" s="14">
        <v>5.1383745393423302E-2</v>
      </c>
      <c r="AC12" s="14">
        <v>3.7986015705210603E-2</v>
      </c>
      <c r="AD12" s="14">
        <v>3.41504267498349E-2</v>
      </c>
      <c r="AE12" s="14"/>
      <c r="AF12" s="14">
        <v>5.8961973967208502E-2</v>
      </c>
      <c r="AG12" s="14">
        <v>6.3029480511246003E-2</v>
      </c>
      <c r="AH12" s="14">
        <v>8.2180910582874703E-2</v>
      </c>
      <c r="AI12" s="14"/>
      <c r="AJ12" s="14">
        <v>5.5253332765337997E-2</v>
      </c>
      <c r="AK12" s="14">
        <v>7.4199649910887594E-2</v>
      </c>
      <c r="AL12" s="14">
        <v>6.7269294173443003E-2</v>
      </c>
      <c r="AM12" s="14">
        <v>4.59992348289152E-2</v>
      </c>
      <c r="AN12" s="14">
        <v>7.21436323105E-2</v>
      </c>
      <c r="AO12" s="14"/>
      <c r="AP12" s="14">
        <v>4.8057639251522503E-2</v>
      </c>
      <c r="AQ12" s="14">
        <v>8.1187611215124994E-2</v>
      </c>
      <c r="AR12" s="14">
        <v>6.65838533096971E-2</v>
      </c>
      <c r="AS12" s="14"/>
      <c r="AT12" s="14">
        <v>6.5486792639140007E-2</v>
      </c>
      <c r="AU12" s="14">
        <v>6.6156346263877994E-2</v>
      </c>
      <c r="AV12" s="14">
        <v>9.3336373600890907E-2</v>
      </c>
      <c r="AW12" s="14">
        <v>5.2375193428088399E-2</v>
      </c>
      <c r="AX12" s="14">
        <v>3.6801371762324203E-2</v>
      </c>
      <c r="AY12" s="14"/>
      <c r="AZ12" s="14">
        <v>7.6661394808821295E-2</v>
      </c>
      <c r="BA12" s="14">
        <v>6.87955473654418E-2</v>
      </c>
      <c r="BB12" s="14">
        <v>6.8701866800546796E-2</v>
      </c>
      <c r="BC12" s="14">
        <v>5.3786614762188101E-2</v>
      </c>
      <c r="BD12" s="14">
        <v>5.79533877033458E-2</v>
      </c>
      <c r="BE12" s="14">
        <v>8.1325934989293899E-2</v>
      </c>
    </row>
    <row r="13" spans="2:57" x14ac:dyDescent="0.25">
      <c r="B13" s="15" t="s">
        <v>157</v>
      </c>
      <c r="C13" s="14">
        <v>6.23590479674744E-2</v>
      </c>
      <c r="D13" s="14">
        <v>5.8630986077645303E-2</v>
      </c>
      <c r="E13" s="14">
        <v>6.6371442791798796E-2</v>
      </c>
      <c r="F13" s="14"/>
      <c r="G13" s="14">
        <v>9.4344500239405701E-2</v>
      </c>
      <c r="H13" s="14">
        <v>6.0015840750463602E-2</v>
      </c>
      <c r="I13" s="14">
        <v>6.0126077386159403E-2</v>
      </c>
      <c r="J13" s="14">
        <v>6.2621603413861804E-2</v>
      </c>
      <c r="K13" s="14">
        <v>5.48429259528369E-2</v>
      </c>
      <c r="L13" s="14">
        <v>4.95511533506275E-2</v>
      </c>
      <c r="M13" s="14"/>
      <c r="N13" s="14">
        <v>6.9888493136841395E-2</v>
      </c>
      <c r="O13" s="14">
        <v>5.2454695934029003E-2</v>
      </c>
      <c r="P13" s="14">
        <v>6.9872133794712604E-2</v>
      </c>
      <c r="Q13" s="14">
        <v>5.9035092188418202E-2</v>
      </c>
      <c r="R13" s="14"/>
      <c r="S13" s="14">
        <v>7.6763092376755104E-2</v>
      </c>
      <c r="T13" s="14">
        <v>6.3983027578267695E-2</v>
      </c>
      <c r="U13" s="14">
        <v>8.3320482323176306E-2</v>
      </c>
      <c r="V13" s="14">
        <v>5.1213040591740602E-2</v>
      </c>
      <c r="W13" s="14">
        <v>4.98846605484249E-2</v>
      </c>
      <c r="X13" s="14">
        <v>4.5048027072033599E-2</v>
      </c>
      <c r="Y13" s="14">
        <v>6.5595701703551307E-2</v>
      </c>
      <c r="Z13" s="14">
        <v>9.5764993501368995E-2</v>
      </c>
      <c r="AA13" s="14">
        <v>5.9430013241852798E-2</v>
      </c>
      <c r="AB13" s="14">
        <v>6.5308372257486202E-2</v>
      </c>
      <c r="AC13" s="14">
        <v>5.0212988554685499E-2</v>
      </c>
      <c r="AD13" s="14">
        <v>1.5030848304291401E-2</v>
      </c>
      <c r="AE13" s="14"/>
      <c r="AF13" s="14">
        <v>4.7446391080755802E-2</v>
      </c>
      <c r="AG13" s="14">
        <v>6.2797468280405999E-2</v>
      </c>
      <c r="AH13" s="14">
        <v>6.9885233073077702E-2</v>
      </c>
      <c r="AI13" s="14"/>
      <c r="AJ13" s="14">
        <v>4.8939718012635101E-2</v>
      </c>
      <c r="AK13" s="14">
        <v>7.0805471484139001E-2</v>
      </c>
      <c r="AL13" s="14">
        <v>7.3316085404637701E-2</v>
      </c>
      <c r="AM13" s="14">
        <v>9.9105183287441695E-2</v>
      </c>
      <c r="AN13" s="14">
        <v>6.3520642934710395E-2</v>
      </c>
      <c r="AO13" s="14"/>
      <c r="AP13" s="14">
        <v>4.9086244813937301E-2</v>
      </c>
      <c r="AQ13" s="14">
        <v>7.4400406771551297E-2</v>
      </c>
      <c r="AR13" s="14">
        <v>3.7805003120600901E-2</v>
      </c>
      <c r="AS13" s="14"/>
      <c r="AT13" s="14">
        <v>5.8960306042806103E-2</v>
      </c>
      <c r="AU13" s="14">
        <v>6.7275835347930094E-2</v>
      </c>
      <c r="AV13" s="14">
        <v>6.3101248470217405E-2</v>
      </c>
      <c r="AW13" s="14">
        <v>7.1572979472844606E-2</v>
      </c>
      <c r="AX13" s="14">
        <v>9.4871062566778006E-2</v>
      </c>
      <c r="AY13" s="14"/>
      <c r="AZ13" s="14">
        <v>8.1619531664532993E-2</v>
      </c>
      <c r="BA13" s="14">
        <v>6.3131321348401701E-2</v>
      </c>
      <c r="BB13" s="14">
        <v>3.04657215391833E-2</v>
      </c>
      <c r="BC13" s="14">
        <v>5.2080880714197003E-2</v>
      </c>
      <c r="BD13" s="14">
        <v>6.6535355735841406E-2</v>
      </c>
      <c r="BE13" s="14">
        <v>7.2420315978013503E-2</v>
      </c>
    </row>
    <row r="14" spans="2:57" x14ac:dyDescent="0.25">
      <c r="B14" s="15" t="s">
        <v>158</v>
      </c>
      <c r="C14" s="14">
        <v>0.10806647770003799</v>
      </c>
      <c r="D14" s="14">
        <v>0.11798244682926801</v>
      </c>
      <c r="E14" s="14">
        <v>9.9014411990276802E-2</v>
      </c>
      <c r="F14" s="14"/>
      <c r="G14" s="14">
        <v>9.69288533103356E-2</v>
      </c>
      <c r="H14" s="14">
        <v>0.13162716010058401</v>
      </c>
      <c r="I14" s="14">
        <v>0.109614889827162</v>
      </c>
      <c r="J14" s="14">
        <v>0.108662158374959</v>
      </c>
      <c r="K14" s="14">
        <v>0.105109602250944</v>
      </c>
      <c r="L14" s="14">
        <v>9.6477389019214793E-2</v>
      </c>
      <c r="M14" s="14"/>
      <c r="N14" s="14">
        <v>0.115131613411532</v>
      </c>
      <c r="O14" s="14">
        <v>0.110069196893796</v>
      </c>
      <c r="P14" s="14">
        <v>0.10569277496043999</v>
      </c>
      <c r="Q14" s="14">
        <v>0.10050551611934801</v>
      </c>
      <c r="R14" s="14"/>
      <c r="S14" s="14">
        <v>0.120967884730072</v>
      </c>
      <c r="T14" s="14">
        <v>7.6533508168620798E-2</v>
      </c>
      <c r="U14" s="14">
        <v>0.13749055051669401</v>
      </c>
      <c r="V14" s="14">
        <v>0.102785805113873</v>
      </c>
      <c r="W14" s="14">
        <v>8.6580037884713801E-2</v>
      </c>
      <c r="X14" s="14">
        <v>0.15314093388806899</v>
      </c>
      <c r="Y14" s="14">
        <v>8.7865846781918999E-2</v>
      </c>
      <c r="Z14" s="14">
        <v>0.11439468363432501</v>
      </c>
      <c r="AA14" s="14">
        <v>0.104537267736814</v>
      </c>
      <c r="AB14" s="14">
        <v>9.2750065389060707E-2</v>
      </c>
      <c r="AC14" s="14">
        <v>8.0262271298332896E-2</v>
      </c>
      <c r="AD14" s="14">
        <v>0.18826434902778899</v>
      </c>
      <c r="AE14" s="14"/>
      <c r="AF14" s="14">
        <v>9.6262519565529794E-2</v>
      </c>
      <c r="AG14" s="14">
        <v>0.116850803049815</v>
      </c>
      <c r="AH14" s="14">
        <v>0.124813051622073</v>
      </c>
      <c r="AI14" s="14"/>
      <c r="AJ14" s="14">
        <v>0.100987632716432</v>
      </c>
      <c r="AK14" s="14">
        <v>0.132531812780736</v>
      </c>
      <c r="AL14" s="14">
        <v>5.8449493331093602E-2</v>
      </c>
      <c r="AM14" s="14">
        <v>0.141506542661441</v>
      </c>
      <c r="AN14" s="14">
        <v>0.111450925955979</v>
      </c>
      <c r="AO14" s="14"/>
      <c r="AP14" s="14">
        <v>0.10336068386111</v>
      </c>
      <c r="AQ14" s="14">
        <v>0.105086226313159</v>
      </c>
      <c r="AR14" s="14">
        <v>0.102583885438793</v>
      </c>
      <c r="AS14" s="14"/>
      <c r="AT14" s="14">
        <v>9.5722889723875298E-2</v>
      </c>
      <c r="AU14" s="14">
        <v>0.122619980847041</v>
      </c>
      <c r="AV14" s="14">
        <v>0.118873662629242</v>
      </c>
      <c r="AW14" s="14">
        <v>0.105343806257052</v>
      </c>
      <c r="AX14" s="14">
        <v>9.6581311495505598E-2</v>
      </c>
      <c r="AY14" s="14"/>
      <c r="AZ14" s="14">
        <v>0.108737550913899</v>
      </c>
      <c r="BA14" s="14">
        <v>0.11274024814608199</v>
      </c>
      <c r="BB14" s="14">
        <v>0.120544579568986</v>
      </c>
      <c r="BC14" s="14">
        <v>0.122057901743682</v>
      </c>
      <c r="BD14" s="14">
        <v>5.78092202618515E-2</v>
      </c>
      <c r="BE14" s="14">
        <v>0.105708572628786</v>
      </c>
    </row>
    <row r="15" spans="2:57" x14ac:dyDescent="0.25">
      <c r="B15" s="15" t="s">
        <v>159</v>
      </c>
      <c r="C15" s="14">
        <v>8.2448008727445704E-2</v>
      </c>
      <c r="D15" s="14">
        <v>0.105298234096476</v>
      </c>
      <c r="E15" s="14">
        <v>6.0603309314338903E-2</v>
      </c>
      <c r="F15" s="14"/>
      <c r="G15" s="14">
        <v>7.36226419819829E-2</v>
      </c>
      <c r="H15" s="14">
        <v>0.102169174076606</v>
      </c>
      <c r="I15" s="14">
        <v>7.9791721241606606E-2</v>
      </c>
      <c r="J15" s="14">
        <v>9.9678328195990304E-2</v>
      </c>
      <c r="K15" s="14">
        <v>8.3201241111850899E-2</v>
      </c>
      <c r="L15" s="14">
        <v>5.9851786644780601E-2</v>
      </c>
      <c r="M15" s="14"/>
      <c r="N15" s="14">
        <v>8.5601213424170805E-2</v>
      </c>
      <c r="O15" s="14">
        <v>8.1498188324065898E-2</v>
      </c>
      <c r="P15" s="14">
        <v>8.9268219325830303E-2</v>
      </c>
      <c r="Q15" s="14">
        <v>7.3804207366805694E-2</v>
      </c>
      <c r="R15" s="14"/>
      <c r="S15" s="14">
        <v>6.59375714134144E-2</v>
      </c>
      <c r="T15" s="14">
        <v>7.3063698370654906E-2</v>
      </c>
      <c r="U15" s="14">
        <v>8.5501018030892606E-2</v>
      </c>
      <c r="V15" s="14">
        <v>0.100238117555333</v>
      </c>
      <c r="W15" s="14">
        <v>8.72869037116486E-2</v>
      </c>
      <c r="X15" s="14">
        <v>9.0688279101735297E-2</v>
      </c>
      <c r="Y15" s="14">
        <v>9.9465779179660901E-2</v>
      </c>
      <c r="Z15" s="14">
        <v>6.9900088200016197E-2</v>
      </c>
      <c r="AA15" s="14">
        <v>0.112238619713712</v>
      </c>
      <c r="AB15" s="14">
        <v>7.1532257914820499E-2</v>
      </c>
      <c r="AC15" s="14">
        <v>5.1792707665974901E-2</v>
      </c>
      <c r="AD15" s="14">
        <v>4.8970059637472599E-2</v>
      </c>
      <c r="AE15" s="14"/>
      <c r="AF15" s="14">
        <v>6.9892703250393998E-2</v>
      </c>
      <c r="AG15" s="14">
        <v>8.6316432697466097E-2</v>
      </c>
      <c r="AH15" s="14">
        <v>0.100738276572321</v>
      </c>
      <c r="AI15" s="14"/>
      <c r="AJ15" s="14">
        <v>8.1089870250713403E-2</v>
      </c>
      <c r="AK15" s="14">
        <v>9.2753434831254797E-2</v>
      </c>
      <c r="AL15" s="14">
        <v>6.9376223525904002E-2</v>
      </c>
      <c r="AM15" s="14">
        <v>6.8507116857843497E-2</v>
      </c>
      <c r="AN15" s="14">
        <v>6.9062958412273306E-2</v>
      </c>
      <c r="AO15" s="14"/>
      <c r="AP15" s="14">
        <v>8.63735476672223E-2</v>
      </c>
      <c r="AQ15" s="14">
        <v>8.6208637270503694E-2</v>
      </c>
      <c r="AR15" s="14">
        <v>8.2881111719848799E-2</v>
      </c>
      <c r="AS15" s="14"/>
      <c r="AT15" s="14">
        <v>5.7074131569635402E-2</v>
      </c>
      <c r="AU15" s="14">
        <v>7.4980120461825894E-2</v>
      </c>
      <c r="AV15" s="14">
        <v>8.9807752666282395E-2</v>
      </c>
      <c r="AW15" s="14">
        <v>0.12360942326179999</v>
      </c>
      <c r="AX15" s="14">
        <v>0.119371879908607</v>
      </c>
      <c r="AY15" s="14"/>
      <c r="AZ15" s="14">
        <v>8.1332962232899E-2</v>
      </c>
      <c r="BA15" s="14">
        <v>9.4603055197633595E-2</v>
      </c>
      <c r="BB15" s="14">
        <v>9.3849482188900504E-2</v>
      </c>
      <c r="BC15" s="14">
        <v>5.9023907875474402E-2</v>
      </c>
      <c r="BD15" s="14">
        <v>7.6780467508040795E-2</v>
      </c>
      <c r="BE15" s="14">
        <v>8.7089386684692502E-2</v>
      </c>
    </row>
    <row r="16" spans="2:57" x14ac:dyDescent="0.25">
      <c r="B16" s="15" t="s">
        <v>160</v>
      </c>
      <c r="C16" s="14">
        <v>8.7762539248298493E-2</v>
      </c>
      <c r="D16" s="14">
        <v>0.11749390499193001</v>
      </c>
      <c r="E16" s="14">
        <v>5.92240881224146E-2</v>
      </c>
      <c r="F16" s="14"/>
      <c r="G16" s="14">
        <v>0.105773900626376</v>
      </c>
      <c r="H16" s="14">
        <v>9.1593636324664204E-2</v>
      </c>
      <c r="I16" s="14">
        <v>8.8234320046938999E-2</v>
      </c>
      <c r="J16" s="14">
        <v>7.5971778900469106E-2</v>
      </c>
      <c r="K16" s="14">
        <v>8.9306481434611507E-2</v>
      </c>
      <c r="L16" s="14">
        <v>8.0752414286127297E-2</v>
      </c>
      <c r="M16" s="14"/>
      <c r="N16" s="14">
        <v>0.120628367870791</v>
      </c>
      <c r="O16" s="14">
        <v>7.6380030886959799E-2</v>
      </c>
      <c r="P16" s="14">
        <v>7.9786796104337906E-2</v>
      </c>
      <c r="Q16" s="14">
        <v>7.2706729170873299E-2</v>
      </c>
      <c r="R16" s="14"/>
      <c r="S16" s="14">
        <v>0.105552739745761</v>
      </c>
      <c r="T16" s="14">
        <v>9.8930138264092804E-2</v>
      </c>
      <c r="U16" s="14">
        <v>7.5261065885471198E-2</v>
      </c>
      <c r="V16" s="14">
        <v>0.13715269027833901</v>
      </c>
      <c r="W16" s="14">
        <v>7.9554804150993697E-2</v>
      </c>
      <c r="X16" s="14">
        <v>6.6528103132113603E-2</v>
      </c>
      <c r="Y16" s="14">
        <v>7.6922609262352601E-2</v>
      </c>
      <c r="Z16" s="14">
        <v>5.6467325677237598E-2</v>
      </c>
      <c r="AA16" s="14">
        <v>5.0904323894917398E-2</v>
      </c>
      <c r="AB16" s="14">
        <v>0.107024899878258</v>
      </c>
      <c r="AC16" s="14">
        <v>0.102576710276191</v>
      </c>
      <c r="AD16" s="14">
        <v>4.7361477720023901E-2</v>
      </c>
      <c r="AE16" s="14"/>
      <c r="AF16" s="14">
        <v>8.9489173264949803E-2</v>
      </c>
      <c r="AG16" s="14">
        <v>8.5317174159453599E-2</v>
      </c>
      <c r="AH16" s="14">
        <v>7.8104926518483095E-2</v>
      </c>
      <c r="AI16" s="14"/>
      <c r="AJ16" s="14">
        <v>9.3546250017133806E-2</v>
      </c>
      <c r="AK16" s="14">
        <v>7.6420324447617996E-2</v>
      </c>
      <c r="AL16" s="14">
        <v>0.142751545586039</v>
      </c>
      <c r="AM16" s="14">
        <v>7.3251500678983797E-2</v>
      </c>
      <c r="AN16" s="14">
        <v>8.1753997157577196E-2</v>
      </c>
      <c r="AO16" s="14"/>
      <c r="AP16" s="14">
        <v>9.8000836498750202E-2</v>
      </c>
      <c r="AQ16" s="14">
        <v>8.9325555380007998E-2</v>
      </c>
      <c r="AR16" s="14">
        <v>0.14969894228773101</v>
      </c>
      <c r="AS16" s="14"/>
      <c r="AT16" s="14">
        <v>7.22165744334924E-2</v>
      </c>
      <c r="AU16" s="14">
        <v>8.4431040245938699E-2</v>
      </c>
      <c r="AV16" s="14">
        <v>9.4617082779796205E-2</v>
      </c>
      <c r="AW16" s="14">
        <v>0.12829210594248799</v>
      </c>
      <c r="AX16" s="14">
        <v>8.9954766134385702E-2</v>
      </c>
      <c r="AY16" s="14"/>
      <c r="AZ16" s="14">
        <v>9.9633371115703001E-2</v>
      </c>
      <c r="BA16" s="14">
        <v>8.8023209413047504E-2</v>
      </c>
      <c r="BB16" s="14">
        <v>8.7035900506793898E-2</v>
      </c>
      <c r="BC16" s="14">
        <v>7.2742124977980493E-2</v>
      </c>
      <c r="BD16" s="14">
        <v>9.8575292425268399E-2</v>
      </c>
      <c r="BE16" s="14">
        <v>6.6973819769780896E-2</v>
      </c>
    </row>
    <row r="17" spans="2:57" x14ac:dyDescent="0.25">
      <c r="B17" s="15" t="s">
        <v>161</v>
      </c>
      <c r="C17" s="14">
        <v>8.1056613749448697E-2</v>
      </c>
      <c r="D17" s="14">
        <v>0.108090055082133</v>
      </c>
      <c r="E17" s="14">
        <v>5.4047021927822202E-2</v>
      </c>
      <c r="F17" s="14"/>
      <c r="G17" s="14">
        <v>0.111289166370949</v>
      </c>
      <c r="H17" s="14">
        <v>8.5810723587232601E-2</v>
      </c>
      <c r="I17" s="14">
        <v>9.8278136348895803E-2</v>
      </c>
      <c r="J17" s="14">
        <v>7.1625267434472006E-2</v>
      </c>
      <c r="K17" s="14">
        <v>6.1527723581037003E-2</v>
      </c>
      <c r="L17" s="14">
        <v>6.3753507529639902E-2</v>
      </c>
      <c r="M17" s="14"/>
      <c r="N17" s="14">
        <v>8.7196846661557997E-2</v>
      </c>
      <c r="O17" s="14">
        <v>8.5217672085143997E-2</v>
      </c>
      <c r="P17" s="14">
        <v>8.9661232212484995E-2</v>
      </c>
      <c r="Q17" s="14">
        <v>6.2104353482111997E-2</v>
      </c>
      <c r="R17" s="14"/>
      <c r="S17" s="14">
        <v>8.3263373933394003E-2</v>
      </c>
      <c r="T17" s="14">
        <v>8.0646699662765498E-2</v>
      </c>
      <c r="U17" s="14">
        <v>6.3529004313785595E-2</v>
      </c>
      <c r="V17" s="14">
        <v>7.8631941298145297E-2</v>
      </c>
      <c r="W17" s="14">
        <v>7.0257444755194395E-2</v>
      </c>
      <c r="X17" s="14">
        <v>8.7816122212544506E-2</v>
      </c>
      <c r="Y17" s="14">
        <v>9.6303917275204307E-2</v>
      </c>
      <c r="Z17" s="14">
        <v>7.3473727096251204E-2</v>
      </c>
      <c r="AA17" s="14">
        <v>9.6544044655464706E-2</v>
      </c>
      <c r="AB17" s="14">
        <v>6.8248764986704596E-2</v>
      </c>
      <c r="AC17" s="14">
        <v>8.5479294558883007E-2</v>
      </c>
      <c r="AD17" s="14">
        <v>7.5269419278426994E-2</v>
      </c>
      <c r="AE17" s="14"/>
      <c r="AF17" s="14">
        <v>6.7935082117906304E-2</v>
      </c>
      <c r="AG17" s="14">
        <v>9.5326634910509495E-2</v>
      </c>
      <c r="AH17" s="14">
        <v>6.2262207782512E-2</v>
      </c>
      <c r="AI17" s="14"/>
      <c r="AJ17" s="14">
        <v>7.5376445477453202E-2</v>
      </c>
      <c r="AK17" s="14">
        <v>7.9857103804502796E-2</v>
      </c>
      <c r="AL17" s="14">
        <v>9.3421176174715195E-2</v>
      </c>
      <c r="AM17" s="14">
        <v>0.137421973798527</v>
      </c>
      <c r="AN17" s="14">
        <v>9.1522378267553495E-2</v>
      </c>
      <c r="AO17" s="14"/>
      <c r="AP17" s="14">
        <v>8.5901416320884702E-2</v>
      </c>
      <c r="AQ17" s="14">
        <v>8.2713391915265999E-2</v>
      </c>
      <c r="AR17" s="14">
        <v>9.0062294102697504E-2</v>
      </c>
      <c r="AS17" s="14"/>
      <c r="AT17" s="14">
        <v>6.2721914869962203E-2</v>
      </c>
      <c r="AU17" s="14">
        <v>8.4970906083190995E-2</v>
      </c>
      <c r="AV17" s="14">
        <v>9.3221285782526198E-2</v>
      </c>
      <c r="AW17" s="14">
        <v>7.6837840448851294E-2</v>
      </c>
      <c r="AX17" s="14">
        <v>0.103681681693191</v>
      </c>
      <c r="AY17" s="14"/>
      <c r="AZ17" s="14">
        <v>8.7129908637483697E-2</v>
      </c>
      <c r="BA17" s="14">
        <v>9.0938097705930795E-2</v>
      </c>
      <c r="BB17" s="14">
        <v>7.8224185425127102E-2</v>
      </c>
      <c r="BC17" s="14">
        <v>8.2182378286653507E-2</v>
      </c>
      <c r="BD17" s="14">
        <v>5.7134890077821597E-2</v>
      </c>
      <c r="BE17" s="14">
        <v>5.5796909607569001E-2</v>
      </c>
    </row>
    <row r="18" spans="2:57" x14ac:dyDescent="0.25">
      <c r="B18" s="15" t="s">
        <v>162</v>
      </c>
      <c r="C18" s="14">
        <v>4.3314776103341203E-2</v>
      </c>
      <c r="D18" s="14">
        <v>5.1574451021025501E-2</v>
      </c>
      <c r="E18" s="14">
        <v>3.4375036475566299E-2</v>
      </c>
      <c r="F18" s="14"/>
      <c r="G18" s="14">
        <v>5.2993442694376301E-2</v>
      </c>
      <c r="H18" s="14">
        <v>5.23605802298759E-2</v>
      </c>
      <c r="I18" s="14">
        <v>5.1697629564916497E-2</v>
      </c>
      <c r="J18" s="14">
        <v>3.54691461264642E-2</v>
      </c>
      <c r="K18" s="14">
        <v>3.7168867448695998E-2</v>
      </c>
      <c r="L18" s="14">
        <v>3.3138087176780601E-2</v>
      </c>
      <c r="M18" s="14"/>
      <c r="N18" s="14">
        <v>6.01410790750515E-2</v>
      </c>
      <c r="O18" s="14">
        <v>3.5831187511061798E-2</v>
      </c>
      <c r="P18" s="14">
        <v>3.5058073772153503E-2</v>
      </c>
      <c r="Q18" s="14">
        <v>4.0973375827624801E-2</v>
      </c>
      <c r="R18" s="14"/>
      <c r="S18" s="14">
        <v>6.0255682414761702E-2</v>
      </c>
      <c r="T18" s="14">
        <v>3.9684515023250599E-2</v>
      </c>
      <c r="U18" s="14">
        <v>5.1883095545778302E-2</v>
      </c>
      <c r="V18" s="14">
        <v>3.0738536701222299E-2</v>
      </c>
      <c r="W18" s="14">
        <v>3.4566464171387902E-2</v>
      </c>
      <c r="X18" s="14">
        <v>3.79401370420668E-2</v>
      </c>
      <c r="Y18" s="14">
        <v>5.2993076852910402E-2</v>
      </c>
      <c r="Z18" s="14">
        <v>3.22062831413336E-2</v>
      </c>
      <c r="AA18" s="14">
        <v>1.8398934068993001E-2</v>
      </c>
      <c r="AB18" s="14">
        <v>4.5426889974314197E-2</v>
      </c>
      <c r="AC18" s="14">
        <v>9.8043457031037007E-2</v>
      </c>
      <c r="AD18" s="14">
        <v>1.36191636027145E-2</v>
      </c>
      <c r="AE18" s="14"/>
      <c r="AF18" s="14">
        <v>4.30793707825185E-2</v>
      </c>
      <c r="AG18" s="14">
        <v>4.3323604960915203E-2</v>
      </c>
      <c r="AH18" s="14">
        <v>4.6190356870527097E-2</v>
      </c>
      <c r="AI18" s="14"/>
      <c r="AJ18" s="14">
        <v>4.9236570810378001E-2</v>
      </c>
      <c r="AK18" s="14">
        <v>4.26943085152586E-2</v>
      </c>
      <c r="AL18" s="14">
        <v>4.4713775351717402E-2</v>
      </c>
      <c r="AM18" s="14">
        <v>0</v>
      </c>
      <c r="AN18" s="14">
        <v>2.8369518580743901E-2</v>
      </c>
      <c r="AO18" s="14"/>
      <c r="AP18" s="14">
        <v>5.0778547302167E-2</v>
      </c>
      <c r="AQ18" s="14">
        <v>4.57351564137497E-2</v>
      </c>
      <c r="AR18" s="14">
        <v>5.2550306479024401E-2</v>
      </c>
      <c r="AS18" s="14"/>
      <c r="AT18" s="14">
        <v>3.7279135197759002E-2</v>
      </c>
      <c r="AU18" s="14">
        <v>2.6026593386631301E-2</v>
      </c>
      <c r="AV18" s="14">
        <v>4.8552011700958499E-2</v>
      </c>
      <c r="AW18" s="14">
        <v>8.9228901597969396E-2</v>
      </c>
      <c r="AX18" s="14">
        <v>9.5587704359876305E-2</v>
      </c>
      <c r="AY18" s="14"/>
      <c r="AZ18" s="14">
        <v>7.6700960640665394E-2</v>
      </c>
      <c r="BA18" s="14">
        <v>3.7515677048730003E-2</v>
      </c>
      <c r="BB18" s="14">
        <v>2.69289518440761E-2</v>
      </c>
      <c r="BC18" s="14">
        <v>2.80895385046048E-2</v>
      </c>
      <c r="BD18" s="14">
        <v>1.4648277638185299E-2</v>
      </c>
      <c r="BE18" s="14">
        <v>7.0821423437335398E-2</v>
      </c>
    </row>
    <row r="19" spans="2:57" x14ac:dyDescent="0.25">
      <c r="B19" s="15" t="s">
        <v>163</v>
      </c>
      <c r="C19" s="14">
        <v>5.1229486116676201E-2</v>
      </c>
      <c r="D19" s="14">
        <v>7.3776498442345906E-2</v>
      </c>
      <c r="E19" s="14">
        <v>2.9496483769206199E-2</v>
      </c>
      <c r="F19" s="14"/>
      <c r="G19" s="14">
        <v>8.1155483346585996E-2</v>
      </c>
      <c r="H19" s="14">
        <v>7.5892161507138706E-2</v>
      </c>
      <c r="I19" s="14">
        <v>3.90157351580648E-2</v>
      </c>
      <c r="J19" s="14">
        <v>5.1114118635226899E-2</v>
      </c>
      <c r="K19" s="14">
        <v>4.58202950523591E-2</v>
      </c>
      <c r="L19" s="14">
        <v>2.4706628788442899E-2</v>
      </c>
      <c r="M19" s="14"/>
      <c r="N19" s="14">
        <v>4.4227493274876101E-2</v>
      </c>
      <c r="O19" s="14">
        <v>4.4563841300865499E-2</v>
      </c>
      <c r="P19" s="14">
        <v>6.66718338839732E-2</v>
      </c>
      <c r="Q19" s="14">
        <v>5.3049584092970399E-2</v>
      </c>
      <c r="R19" s="14"/>
      <c r="S19" s="14">
        <v>9.4325373204106902E-2</v>
      </c>
      <c r="T19" s="14">
        <v>4.3021499199351797E-2</v>
      </c>
      <c r="U19" s="14">
        <v>5.4001168822379597E-2</v>
      </c>
      <c r="V19" s="14">
        <v>5.7684718292113302E-2</v>
      </c>
      <c r="W19" s="14">
        <v>3.2546787833767701E-2</v>
      </c>
      <c r="X19" s="14">
        <v>5.5273008494964998E-2</v>
      </c>
      <c r="Y19" s="14">
        <v>2.99995038924574E-2</v>
      </c>
      <c r="Z19" s="14">
        <v>2.3240535376901801E-2</v>
      </c>
      <c r="AA19" s="14">
        <v>3.3833864119300401E-2</v>
      </c>
      <c r="AB19" s="14">
        <v>4.8277625781222501E-2</v>
      </c>
      <c r="AC19" s="14">
        <v>4.9741440936469698E-2</v>
      </c>
      <c r="AD19" s="14">
        <v>5.9570997780007601E-2</v>
      </c>
      <c r="AE19" s="14"/>
      <c r="AF19" s="14">
        <v>5.0634775203737499E-2</v>
      </c>
      <c r="AG19" s="14">
        <v>5.0657958564202903E-2</v>
      </c>
      <c r="AH19" s="14">
        <v>4.0935170109229098E-2</v>
      </c>
      <c r="AI19" s="14"/>
      <c r="AJ19" s="14">
        <v>4.47923208624742E-2</v>
      </c>
      <c r="AK19" s="14">
        <v>6.1047289577048497E-2</v>
      </c>
      <c r="AL19" s="14">
        <v>4.3350881487412403E-2</v>
      </c>
      <c r="AM19" s="14">
        <v>0</v>
      </c>
      <c r="AN19" s="14">
        <v>6.5944452152597102E-2</v>
      </c>
      <c r="AO19" s="14"/>
      <c r="AP19" s="14">
        <v>5.8234294727984803E-2</v>
      </c>
      <c r="AQ19" s="14">
        <v>6.0010161713466098E-2</v>
      </c>
      <c r="AR19" s="14">
        <v>5.0154422742711501E-2</v>
      </c>
      <c r="AS19" s="14"/>
      <c r="AT19" s="14">
        <v>4.83472576018548E-2</v>
      </c>
      <c r="AU19" s="14">
        <v>5.5989090166572102E-2</v>
      </c>
      <c r="AV19" s="14">
        <v>4.5602041666835701E-2</v>
      </c>
      <c r="AW19" s="14">
        <v>5.2802107486562097E-2</v>
      </c>
      <c r="AX19" s="14">
        <v>9.9835216518445402E-2</v>
      </c>
      <c r="AY19" s="14"/>
      <c r="AZ19" s="14">
        <v>8.1911534456084803E-2</v>
      </c>
      <c r="BA19" s="14">
        <v>2.93642944872342E-2</v>
      </c>
      <c r="BB19" s="14">
        <v>6.7246760837872302E-2</v>
      </c>
      <c r="BC19" s="14">
        <v>4.10432368901682E-2</v>
      </c>
      <c r="BD19" s="14">
        <v>2.9090823420241801E-2</v>
      </c>
      <c r="BE19" s="14">
        <v>7.0993830030351507E-2</v>
      </c>
    </row>
    <row r="20" spans="2:57" x14ac:dyDescent="0.25">
      <c r="B20" s="15" t="s">
        <v>87</v>
      </c>
      <c r="C20" s="23">
        <v>5.6814329872083E-2</v>
      </c>
      <c r="D20" s="23">
        <v>3.9402167309180301E-2</v>
      </c>
      <c r="E20" s="23">
        <v>7.3304412166717695E-2</v>
      </c>
      <c r="F20" s="23"/>
      <c r="G20" s="23">
        <v>3.7465679325239497E-2</v>
      </c>
      <c r="H20" s="23">
        <v>2.9951693322764001E-2</v>
      </c>
      <c r="I20" s="23">
        <v>3.3134326452129097E-2</v>
      </c>
      <c r="J20" s="23">
        <v>4.0530635519219302E-2</v>
      </c>
      <c r="K20" s="23">
        <v>7.7542871486325202E-2</v>
      </c>
      <c r="L20" s="23">
        <v>0.110290471442062</v>
      </c>
      <c r="M20" s="23"/>
      <c r="N20" s="23">
        <v>5.5384380250212001E-2</v>
      </c>
      <c r="O20" s="23">
        <v>8.2232268689211505E-2</v>
      </c>
      <c r="P20" s="23">
        <v>3.9634892018832801E-2</v>
      </c>
      <c r="Q20" s="23">
        <v>4.6319728385561497E-2</v>
      </c>
      <c r="R20" s="23"/>
      <c r="S20" s="23">
        <v>5.7992412738151297E-2</v>
      </c>
      <c r="T20" s="23">
        <v>3.9425421515859503E-2</v>
      </c>
      <c r="U20" s="23">
        <v>7.5992320493280502E-2</v>
      </c>
      <c r="V20" s="23">
        <v>4.9914948220264398E-2</v>
      </c>
      <c r="W20" s="23">
        <v>9.3613951555906294E-2</v>
      </c>
      <c r="X20" s="23">
        <v>6.1464459733349699E-2</v>
      </c>
      <c r="Y20" s="23">
        <v>3.4281068193332397E-2</v>
      </c>
      <c r="Z20" s="23">
        <v>5.5405605352969602E-2</v>
      </c>
      <c r="AA20" s="23">
        <v>5.9048935952596401E-2</v>
      </c>
      <c r="AB20" s="23">
        <v>7.1985355774338206E-2</v>
      </c>
      <c r="AC20" s="23">
        <v>3.9540454864398202E-2</v>
      </c>
      <c r="AD20" s="23">
        <v>3.3492330136125001E-2</v>
      </c>
      <c r="AE20" s="23"/>
      <c r="AF20" s="23">
        <v>6.2387522155366297E-2</v>
      </c>
      <c r="AG20" s="23">
        <v>5.8120146122206999E-2</v>
      </c>
      <c r="AH20" s="23">
        <v>5.3671942358741398E-2</v>
      </c>
      <c r="AI20" s="23"/>
      <c r="AJ20" s="23">
        <v>5.7419383564697002E-2</v>
      </c>
      <c r="AK20" s="23">
        <v>5.4367551539369202E-2</v>
      </c>
      <c r="AL20" s="23">
        <v>6.5253183815797103E-2</v>
      </c>
      <c r="AM20" s="23">
        <v>7.5650252781090499E-2</v>
      </c>
      <c r="AN20" s="23">
        <v>4.45498222719437E-2</v>
      </c>
      <c r="AO20" s="23"/>
      <c r="AP20" s="23">
        <v>4.9874620437579197E-2</v>
      </c>
      <c r="AQ20" s="23">
        <v>4.4894830469795297E-2</v>
      </c>
      <c r="AR20" s="23">
        <v>4.3837381720271601E-2</v>
      </c>
      <c r="AS20" s="23"/>
      <c r="AT20" s="23">
        <v>6.80920582451576E-2</v>
      </c>
      <c r="AU20" s="23">
        <v>6.8973425780553502E-2</v>
      </c>
      <c r="AV20" s="23">
        <v>4.85370383779603E-2</v>
      </c>
      <c r="AW20" s="23">
        <v>2.1153391064019401E-2</v>
      </c>
      <c r="AX20" s="23">
        <v>6.3199697869191399E-2</v>
      </c>
      <c r="AY20" s="23"/>
      <c r="AZ20" s="23">
        <v>4.3998225799024598E-2</v>
      </c>
      <c r="BA20" s="23">
        <v>5.8436257991974001E-2</v>
      </c>
      <c r="BB20" s="23">
        <v>7.0058419452906903E-2</v>
      </c>
      <c r="BC20" s="23">
        <v>5.3998783483945503E-2</v>
      </c>
      <c r="BD20" s="23">
        <v>6.9016224862409797E-2</v>
      </c>
      <c r="BE20" s="23">
        <v>5.8888147288311397E-2</v>
      </c>
    </row>
    <row r="21" spans="2:57" x14ac:dyDescent="0.25">
      <c r="B21" s="16"/>
    </row>
    <row r="22" spans="2:57" x14ac:dyDescent="0.25">
      <c r="B22" t="s">
        <v>91</v>
      </c>
    </row>
    <row r="23" spans="2:57" x14ac:dyDescent="0.25">
      <c r="B23" t="s">
        <v>92</v>
      </c>
    </row>
    <row r="25" spans="2:57" x14ac:dyDescent="0.25">
      <c r="B25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BE25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167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153</v>
      </c>
      <c r="C9" s="14">
        <v>4.5076073341955999E-2</v>
      </c>
      <c r="D9" s="14">
        <v>4.5564969235938502E-2</v>
      </c>
      <c r="E9" s="14">
        <v>4.4864863125971502E-2</v>
      </c>
      <c r="F9" s="14"/>
      <c r="G9" s="14">
        <v>2.1030095943727501E-2</v>
      </c>
      <c r="H9" s="14">
        <v>1.36865425719823E-2</v>
      </c>
      <c r="I9" s="14">
        <v>3.0769799600667998E-2</v>
      </c>
      <c r="J9" s="14">
        <v>5.6764666229798297E-2</v>
      </c>
      <c r="K9" s="14">
        <v>6.04077769946939E-2</v>
      </c>
      <c r="L9" s="14">
        <v>7.8655949925086802E-2</v>
      </c>
      <c r="M9" s="14"/>
      <c r="N9" s="14">
        <v>5.1044814780688501E-2</v>
      </c>
      <c r="O9" s="14">
        <v>4.0305536143905397E-2</v>
      </c>
      <c r="P9" s="14">
        <v>2.79866934406943E-2</v>
      </c>
      <c r="Q9" s="14">
        <v>5.9444260883601101E-2</v>
      </c>
      <c r="R9" s="14"/>
      <c r="S9" s="14">
        <v>3.18379331289875E-2</v>
      </c>
      <c r="T9" s="14">
        <v>6.4876049086999205E-2</v>
      </c>
      <c r="U9" s="14">
        <v>4.5963445395770297E-2</v>
      </c>
      <c r="V9" s="14">
        <v>4.2008752510068997E-2</v>
      </c>
      <c r="W9" s="14">
        <v>4.7623214661328898E-2</v>
      </c>
      <c r="X9" s="14">
        <v>5.81621388419803E-2</v>
      </c>
      <c r="Y9" s="14">
        <v>6.0192086401393501E-2</v>
      </c>
      <c r="Z9" s="14">
        <v>0</v>
      </c>
      <c r="AA9" s="14">
        <v>4.3700556113545598E-2</v>
      </c>
      <c r="AB9" s="14">
        <v>5.2335686034961901E-2</v>
      </c>
      <c r="AC9" s="14">
        <v>2.7889935277243299E-2</v>
      </c>
      <c r="AD9" s="14">
        <v>1.4642183710076801E-2</v>
      </c>
      <c r="AE9" s="14"/>
      <c r="AF9" s="14">
        <v>6.4850329599638198E-2</v>
      </c>
      <c r="AG9" s="14">
        <v>3.9416011081977197E-2</v>
      </c>
      <c r="AH9" s="14">
        <v>3.8211925761923601E-2</v>
      </c>
      <c r="AI9" s="14"/>
      <c r="AJ9" s="14">
        <v>7.31603585222005E-2</v>
      </c>
      <c r="AK9" s="14">
        <v>2.8733164988150799E-2</v>
      </c>
      <c r="AL9" s="14">
        <v>3.7500781975201403E-2</v>
      </c>
      <c r="AM9" s="14">
        <v>6.7105995717570102E-2</v>
      </c>
      <c r="AN9" s="14">
        <v>2.55888987377401E-2</v>
      </c>
      <c r="AO9" s="14"/>
      <c r="AP9" s="14">
        <v>6.2444851662571001E-2</v>
      </c>
      <c r="AQ9" s="14">
        <v>2.88322367169788E-2</v>
      </c>
      <c r="AR9" s="14">
        <v>5.0287492629714499E-2</v>
      </c>
      <c r="AS9" s="14"/>
      <c r="AT9" s="14">
        <v>6.2901610920890902E-2</v>
      </c>
      <c r="AU9" s="14">
        <v>3.1431749108962202E-2</v>
      </c>
      <c r="AV9" s="14">
        <v>4.0288723469387097E-2</v>
      </c>
      <c r="AW9" s="14">
        <v>3.9840805227037701E-2</v>
      </c>
      <c r="AX9" s="14">
        <v>3.1579414509572599E-2</v>
      </c>
      <c r="AY9" s="14"/>
      <c r="AZ9" s="14">
        <v>3.11941357354278E-2</v>
      </c>
      <c r="BA9" s="14">
        <v>3.7580094827264203E-2</v>
      </c>
      <c r="BB9" s="14">
        <v>3.7796129793982003E-2</v>
      </c>
      <c r="BC9" s="14">
        <v>6.1478970924387401E-2</v>
      </c>
      <c r="BD9" s="14">
        <v>6.6946571315607606E-2</v>
      </c>
      <c r="BE9" s="14">
        <v>6.1387812055616997E-2</v>
      </c>
    </row>
    <row r="10" spans="2:57" x14ac:dyDescent="0.25">
      <c r="B10" s="15" t="s">
        <v>154</v>
      </c>
      <c r="C10" s="14">
        <v>2.1985765982554702E-2</v>
      </c>
      <c r="D10" s="14">
        <v>2.4245865981177901E-2</v>
      </c>
      <c r="E10" s="14">
        <v>1.9906925524274002E-2</v>
      </c>
      <c r="F10" s="14"/>
      <c r="G10" s="14">
        <v>0</v>
      </c>
      <c r="H10" s="14">
        <v>6.8491349977308699E-3</v>
      </c>
      <c r="I10" s="14">
        <v>2.73595834244676E-2</v>
      </c>
      <c r="J10" s="14">
        <v>1.1808389030274501E-2</v>
      </c>
      <c r="K10" s="14">
        <v>3.9237810396707297E-2</v>
      </c>
      <c r="L10" s="14">
        <v>4.1372349103507997E-2</v>
      </c>
      <c r="M10" s="14"/>
      <c r="N10" s="14">
        <v>2.1751598789379101E-2</v>
      </c>
      <c r="O10" s="14">
        <v>3.2309971590532199E-2</v>
      </c>
      <c r="P10" s="14">
        <v>1.22452652197003E-2</v>
      </c>
      <c r="Q10" s="14">
        <v>2.0471207220106698E-2</v>
      </c>
      <c r="R10" s="14"/>
      <c r="S10" s="14">
        <v>1.6358923234462301E-2</v>
      </c>
      <c r="T10" s="14">
        <v>2.4612911464108898E-2</v>
      </c>
      <c r="U10" s="14">
        <v>4.8617159486234202E-3</v>
      </c>
      <c r="V10" s="14">
        <v>2.0722247475026101E-2</v>
      </c>
      <c r="W10" s="14">
        <v>1.41105427148881E-2</v>
      </c>
      <c r="X10" s="14">
        <v>3.72701895730067E-2</v>
      </c>
      <c r="Y10" s="14">
        <v>2.9091509225668499E-2</v>
      </c>
      <c r="Z10" s="14">
        <v>0</v>
      </c>
      <c r="AA10" s="14">
        <v>2.60869371436174E-2</v>
      </c>
      <c r="AB10" s="14">
        <v>3.8012866498321203E-2</v>
      </c>
      <c r="AC10" s="14">
        <v>2.5716761382784E-2</v>
      </c>
      <c r="AD10" s="14">
        <v>0</v>
      </c>
      <c r="AE10" s="14"/>
      <c r="AF10" s="14">
        <v>2.5796836807027601E-2</v>
      </c>
      <c r="AG10" s="14">
        <v>2.5314346794296699E-2</v>
      </c>
      <c r="AH10" s="14">
        <v>2.10167074499432E-2</v>
      </c>
      <c r="AI10" s="14"/>
      <c r="AJ10" s="14">
        <v>1.9939283674397901E-2</v>
      </c>
      <c r="AK10" s="14">
        <v>2.4211601121250301E-2</v>
      </c>
      <c r="AL10" s="14">
        <v>2.91920428073402E-2</v>
      </c>
      <c r="AM10" s="14">
        <v>7.3251500678983797E-2</v>
      </c>
      <c r="AN10" s="14">
        <v>2.3157441438790199E-2</v>
      </c>
      <c r="AO10" s="14"/>
      <c r="AP10" s="14">
        <v>3.1699542263213198E-2</v>
      </c>
      <c r="AQ10" s="14">
        <v>1.4653802825896799E-2</v>
      </c>
      <c r="AR10" s="14">
        <v>2.4128468139741201E-2</v>
      </c>
      <c r="AS10" s="14"/>
      <c r="AT10" s="14">
        <v>3.2087327335924398E-2</v>
      </c>
      <c r="AU10" s="14">
        <v>1.60763177698366E-2</v>
      </c>
      <c r="AV10" s="14">
        <v>2.82240579837492E-2</v>
      </c>
      <c r="AW10" s="14">
        <v>1.27858570277322E-2</v>
      </c>
      <c r="AX10" s="14">
        <v>3.03394315576032E-2</v>
      </c>
      <c r="AY10" s="14"/>
      <c r="AZ10" s="14">
        <v>2.5110520567510401E-2</v>
      </c>
      <c r="BA10" s="14">
        <v>1.3160499462107801E-2</v>
      </c>
      <c r="BB10" s="14">
        <v>2.75320583260029E-2</v>
      </c>
      <c r="BC10" s="14">
        <v>3.0793370919033902E-2</v>
      </c>
      <c r="BD10" s="14">
        <v>1.2132720938986E-2</v>
      </c>
      <c r="BE10" s="14">
        <v>3.0963012567539E-2</v>
      </c>
    </row>
    <row r="11" spans="2:57" x14ac:dyDescent="0.25">
      <c r="B11" s="15" t="s">
        <v>155</v>
      </c>
      <c r="C11" s="14">
        <v>2.89635416273064E-2</v>
      </c>
      <c r="D11" s="14">
        <v>2.9343440472806799E-2</v>
      </c>
      <c r="E11" s="14">
        <v>2.6874537108880402E-2</v>
      </c>
      <c r="F11" s="14"/>
      <c r="G11" s="14">
        <v>2.6272118548568601E-2</v>
      </c>
      <c r="H11" s="14">
        <v>5.81906961873359E-3</v>
      </c>
      <c r="I11" s="14">
        <v>3.2259553889607703E-2</v>
      </c>
      <c r="J11" s="14">
        <v>1.19807333441313E-2</v>
      </c>
      <c r="K11" s="14">
        <v>4.0136424556813301E-2</v>
      </c>
      <c r="L11" s="14">
        <v>5.3317201143574799E-2</v>
      </c>
      <c r="M11" s="14"/>
      <c r="N11" s="14">
        <v>2.8681436653145102E-2</v>
      </c>
      <c r="O11" s="14">
        <v>2.86808035018454E-2</v>
      </c>
      <c r="P11" s="14">
        <v>2.1407790132064501E-2</v>
      </c>
      <c r="Q11" s="14">
        <v>3.6733369248930899E-2</v>
      </c>
      <c r="R11" s="14"/>
      <c r="S11" s="14">
        <v>1.04887180756419E-2</v>
      </c>
      <c r="T11" s="14">
        <v>2.5445634838187799E-2</v>
      </c>
      <c r="U11" s="14">
        <v>4.0824198584473399E-2</v>
      </c>
      <c r="V11" s="14">
        <v>3.08386558388263E-2</v>
      </c>
      <c r="W11" s="14">
        <v>2.0268849180329201E-2</v>
      </c>
      <c r="X11" s="14">
        <v>3.3764548557309301E-2</v>
      </c>
      <c r="Y11" s="14">
        <v>5.7960648973995603E-2</v>
      </c>
      <c r="Z11" s="14">
        <v>1.51399955985419E-2</v>
      </c>
      <c r="AA11" s="14">
        <v>2.3108485733264999E-2</v>
      </c>
      <c r="AB11" s="14">
        <v>4.0298703321671202E-2</v>
      </c>
      <c r="AC11" s="14">
        <v>3.6816704246620299E-2</v>
      </c>
      <c r="AD11" s="14">
        <v>1.4642183710076801E-2</v>
      </c>
      <c r="AE11" s="14"/>
      <c r="AF11" s="14">
        <v>2.6113220017173901E-2</v>
      </c>
      <c r="AG11" s="14">
        <v>3.87752144896207E-2</v>
      </c>
      <c r="AH11" s="14">
        <v>1.64534724778134E-2</v>
      </c>
      <c r="AI11" s="14"/>
      <c r="AJ11" s="14">
        <v>2.3588973209181699E-2</v>
      </c>
      <c r="AK11" s="14">
        <v>2.4248945110557401E-2</v>
      </c>
      <c r="AL11" s="14">
        <v>8.3554390883687005E-2</v>
      </c>
      <c r="AM11" s="14">
        <v>0.11000407525921201</v>
      </c>
      <c r="AN11" s="14">
        <v>1.8811364658434599E-2</v>
      </c>
      <c r="AO11" s="14"/>
      <c r="AP11" s="14">
        <v>2.06495440156159E-2</v>
      </c>
      <c r="AQ11" s="14">
        <v>2.4162062455753201E-2</v>
      </c>
      <c r="AR11" s="14">
        <v>6.1297017714334399E-2</v>
      </c>
      <c r="AS11" s="14"/>
      <c r="AT11" s="14">
        <v>2.80786739909306E-2</v>
      </c>
      <c r="AU11" s="14">
        <v>5.2385234340510498E-2</v>
      </c>
      <c r="AV11" s="14">
        <v>7.9952837168788503E-3</v>
      </c>
      <c r="AW11" s="14">
        <v>3.4769473927322402E-2</v>
      </c>
      <c r="AX11" s="14">
        <v>3.25969786480831E-2</v>
      </c>
      <c r="AY11" s="14"/>
      <c r="AZ11" s="14">
        <v>2.1737815123432501E-2</v>
      </c>
      <c r="BA11" s="14">
        <v>2.8638458880145101E-2</v>
      </c>
      <c r="BB11" s="14">
        <v>3.6171920375552002E-2</v>
      </c>
      <c r="BC11" s="14">
        <v>3.1392171166765501E-2</v>
      </c>
      <c r="BD11" s="14">
        <v>3.0451415932474E-2</v>
      </c>
      <c r="BE11" s="14">
        <v>3.4108129749255298E-2</v>
      </c>
    </row>
    <row r="12" spans="2:57" x14ac:dyDescent="0.25">
      <c r="B12" s="15" t="s">
        <v>156</v>
      </c>
      <c r="C12" s="14">
        <v>3.5701730472990099E-2</v>
      </c>
      <c r="D12" s="14">
        <v>4.3864133824407701E-2</v>
      </c>
      <c r="E12" s="14">
        <v>2.79354815705306E-2</v>
      </c>
      <c r="F12" s="14"/>
      <c r="G12" s="14">
        <v>2.9831004748145401E-2</v>
      </c>
      <c r="H12" s="14">
        <v>2.3059986356735999E-2</v>
      </c>
      <c r="I12" s="14">
        <v>3.4079965074351203E-2</v>
      </c>
      <c r="J12" s="14">
        <v>3.9364733226369901E-2</v>
      </c>
      <c r="K12" s="14">
        <v>6.0670437200204201E-2</v>
      </c>
      <c r="L12" s="14">
        <v>3.1517238587519897E-2</v>
      </c>
      <c r="M12" s="14"/>
      <c r="N12" s="14">
        <v>3.1745698673998901E-2</v>
      </c>
      <c r="O12" s="14">
        <v>2.7900429469583099E-2</v>
      </c>
      <c r="P12" s="14">
        <v>2.0524024276926602E-2</v>
      </c>
      <c r="Q12" s="14">
        <v>5.9683573761641302E-2</v>
      </c>
      <c r="R12" s="14"/>
      <c r="S12" s="14">
        <v>2.1693821504395E-2</v>
      </c>
      <c r="T12" s="14">
        <v>2.3773202150707402E-2</v>
      </c>
      <c r="U12" s="14">
        <v>3.6149837976955701E-2</v>
      </c>
      <c r="V12" s="14">
        <v>4.3707602652865198E-2</v>
      </c>
      <c r="W12" s="14">
        <v>1.48463484167289E-2</v>
      </c>
      <c r="X12" s="14">
        <v>3.00722721129137E-2</v>
      </c>
      <c r="Y12" s="14">
        <v>2.8311277175376799E-2</v>
      </c>
      <c r="Z12" s="14">
        <v>7.0954961636012906E-2</v>
      </c>
      <c r="AA12" s="14">
        <v>3.53415491343455E-2</v>
      </c>
      <c r="AB12" s="14">
        <v>6.9326168578345601E-2</v>
      </c>
      <c r="AC12" s="14">
        <v>3.08012849893619E-2</v>
      </c>
      <c r="AD12" s="14">
        <v>7.4632800329731297E-2</v>
      </c>
      <c r="AE12" s="14"/>
      <c r="AF12" s="14">
        <v>3.2539970734302703E-2</v>
      </c>
      <c r="AG12" s="14">
        <v>3.47244509906834E-2</v>
      </c>
      <c r="AH12" s="14">
        <v>4.1646324200651799E-2</v>
      </c>
      <c r="AI12" s="14"/>
      <c r="AJ12" s="14">
        <v>3.4830988655085202E-2</v>
      </c>
      <c r="AK12" s="14">
        <v>3.32101686054945E-2</v>
      </c>
      <c r="AL12" s="14">
        <v>4.5358444373302199E-2</v>
      </c>
      <c r="AM12" s="14">
        <v>3.4036933011515801E-2</v>
      </c>
      <c r="AN12" s="14">
        <v>4.1736585326789602E-2</v>
      </c>
      <c r="AO12" s="14"/>
      <c r="AP12" s="14">
        <v>2.9892168418077601E-2</v>
      </c>
      <c r="AQ12" s="14">
        <v>2.99735419264591E-2</v>
      </c>
      <c r="AR12" s="14">
        <v>3.2527719634396601E-2</v>
      </c>
      <c r="AS12" s="14"/>
      <c r="AT12" s="14">
        <v>4.2349935968309799E-2</v>
      </c>
      <c r="AU12" s="14">
        <v>4.4775238645344898E-2</v>
      </c>
      <c r="AV12" s="14">
        <v>3.5838146596703001E-2</v>
      </c>
      <c r="AW12" s="14">
        <v>1.33869537994857E-2</v>
      </c>
      <c r="AX12" s="14">
        <v>2.9375999534186601E-2</v>
      </c>
      <c r="AY12" s="14"/>
      <c r="AZ12" s="14">
        <v>1.7123319835856798E-2</v>
      </c>
      <c r="BA12" s="14">
        <v>3.6828711659966401E-2</v>
      </c>
      <c r="BB12" s="14">
        <v>4.6861373791893902E-2</v>
      </c>
      <c r="BC12" s="14">
        <v>5.44589302507913E-2</v>
      </c>
      <c r="BD12" s="14">
        <v>2.9736899216950999E-2</v>
      </c>
      <c r="BE12" s="14">
        <v>3.4560393980299302E-2</v>
      </c>
    </row>
    <row r="13" spans="2:57" x14ac:dyDescent="0.25">
      <c r="B13" s="15" t="s">
        <v>157</v>
      </c>
      <c r="C13" s="14">
        <v>5.1634075496499399E-2</v>
      </c>
      <c r="D13" s="14">
        <v>5.3523244260874001E-2</v>
      </c>
      <c r="E13" s="14">
        <v>5.0093116186442299E-2</v>
      </c>
      <c r="F13" s="14"/>
      <c r="G13" s="14">
        <v>4.3862722253396998E-2</v>
      </c>
      <c r="H13" s="14">
        <v>6.6216660690890897E-2</v>
      </c>
      <c r="I13" s="14">
        <v>4.8934648690978598E-2</v>
      </c>
      <c r="J13" s="14">
        <v>4.9261583937496599E-2</v>
      </c>
      <c r="K13" s="14">
        <v>5.41229037376912E-2</v>
      </c>
      <c r="L13" s="14">
        <v>4.73470906764345E-2</v>
      </c>
      <c r="M13" s="14"/>
      <c r="N13" s="14">
        <v>6.3480381417465898E-2</v>
      </c>
      <c r="O13" s="14">
        <v>3.4807868694958603E-2</v>
      </c>
      <c r="P13" s="14">
        <v>5.7725913386361002E-2</v>
      </c>
      <c r="Q13" s="14">
        <v>5.1905150167955202E-2</v>
      </c>
      <c r="R13" s="14"/>
      <c r="S13" s="14">
        <v>5.0826543498860399E-2</v>
      </c>
      <c r="T13" s="14">
        <v>5.6359889542515702E-2</v>
      </c>
      <c r="U13" s="14">
        <v>5.4195990578868501E-2</v>
      </c>
      <c r="V13" s="14">
        <v>4.5640403072897698E-2</v>
      </c>
      <c r="W13" s="14">
        <v>7.3642244583443104E-3</v>
      </c>
      <c r="X13" s="14">
        <v>4.662823636552E-2</v>
      </c>
      <c r="Y13" s="14">
        <v>6.0104269838103602E-2</v>
      </c>
      <c r="Z13" s="14">
        <v>7.3148831205469902E-2</v>
      </c>
      <c r="AA13" s="14">
        <v>5.5057247810691101E-2</v>
      </c>
      <c r="AB13" s="14">
        <v>3.3745493644439198E-2</v>
      </c>
      <c r="AC13" s="14">
        <v>9.9320579777073204E-2</v>
      </c>
      <c r="AD13" s="14">
        <v>7.4456235857059697E-2</v>
      </c>
      <c r="AE13" s="14"/>
      <c r="AF13" s="14">
        <v>5.0204106671290799E-2</v>
      </c>
      <c r="AG13" s="14">
        <v>5.10070364562712E-2</v>
      </c>
      <c r="AH13" s="14">
        <v>5.6123157417421798E-2</v>
      </c>
      <c r="AI13" s="14"/>
      <c r="AJ13" s="14">
        <v>4.1631522144408697E-2</v>
      </c>
      <c r="AK13" s="14">
        <v>4.9197656042570301E-2</v>
      </c>
      <c r="AL13" s="14">
        <v>6.6261756279389905E-2</v>
      </c>
      <c r="AM13" s="14">
        <v>3.5654371189725802E-2</v>
      </c>
      <c r="AN13" s="14">
        <v>5.5677367187743902E-2</v>
      </c>
      <c r="AO13" s="14"/>
      <c r="AP13" s="14">
        <v>3.04141188083242E-2</v>
      </c>
      <c r="AQ13" s="14">
        <v>4.9921361429912103E-2</v>
      </c>
      <c r="AR13" s="14">
        <v>5.7223887398460203E-2</v>
      </c>
      <c r="AS13" s="14"/>
      <c r="AT13" s="14">
        <v>6.3574771945025907E-2</v>
      </c>
      <c r="AU13" s="14">
        <v>5.7405333291329901E-2</v>
      </c>
      <c r="AV13" s="14">
        <v>3.4099165182839203E-2</v>
      </c>
      <c r="AW13" s="14">
        <v>5.8972971273865998E-2</v>
      </c>
      <c r="AX13" s="14">
        <v>5.6157409293090897E-2</v>
      </c>
      <c r="AY13" s="14"/>
      <c r="AZ13" s="14">
        <v>5.0629626448167597E-2</v>
      </c>
      <c r="BA13" s="14">
        <v>4.50019011950012E-2</v>
      </c>
      <c r="BB13" s="14">
        <v>6.7055753164979401E-2</v>
      </c>
      <c r="BC13" s="14">
        <v>5.5424818862852401E-2</v>
      </c>
      <c r="BD13" s="14">
        <v>4.88424435458008E-2</v>
      </c>
      <c r="BE13" s="14">
        <v>4.8467707993454602E-2</v>
      </c>
    </row>
    <row r="14" spans="2:57" x14ac:dyDescent="0.25">
      <c r="B14" s="15" t="s">
        <v>158</v>
      </c>
      <c r="C14" s="14">
        <v>0.12944648936925299</v>
      </c>
      <c r="D14" s="14">
        <v>0.132739750997795</v>
      </c>
      <c r="E14" s="14">
        <v>0.126993486205355</v>
      </c>
      <c r="F14" s="14"/>
      <c r="G14" s="14">
        <v>0.12316007055493999</v>
      </c>
      <c r="H14" s="14">
        <v>0.11381705201636701</v>
      </c>
      <c r="I14" s="14">
        <v>0.12219235120625301</v>
      </c>
      <c r="J14" s="14">
        <v>0.153912219723917</v>
      </c>
      <c r="K14" s="14">
        <v>0.14066117736980299</v>
      </c>
      <c r="L14" s="14">
        <v>0.124899849563646</v>
      </c>
      <c r="M14" s="14"/>
      <c r="N14" s="14">
        <v>0.110160662455154</v>
      </c>
      <c r="O14" s="14">
        <v>0.123613023739523</v>
      </c>
      <c r="P14" s="14">
        <v>0.13187767743982701</v>
      </c>
      <c r="Q14" s="14">
        <v>0.15265116555225999</v>
      </c>
      <c r="R14" s="14"/>
      <c r="S14" s="14">
        <v>0.120851350033208</v>
      </c>
      <c r="T14" s="14">
        <v>8.1155828492672694E-2</v>
      </c>
      <c r="U14" s="14">
        <v>0.144401844906206</v>
      </c>
      <c r="V14" s="14">
        <v>0.157329342836171</v>
      </c>
      <c r="W14" s="14">
        <v>0.17768985033680801</v>
      </c>
      <c r="X14" s="14">
        <v>0.120145695094069</v>
      </c>
      <c r="Y14" s="14">
        <v>0.10282708272855</v>
      </c>
      <c r="Z14" s="14">
        <v>0.18524314670678099</v>
      </c>
      <c r="AA14" s="14">
        <v>0.123767657220982</v>
      </c>
      <c r="AB14" s="14">
        <v>0.15561751788936401</v>
      </c>
      <c r="AC14" s="14">
        <v>0.13163867388165801</v>
      </c>
      <c r="AD14" s="14">
        <v>0.105505900255046</v>
      </c>
      <c r="AE14" s="14"/>
      <c r="AF14" s="14">
        <v>0.12849084953001</v>
      </c>
      <c r="AG14" s="14">
        <v>0.125452514561808</v>
      </c>
      <c r="AH14" s="14">
        <v>0.133677470061285</v>
      </c>
      <c r="AI14" s="14"/>
      <c r="AJ14" s="14">
        <v>0.12863824437108901</v>
      </c>
      <c r="AK14" s="14">
        <v>0.12521874855822299</v>
      </c>
      <c r="AL14" s="14">
        <v>0.12640086162862099</v>
      </c>
      <c r="AM14" s="14">
        <v>0.15051467927998699</v>
      </c>
      <c r="AN14" s="14">
        <v>0.15097300945212699</v>
      </c>
      <c r="AO14" s="14"/>
      <c r="AP14" s="14">
        <v>0.104943616194169</v>
      </c>
      <c r="AQ14" s="14">
        <v>0.13590199792378799</v>
      </c>
      <c r="AR14" s="14">
        <v>0.13075409897941101</v>
      </c>
      <c r="AS14" s="14"/>
      <c r="AT14" s="14">
        <v>0.14740127946985301</v>
      </c>
      <c r="AU14" s="14">
        <v>0.12620856103806599</v>
      </c>
      <c r="AV14" s="14">
        <v>0.118729604551356</v>
      </c>
      <c r="AW14" s="14">
        <v>0.107772143946873</v>
      </c>
      <c r="AX14" s="14">
        <v>0.10024534037218601</v>
      </c>
      <c r="AY14" s="14"/>
      <c r="AZ14" s="14">
        <v>9.8859521151788199E-2</v>
      </c>
      <c r="BA14" s="14">
        <v>0.15468971521628699</v>
      </c>
      <c r="BB14" s="14">
        <v>0.102805629631958</v>
      </c>
      <c r="BC14" s="14">
        <v>0.131241043398373</v>
      </c>
      <c r="BD14" s="14">
        <v>0.148255428538105</v>
      </c>
      <c r="BE14" s="14">
        <v>0.14713858922851999</v>
      </c>
    </row>
    <row r="15" spans="2:57" x14ac:dyDescent="0.25">
      <c r="B15" s="15" t="s">
        <v>159</v>
      </c>
      <c r="C15" s="14">
        <v>0.116886495140557</v>
      </c>
      <c r="D15" s="14">
        <v>0.12032789508460801</v>
      </c>
      <c r="E15" s="14">
        <v>0.11330632996255301</v>
      </c>
      <c r="F15" s="14"/>
      <c r="G15" s="14">
        <v>0.130222730290392</v>
      </c>
      <c r="H15" s="14">
        <v>0.16412327496289</v>
      </c>
      <c r="I15" s="14">
        <v>8.9192185539087004E-2</v>
      </c>
      <c r="J15" s="14">
        <v>0.120300995039459</v>
      </c>
      <c r="K15" s="14">
        <v>0.128767395700043</v>
      </c>
      <c r="L15" s="14">
        <v>8.1071968126009905E-2</v>
      </c>
      <c r="M15" s="14"/>
      <c r="N15" s="14">
        <v>0.115644955866746</v>
      </c>
      <c r="O15" s="14">
        <v>0.117190884468129</v>
      </c>
      <c r="P15" s="14">
        <v>0.133760427259635</v>
      </c>
      <c r="Q15" s="14">
        <v>0.101372507662027</v>
      </c>
      <c r="R15" s="14"/>
      <c r="S15" s="14">
        <v>0.13156909169466999</v>
      </c>
      <c r="T15" s="14">
        <v>0.137756847394225</v>
      </c>
      <c r="U15" s="14">
        <v>0.114179311835702</v>
      </c>
      <c r="V15" s="14">
        <v>0.106166243717832</v>
      </c>
      <c r="W15" s="14">
        <v>9.8690369565081898E-2</v>
      </c>
      <c r="X15" s="14">
        <v>9.9939725330878304E-2</v>
      </c>
      <c r="Y15" s="14">
        <v>0.12712645402532599</v>
      </c>
      <c r="Z15" s="14">
        <v>0.13227799161038201</v>
      </c>
      <c r="AA15" s="14">
        <v>0.105057545204468</v>
      </c>
      <c r="AB15" s="14">
        <v>9.0597670661913404E-2</v>
      </c>
      <c r="AC15" s="14">
        <v>0.103331223173002</v>
      </c>
      <c r="AD15" s="14">
        <v>0.18768486766238299</v>
      </c>
      <c r="AE15" s="14"/>
      <c r="AF15" s="14">
        <v>0.102670356967852</v>
      </c>
      <c r="AG15" s="14">
        <v>0.119040395339956</v>
      </c>
      <c r="AH15" s="14">
        <v>0.147038437228974</v>
      </c>
      <c r="AI15" s="14"/>
      <c r="AJ15" s="14">
        <v>0.10586760871207999</v>
      </c>
      <c r="AK15" s="14">
        <v>0.13661379120197001</v>
      </c>
      <c r="AL15" s="14">
        <v>0.114010439231887</v>
      </c>
      <c r="AM15" s="14">
        <v>3.0300251986431499E-2</v>
      </c>
      <c r="AN15" s="14">
        <v>9.8819071667391706E-2</v>
      </c>
      <c r="AO15" s="14"/>
      <c r="AP15" s="14">
        <v>0.101780636776189</v>
      </c>
      <c r="AQ15" s="14">
        <v>0.134017014209036</v>
      </c>
      <c r="AR15" s="14">
        <v>9.34440908768044E-2</v>
      </c>
      <c r="AS15" s="14"/>
      <c r="AT15" s="14">
        <v>8.7286101447676706E-2</v>
      </c>
      <c r="AU15" s="14">
        <v>0.132362867807433</v>
      </c>
      <c r="AV15" s="14">
        <v>0.131733380111515</v>
      </c>
      <c r="AW15" s="14">
        <v>0.117871853939453</v>
      </c>
      <c r="AX15" s="14">
        <v>0.122324257226557</v>
      </c>
      <c r="AY15" s="14"/>
      <c r="AZ15" s="14">
        <v>0.14942603556876299</v>
      </c>
      <c r="BA15" s="14">
        <v>9.7516344456689996E-2</v>
      </c>
      <c r="BB15" s="14">
        <v>0.113082498239385</v>
      </c>
      <c r="BC15" s="14">
        <v>0.11957667145860799</v>
      </c>
      <c r="BD15" s="14">
        <v>0.119689322078041</v>
      </c>
      <c r="BE15" s="14">
        <v>7.4069605796085694E-2</v>
      </c>
    </row>
    <row r="16" spans="2:57" x14ac:dyDescent="0.25">
      <c r="B16" s="15" t="s">
        <v>160</v>
      </c>
      <c r="C16" s="14">
        <v>0.167181881457828</v>
      </c>
      <c r="D16" s="14">
        <v>0.18255696662354001</v>
      </c>
      <c r="E16" s="14">
        <v>0.15221833013385699</v>
      </c>
      <c r="F16" s="14"/>
      <c r="G16" s="14">
        <v>0.15273155235837699</v>
      </c>
      <c r="H16" s="14">
        <v>0.17151159141506001</v>
      </c>
      <c r="I16" s="14">
        <v>0.22332796936371899</v>
      </c>
      <c r="J16" s="14">
        <v>0.168774169995342</v>
      </c>
      <c r="K16" s="14">
        <v>0.124643210608683</v>
      </c>
      <c r="L16" s="14">
        <v>0.15495295843280901</v>
      </c>
      <c r="M16" s="14"/>
      <c r="N16" s="14">
        <v>0.17012357654254801</v>
      </c>
      <c r="O16" s="14">
        <v>0.18390582516724099</v>
      </c>
      <c r="P16" s="14">
        <v>0.14587103416868999</v>
      </c>
      <c r="Q16" s="14">
        <v>0.16427740858348899</v>
      </c>
      <c r="R16" s="14"/>
      <c r="S16" s="14">
        <v>0.146018566447356</v>
      </c>
      <c r="T16" s="14">
        <v>0.16479456231457901</v>
      </c>
      <c r="U16" s="14">
        <v>0.15618009220232701</v>
      </c>
      <c r="V16" s="14">
        <v>0.14023401087106199</v>
      </c>
      <c r="W16" s="14">
        <v>0.18959060309265299</v>
      </c>
      <c r="X16" s="14">
        <v>0.19668348362492499</v>
      </c>
      <c r="Y16" s="14">
        <v>0.128576509871663</v>
      </c>
      <c r="Z16" s="14">
        <v>0.18450338211768999</v>
      </c>
      <c r="AA16" s="14">
        <v>0.203063420701044</v>
      </c>
      <c r="AB16" s="14">
        <v>0.17050444991915401</v>
      </c>
      <c r="AC16" s="14">
        <v>0.16501616986105899</v>
      </c>
      <c r="AD16" s="14">
        <v>0.18785709556417701</v>
      </c>
      <c r="AE16" s="14"/>
      <c r="AF16" s="14">
        <v>0.17464562383259499</v>
      </c>
      <c r="AG16" s="14">
        <v>0.17104495159020999</v>
      </c>
      <c r="AH16" s="14">
        <v>0.142326942250523</v>
      </c>
      <c r="AI16" s="14"/>
      <c r="AJ16" s="14">
        <v>0.157981332732062</v>
      </c>
      <c r="AK16" s="14">
        <v>0.18391412045553501</v>
      </c>
      <c r="AL16" s="14">
        <v>0.152552421379479</v>
      </c>
      <c r="AM16" s="14">
        <v>0.17170975302101399</v>
      </c>
      <c r="AN16" s="14">
        <v>0.16747229674646899</v>
      </c>
      <c r="AO16" s="14"/>
      <c r="AP16" s="14">
        <v>0.171464956600685</v>
      </c>
      <c r="AQ16" s="14">
        <v>0.18238878641041001</v>
      </c>
      <c r="AR16" s="14">
        <v>0.134045294810269</v>
      </c>
      <c r="AS16" s="14"/>
      <c r="AT16" s="14">
        <v>0.1504258136519</v>
      </c>
      <c r="AU16" s="14">
        <v>0.16851376662874301</v>
      </c>
      <c r="AV16" s="14">
        <v>0.18347195861458199</v>
      </c>
      <c r="AW16" s="14">
        <v>0.17479008524627801</v>
      </c>
      <c r="AX16" s="14">
        <v>9.7947992324633207E-2</v>
      </c>
      <c r="AY16" s="14"/>
      <c r="AZ16" s="14">
        <v>0.15184131232677101</v>
      </c>
      <c r="BA16" s="14">
        <v>0.19837354866493101</v>
      </c>
      <c r="BB16" s="14">
        <v>0.17955054743148199</v>
      </c>
      <c r="BC16" s="14">
        <v>0.14942945004521199</v>
      </c>
      <c r="BD16" s="14">
        <v>0.150410171345701</v>
      </c>
      <c r="BE16" s="14">
        <v>0.13870943487580101</v>
      </c>
    </row>
    <row r="17" spans="2:57" x14ac:dyDescent="0.25">
      <c r="B17" s="15" t="s">
        <v>161</v>
      </c>
      <c r="C17" s="14">
        <v>0.170516964038679</v>
      </c>
      <c r="D17" s="14">
        <v>0.161274445359882</v>
      </c>
      <c r="E17" s="14">
        <v>0.180558541634074</v>
      </c>
      <c r="F17" s="14"/>
      <c r="G17" s="14">
        <v>0.18977548853437301</v>
      </c>
      <c r="H17" s="14">
        <v>0.18729926654837201</v>
      </c>
      <c r="I17" s="14">
        <v>0.18232377134127101</v>
      </c>
      <c r="J17" s="14">
        <v>0.17494474161631399</v>
      </c>
      <c r="K17" s="14">
        <v>0.15327635566782699</v>
      </c>
      <c r="L17" s="14">
        <v>0.14230181382256901</v>
      </c>
      <c r="M17" s="14"/>
      <c r="N17" s="14">
        <v>0.18378781102536501</v>
      </c>
      <c r="O17" s="14">
        <v>0.17995093611101901</v>
      </c>
      <c r="P17" s="14">
        <v>0.15214944171531999</v>
      </c>
      <c r="Q17" s="14">
        <v>0.16368253129906099</v>
      </c>
      <c r="R17" s="14"/>
      <c r="S17" s="14">
        <v>0.21207350228162999</v>
      </c>
      <c r="T17" s="14">
        <v>0.18752540907578599</v>
      </c>
      <c r="U17" s="14">
        <v>0.16335272516842</v>
      </c>
      <c r="V17" s="14">
        <v>0.186758584253955</v>
      </c>
      <c r="W17" s="14">
        <v>0.19004370264540099</v>
      </c>
      <c r="X17" s="14">
        <v>0.14608615949524201</v>
      </c>
      <c r="Y17" s="14">
        <v>0.15248464505652201</v>
      </c>
      <c r="Z17" s="14">
        <v>0.18033223010758101</v>
      </c>
      <c r="AA17" s="14">
        <v>0.155076186049207</v>
      </c>
      <c r="AB17" s="14">
        <v>0.102680862449936</v>
      </c>
      <c r="AC17" s="14">
        <v>0.19102162711050399</v>
      </c>
      <c r="AD17" s="14">
        <v>0.16111536080168601</v>
      </c>
      <c r="AE17" s="14"/>
      <c r="AF17" s="14">
        <v>0.153654089385484</v>
      </c>
      <c r="AG17" s="14">
        <v>0.16768798597915399</v>
      </c>
      <c r="AH17" s="14">
        <v>0.190325835456472</v>
      </c>
      <c r="AI17" s="14"/>
      <c r="AJ17" s="14">
        <v>0.176804507511683</v>
      </c>
      <c r="AK17" s="14">
        <v>0.14825040073550499</v>
      </c>
      <c r="AL17" s="14">
        <v>0.189030033435997</v>
      </c>
      <c r="AM17" s="14">
        <v>0.180453513691193</v>
      </c>
      <c r="AN17" s="14">
        <v>0.197460058799905</v>
      </c>
      <c r="AO17" s="14"/>
      <c r="AP17" s="14">
        <v>0.16256527426144901</v>
      </c>
      <c r="AQ17" s="14">
        <v>0.167478562531583</v>
      </c>
      <c r="AR17" s="14">
        <v>0.22062736880363601</v>
      </c>
      <c r="AS17" s="14"/>
      <c r="AT17" s="14">
        <v>0.158232127357257</v>
      </c>
      <c r="AU17" s="14">
        <v>0.141594628603121</v>
      </c>
      <c r="AV17" s="14">
        <v>0.18887054189142699</v>
      </c>
      <c r="AW17" s="14">
        <v>0.22472992562115701</v>
      </c>
      <c r="AX17" s="14">
        <v>0.22495485705934801</v>
      </c>
      <c r="AY17" s="14"/>
      <c r="AZ17" s="14">
        <v>0.19112715614044801</v>
      </c>
      <c r="BA17" s="14">
        <v>0.17450853026326599</v>
      </c>
      <c r="BB17" s="14">
        <v>0.15311224247482799</v>
      </c>
      <c r="BC17" s="14">
        <v>0.14293507848700199</v>
      </c>
      <c r="BD17" s="14">
        <v>0.18272598833758499</v>
      </c>
      <c r="BE17" s="14">
        <v>0.167859490219743</v>
      </c>
    </row>
    <row r="18" spans="2:57" x14ac:dyDescent="0.25">
      <c r="B18" s="15" t="s">
        <v>162</v>
      </c>
      <c r="C18" s="14">
        <v>8.6792071805195201E-2</v>
      </c>
      <c r="D18" s="14">
        <v>8.3884222020899998E-2</v>
      </c>
      <c r="E18" s="14">
        <v>8.9079098421722694E-2</v>
      </c>
      <c r="F18" s="14"/>
      <c r="G18" s="14">
        <v>0.102028305719374</v>
      </c>
      <c r="H18" s="14">
        <v>0.102815544910005</v>
      </c>
      <c r="I18" s="14">
        <v>7.4366994863354505E-2</v>
      </c>
      <c r="J18" s="14">
        <v>8.6347134198702505E-2</v>
      </c>
      <c r="K18" s="14">
        <v>7.9650152381912503E-2</v>
      </c>
      <c r="L18" s="14">
        <v>7.8764812568217102E-2</v>
      </c>
      <c r="M18" s="14"/>
      <c r="N18" s="14">
        <v>8.3165545166814403E-2</v>
      </c>
      <c r="O18" s="14">
        <v>9.4306397071641401E-2</v>
      </c>
      <c r="P18" s="14">
        <v>0.104323895933495</v>
      </c>
      <c r="Q18" s="14">
        <v>6.9020777699830296E-2</v>
      </c>
      <c r="R18" s="14"/>
      <c r="S18" s="14">
        <v>9.4926742534832798E-2</v>
      </c>
      <c r="T18" s="14">
        <v>9.0293547165970198E-2</v>
      </c>
      <c r="U18" s="14">
        <v>0.102137083826049</v>
      </c>
      <c r="V18" s="14">
        <v>0.10093537565172001</v>
      </c>
      <c r="W18" s="14">
        <v>8.0406773993665207E-2</v>
      </c>
      <c r="X18" s="14">
        <v>8.2621829560863502E-2</v>
      </c>
      <c r="Y18" s="14">
        <v>0.102234713556726</v>
      </c>
      <c r="Z18" s="14">
        <v>5.9663534155770803E-2</v>
      </c>
      <c r="AA18" s="14">
        <v>5.8487165288198598E-2</v>
      </c>
      <c r="AB18" s="14">
        <v>9.1342721030682306E-2</v>
      </c>
      <c r="AC18" s="14">
        <v>9.3310098277706505E-2</v>
      </c>
      <c r="AD18" s="14">
        <v>5.1787476191810802E-2</v>
      </c>
      <c r="AE18" s="14"/>
      <c r="AF18" s="14">
        <v>9.8248837018859295E-2</v>
      </c>
      <c r="AG18" s="14">
        <v>7.8583115891982497E-2</v>
      </c>
      <c r="AH18" s="14">
        <v>8.3775368544283094E-2</v>
      </c>
      <c r="AI18" s="14"/>
      <c r="AJ18" s="14">
        <v>9.3149626044634101E-2</v>
      </c>
      <c r="AK18" s="14">
        <v>9.8841292360064503E-2</v>
      </c>
      <c r="AL18" s="14">
        <v>4.30833404210266E-2</v>
      </c>
      <c r="AM18" s="14">
        <v>3.2441238065139003E-2</v>
      </c>
      <c r="AN18" s="14">
        <v>9.3704993550900603E-2</v>
      </c>
      <c r="AO18" s="14"/>
      <c r="AP18" s="14">
        <v>0.101214873467168</v>
      </c>
      <c r="AQ18" s="14">
        <v>9.9052649730060796E-2</v>
      </c>
      <c r="AR18" s="14">
        <v>4.5434934532518803E-2</v>
      </c>
      <c r="AS18" s="14"/>
      <c r="AT18" s="14">
        <v>7.1525319366033902E-2</v>
      </c>
      <c r="AU18" s="14">
        <v>8.8548957746513099E-2</v>
      </c>
      <c r="AV18" s="14">
        <v>9.69517209335405E-2</v>
      </c>
      <c r="AW18" s="14">
        <v>8.9900480533421298E-2</v>
      </c>
      <c r="AX18" s="14">
        <v>7.1122069184744494E-2</v>
      </c>
      <c r="AY18" s="14"/>
      <c r="AZ18" s="14">
        <v>9.8466010084431302E-2</v>
      </c>
      <c r="BA18" s="14">
        <v>8.7329895565309401E-2</v>
      </c>
      <c r="BB18" s="14">
        <v>9.3505198349155397E-2</v>
      </c>
      <c r="BC18" s="14">
        <v>8.1624244676388694E-2</v>
      </c>
      <c r="BD18" s="14">
        <v>5.72218977534944E-2</v>
      </c>
      <c r="BE18" s="14">
        <v>9.3262959501724196E-2</v>
      </c>
    </row>
    <row r="19" spans="2:57" x14ac:dyDescent="0.25">
      <c r="B19" s="15" t="s">
        <v>163</v>
      </c>
      <c r="C19" s="14">
        <v>0.13575991588144001</v>
      </c>
      <c r="D19" s="14">
        <v>0.108507642923105</v>
      </c>
      <c r="E19" s="14">
        <v>0.16207404678744</v>
      </c>
      <c r="F19" s="14"/>
      <c r="G19" s="14">
        <v>0.16608402684986701</v>
      </c>
      <c r="H19" s="14">
        <v>0.130104547764126</v>
      </c>
      <c r="I19" s="14">
        <v>0.13220976476813601</v>
      </c>
      <c r="J19" s="14">
        <v>0.12353416881622099</v>
      </c>
      <c r="K19" s="14">
        <v>0.10600870488969601</v>
      </c>
      <c r="L19" s="14">
        <v>0.15295572461884599</v>
      </c>
      <c r="M19" s="14"/>
      <c r="N19" s="14">
        <v>0.131720563101028</v>
      </c>
      <c r="O19" s="14">
        <v>0.12667931712254801</v>
      </c>
      <c r="P19" s="14">
        <v>0.176135698742547</v>
      </c>
      <c r="Q19" s="14">
        <v>0.114583494662376</v>
      </c>
      <c r="R19" s="14"/>
      <c r="S19" s="14">
        <v>0.15611056794766701</v>
      </c>
      <c r="T19" s="14">
        <v>0.14011061101428399</v>
      </c>
      <c r="U19" s="14">
        <v>0.123850884182372</v>
      </c>
      <c r="V19" s="14">
        <v>0.119859068494359</v>
      </c>
      <c r="W19" s="14">
        <v>0.146987849835615</v>
      </c>
      <c r="X19" s="14">
        <v>0.12966098043777499</v>
      </c>
      <c r="Y19" s="14">
        <v>0.14463008987484899</v>
      </c>
      <c r="Z19" s="14">
        <v>7.5613411134536304E-2</v>
      </c>
      <c r="AA19" s="14">
        <v>0.158404902273383</v>
      </c>
      <c r="AB19" s="14">
        <v>0.14319414770077901</v>
      </c>
      <c r="AC19" s="14">
        <v>8.6414291571113702E-2</v>
      </c>
      <c r="AD19" s="14">
        <v>0.127675895917953</v>
      </c>
      <c r="AE19" s="14"/>
      <c r="AF19" s="14">
        <v>0.13008818479200701</v>
      </c>
      <c r="AG19" s="14">
        <v>0.14271218316130899</v>
      </c>
      <c r="AH19" s="14">
        <v>0.121682618786168</v>
      </c>
      <c r="AI19" s="14"/>
      <c r="AJ19" s="14">
        <v>0.13619924894361601</v>
      </c>
      <c r="AK19" s="14">
        <v>0.14051945083916501</v>
      </c>
      <c r="AL19" s="14">
        <v>0.10719476300007499</v>
      </c>
      <c r="AM19" s="14">
        <v>0.114527688099228</v>
      </c>
      <c r="AN19" s="14">
        <v>0.109936091915203</v>
      </c>
      <c r="AO19" s="14"/>
      <c r="AP19" s="14">
        <v>0.17302721378511199</v>
      </c>
      <c r="AQ19" s="14">
        <v>0.126791079970588</v>
      </c>
      <c r="AR19" s="14">
        <v>0.14409687072605801</v>
      </c>
      <c r="AS19" s="14"/>
      <c r="AT19" s="14">
        <v>0.14732097316989401</v>
      </c>
      <c r="AU19" s="14">
        <v>0.12597466309775601</v>
      </c>
      <c r="AV19" s="14">
        <v>0.12476434667081999</v>
      </c>
      <c r="AW19" s="14">
        <v>0.125179449457375</v>
      </c>
      <c r="AX19" s="14">
        <v>0.20335625028999499</v>
      </c>
      <c r="AY19" s="14"/>
      <c r="AZ19" s="14">
        <v>0.162205229972612</v>
      </c>
      <c r="BA19" s="14">
        <v>0.11568871739872399</v>
      </c>
      <c r="BB19" s="14">
        <v>0.117407716948048</v>
      </c>
      <c r="BC19" s="14">
        <v>0.13109224775535</v>
      </c>
      <c r="BD19" s="14">
        <v>0.144925880571459</v>
      </c>
      <c r="BE19" s="14">
        <v>0.161902366995093</v>
      </c>
    </row>
    <row r="20" spans="2:57" x14ac:dyDescent="0.25">
      <c r="B20" s="15" t="s">
        <v>87</v>
      </c>
      <c r="C20" s="23">
        <v>1.0054995385740799E-2</v>
      </c>
      <c r="D20" s="23">
        <v>1.41674232149646E-2</v>
      </c>
      <c r="E20" s="23">
        <v>6.0952433389005797E-3</v>
      </c>
      <c r="F20" s="23"/>
      <c r="G20" s="23">
        <v>1.5001884198838101E-2</v>
      </c>
      <c r="H20" s="23">
        <v>1.46973281471057E-2</v>
      </c>
      <c r="I20" s="23">
        <v>2.9834122381059299E-3</v>
      </c>
      <c r="J20" s="23">
        <v>3.00646484197504E-3</v>
      </c>
      <c r="K20" s="23">
        <v>1.2417650495925201E-2</v>
      </c>
      <c r="L20" s="23">
        <v>1.2843043431779E-2</v>
      </c>
      <c r="M20" s="23"/>
      <c r="N20" s="23">
        <v>8.6929555276687494E-3</v>
      </c>
      <c r="O20" s="23">
        <v>1.03490069190746E-2</v>
      </c>
      <c r="P20" s="23">
        <v>1.5992138284739599E-2</v>
      </c>
      <c r="Q20" s="23">
        <v>6.1745532587214802E-3</v>
      </c>
      <c r="R20" s="23"/>
      <c r="S20" s="23">
        <v>7.2442396182892804E-3</v>
      </c>
      <c r="T20" s="23">
        <v>3.2955074599644802E-3</v>
      </c>
      <c r="U20" s="23">
        <v>1.3902869394233601E-2</v>
      </c>
      <c r="V20" s="23">
        <v>5.7997126252165802E-3</v>
      </c>
      <c r="W20" s="23">
        <v>1.23776710991559E-2</v>
      </c>
      <c r="X20" s="23">
        <v>1.8964741005517101E-2</v>
      </c>
      <c r="Y20" s="23">
        <v>6.4607132718269697E-3</v>
      </c>
      <c r="Z20" s="23">
        <v>2.31225157272348E-2</v>
      </c>
      <c r="AA20" s="23">
        <v>1.28483473272533E-2</v>
      </c>
      <c r="AB20" s="23">
        <v>1.23437122704323E-2</v>
      </c>
      <c r="AC20" s="23">
        <v>8.7226504518731103E-3</v>
      </c>
      <c r="AD20" s="23">
        <v>0</v>
      </c>
      <c r="AE20" s="23"/>
      <c r="AF20" s="23">
        <v>1.26975946437606E-2</v>
      </c>
      <c r="AG20" s="23">
        <v>6.2417936627320097E-3</v>
      </c>
      <c r="AH20" s="23">
        <v>7.7217403645406897E-3</v>
      </c>
      <c r="AI20" s="23"/>
      <c r="AJ20" s="23">
        <v>8.2083054795626803E-3</v>
      </c>
      <c r="AK20" s="23">
        <v>7.0406599815135296E-3</v>
      </c>
      <c r="AL20" s="23">
        <v>5.8607245839936003E-3</v>
      </c>
      <c r="AM20" s="23">
        <v>0</v>
      </c>
      <c r="AN20" s="23">
        <v>1.6662820518505699E-2</v>
      </c>
      <c r="AO20" s="23"/>
      <c r="AP20" s="23">
        <v>9.9032037474255808E-3</v>
      </c>
      <c r="AQ20" s="23">
        <v>6.8269038695342402E-3</v>
      </c>
      <c r="AR20" s="23">
        <v>6.1327557546550504E-3</v>
      </c>
      <c r="AS20" s="23"/>
      <c r="AT20" s="23">
        <v>8.81606537630426E-3</v>
      </c>
      <c r="AU20" s="23">
        <v>1.4722681922384601E-2</v>
      </c>
      <c r="AV20" s="23">
        <v>9.0330702772026192E-3</v>
      </c>
      <c r="AW20" s="23">
        <v>0</v>
      </c>
      <c r="AX20" s="23">
        <v>0</v>
      </c>
      <c r="AY20" s="23"/>
      <c r="AZ20" s="23">
        <v>2.27931704479195E-3</v>
      </c>
      <c r="BA20" s="23">
        <v>1.0683582410308E-2</v>
      </c>
      <c r="BB20" s="23">
        <v>2.5118931472732899E-2</v>
      </c>
      <c r="BC20" s="23">
        <v>1.05530020552357E-2</v>
      </c>
      <c r="BD20" s="23">
        <v>8.6612604257946708E-3</v>
      </c>
      <c r="BE20" s="23">
        <v>7.5704970368684803E-3</v>
      </c>
    </row>
    <row r="21" spans="2:57" x14ac:dyDescent="0.25">
      <c r="B21" s="16"/>
    </row>
    <row r="22" spans="2:57" x14ac:dyDescent="0.25">
      <c r="B22" t="s">
        <v>91</v>
      </c>
    </row>
    <row r="23" spans="2:57" x14ac:dyDescent="0.25">
      <c r="B23" t="s">
        <v>92</v>
      </c>
    </row>
    <row r="25" spans="2:57" x14ac:dyDescent="0.25">
      <c r="B25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BE25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168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153</v>
      </c>
      <c r="C9" s="14">
        <v>1.7879196044071999E-2</v>
      </c>
      <c r="D9" s="14">
        <v>1.6952823800877499E-2</v>
      </c>
      <c r="E9" s="14">
        <v>1.8890320420487799E-2</v>
      </c>
      <c r="F9" s="14"/>
      <c r="G9" s="14">
        <v>3.2676760305015498E-3</v>
      </c>
      <c r="H9" s="14">
        <v>6.9434594786760701E-3</v>
      </c>
      <c r="I9" s="14">
        <v>1.50930717211613E-2</v>
      </c>
      <c r="J9" s="14">
        <v>1.4415841406320601E-2</v>
      </c>
      <c r="K9" s="14">
        <v>2.6667147611374099E-2</v>
      </c>
      <c r="L9" s="14">
        <v>3.5767886451691801E-2</v>
      </c>
      <c r="M9" s="14"/>
      <c r="N9" s="14">
        <v>1.6737304002150101E-2</v>
      </c>
      <c r="O9" s="14">
        <v>1.45874828691515E-2</v>
      </c>
      <c r="P9" s="14">
        <v>1.6918965797130599E-2</v>
      </c>
      <c r="Q9" s="14">
        <v>2.3701791776828799E-2</v>
      </c>
      <c r="R9" s="14"/>
      <c r="S9" s="14">
        <v>0</v>
      </c>
      <c r="T9" s="14">
        <v>1.3552788917529099E-2</v>
      </c>
      <c r="U9" s="14">
        <v>2.4126899764502701E-2</v>
      </c>
      <c r="V9" s="14">
        <v>1.62371468138219E-2</v>
      </c>
      <c r="W9" s="14">
        <v>2.9029079901980299E-2</v>
      </c>
      <c r="X9" s="14">
        <v>4.6715601055053102E-3</v>
      </c>
      <c r="Y9" s="14">
        <v>2.2911155410637499E-2</v>
      </c>
      <c r="Z9" s="14">
        <v>3.6134399587981397E-2</v>
      </c>
      <c r="AA9" s="14">
        <v>2.3075857562931502E-2</v>
      </c>
      <c r="AB9" s="14">
        <v>2.2642149728310201E-2</v>
      </c>
      <c r="AC9" s="14">
        <v>4.8165452297798499E-2</v>
      </c>
      <c r="AD9" s="14">
        <v>0</v>
      </c>
      <c r="AE9" s="14"/>
      <c r="AF9" s="14">
        <v>2.3782115623200099E-2</v>
      </c>
      <c r="AG9" s="14">
        <v>1.9287281848586899E-2</v>
      </c>
      <c r="AH9" s="14">
        <v>7.3703946630541304E-3</v>
      </c>
      <c r="AI9" s="14"/>
      <c r="AJ9" s="14">
        <v>2.74995050293373E-2</v>
      </c>
      <c r="AK9" s="14">
        <v>1.3196914274847401E-2</v>
      </c>
      <c r="AL9" s="14">
        <v>1.8499242188447201E-2</v>
      </c>
      <c r="AM9" s="14">
        <v>0</v>
      </c>
      <c r="AN9" s="14">
        <v>1.0253504159908401E-2</v>
      </c>
      <c r="AO9" s="14"/>
      <c r="AP9" s="14">
        <v>3.1426578544073797E-2</v>
      </c>
      <c r="AQ9" s="14">
        <v>1.0808011353387E-2</v>
      </c>
      <c r="AR9" s="14">
        <v>1.8861730740249699E-2</v>
      </c>
      <c r="AS9" s="14"/>
      <c r="AT9" s="14">
        <v>3.3462849180969499E-2</v>
      </c>
      <c r="AU9" s="14">
        <v>1.4156213508358899E-2</v>
      </c>
      <c r="AV9" s="14">
        <v>6.30153133907579E-3</v>
      </c>
      <c r="AW9" s="14">
        <v>9.3734520540938396E-3</v>
      </c>
      <c r="AX9" s="14">
        <v>6.1846651671989002E-2</v>
      </c>
      <c r="AY9" s="14"/>
      <c r="AZ9" s="14">
        <v>6.4291638453535197E-3</v>
      </c>
      <c r="BA9" s="14">
        <v>2.0698482263681199E-2</v>
      </c>
      <c r="BB9" s="14">
        <v>1.10066243080127E-2</v>
      </c>
      <c r="BC9" s="14">
        <v>2.67656755122999E-2</v>
      </c>
      <c r="BD9" s="14">
        <v>2.5724331834305201E-2</v>
      </c>
      <c r="BE9" s="14">
        <v>2.30191280083023E-2</v>
      </c>
    </row>
    <row r="10" spans="2:57" x14ac:dyDescent="0.25">
      <c r="B10" s="15" t="s">
        <v>154</v>
      </c>
      <c r="C10" s="14">
        <v>8.7845847604629095E-3</v>
      </c>
      <c r="D10" s="14">
        <v>5.5288393090459501E-3</v>
      </c>
      <c r="E10" s="14">
        <v>1.2018498320420699E-2</v>
      </c>
      <c r="F10" s="14"/>
      <c r="G10" s="14">
        <v>0</v>
      </c>
      <c r="H10" s="14">
        <v>0</v>
      </c>
      <c r="I10" s="14">
        <v>7.9670919719675506E-3</v>
      </c>
      <c r="J10" s="14">
        <v>1.1358489703555999E-2</v>
      </c>
      <c r="K10" s="14">
        <v>1.5742142209343401E-2</v>
      </c>
      <c r="L10" s="14">
        <v>1.5737931522522099E-2</v>
      </c>
      <c r="M10" s="14"/>
      <c r="N10" s="14">
        <v>6.9260814193482598E-3</v>
      </c>
      <c r="O10" s="14">
        <v>1.70892234890638E-2</v>
      </c>
      <c r="P10" s="14">
        <v>1.1412411875605899E-2</v>
      </c>
      <c r="Q10" s="14">
        <v>0</v>
      </c>
      <c r="R10" s="14"/>
      <c r="S10" s="14">
        <v>3.4264349650262398E-3</v>
      </c>
      <c r="T10" s="14">
        <v>1.7465897115768399E-2</v>
      </c>
      <c r="U10" s="14">
        <v>1.14794613951846E-2</v>
      </c>
      <c r="V10" s="14">
        <v>1.0982599041726E-2</v>
      </c>
      <c r="W10" s="14">
        <v>6.4156797500483599E-3</v>
      </c>
      <c r="X10" s="14">
        <v>0</v>
      </c>
      <c r="Y10" s="14">
        <v>5.5243148171808098E-3</v>
      </c>
      <c r="Z10" s="14">
        <v>1.0356247520456101E-2</v>
      </c>
      <c r="AA10" s="14">
        <v>4.0443994538236997E-3</v>
      </c>
      <c r="AB10" s="14">
        <v>1.06625948935047E-2</v>
      </c>
      <c r="AC10" s="14">
        <v>2.8208657670767599E-2</v>
      </c>
      <c r="AD10" s="14">
        <v>0</v>
      </c>
      <c r="AE10" s="14"/>
      <c r="AF10" s="14">
        <v>1.7575348806055199E-2</v>
      </c>
      <c r="AG10" s="14">
        <v>5.6403382599411996E-3</v>
      </c>
      <c r="AH10" s="14">
        <v>3.4008576893943699E-3</v>
      </c>
      <c r="AI10" s="14"/>
      <c r="AJ10" s="14">
        <v>9.8980996887035495E-3</v>
      </c>
      <c r="AK10" s="14">
        <v>6.6414245949067601E-3</v>
      </c>
      <c r="AL10" s="14">
        <v>6.0471566936814904E-3</v>
      </c>
      <c r="AM10" s="14">
        <v>0</v>
      </c>
      <c r="AN10" s="14">
        <v>1.7776871658160699E-2</v>
      </c>
      <c r="AO10" s="14"/>
      <c r="AP10" s="14">
        <v>1.01623255265599E-2</v>
      </c>
      <c r="AQ10" s="14">
        <v>7.7121466510989599E-3</v>
      </c>
      <c r="AR10" s="14">
        <v>1.86491928276592E-2</v>
      </c>
      <c r="AS10" s="14"/>
      <c r="AT10" s="14">
        <v>9.5896253677818805E-3</v>
      </c>
      <c r="AU10" s="14">
        <v>1.14142101301797E-2</v>
      </c>
      <c r="AV10" s="14">
        <v>6.6250854237313696E-3</v>
      </c>
      <c r="AW10" s="14">
        <v>4.3594600912665498E-3</v>
      </c>
      <c r="AX10" s="14">
        <v>0</v>
      </c>
      <c r="AY10" s="14"/>
      <c r="AZ10" s="14">
        <v>4.0305869478363199E-3</v>
      </c>
      <c r="BA10" s="14">
        <v>4.8595880900053103E-3</v>
      </c>
      <c r="BB10" s="14">
        <v>2.4928306270423702E-2</v>
      </c>
      <c r="BC10" s="14">
        <v>7.4432158456953397E-3</v>
      </c>
      <c r="BD10" s="14">
        <v>1.3874520174596E-2</v>
      </c>
      <c r="BE10" s="14">
        <v>7.5107706740309803E-3</v>
      </c>
    </row>
    <row r="11" spans="2:57" x14ac:dyDescent="0.25">
      <c r="B11" s="15" t="s">
        <v>155</v>
      </c>
      <c r="C11" s="14">
        <v>2.6077614550749299E-2</v>
      </c>
      <c r="D11" s="14">
        <v>2.6056792698051098E-2</v>
      </c>
      <c r="E11" s="14">
        <v>2.5388722737523E-2</v>
      </c>
      <c r="F11" s="14"/>
      <c r="G11" s="14">
        <v>6.5796353110916797E-3</v>
      </c>
      <c r="H11" s="14">
        <v>3.44287422267305E-3</v>
      </c>
      <c r="I11" s="14">
        <v>1.1635567203631E-2</v>
      </c>
      <c r="J11" s="14">
        <v>5.1163160776442902E-2</v>
      </c>
      <c r="K11" s="14">
        <v>2.2641592028372501E-2</v>
      </c>
      <c r="L11" s="14">
        <v>5.1292218486065098E-2</v>
      </c>
      <c r="M11" s="14"/>
      <c r="N11" s="14">
        <v>1.7350499336141301E-2</v>
      </c>
      <c r="O11" s="14">
        <v>3.1904571416390602E-2</v>
      </c>
      <c r="P11" s="14">
        <v>2.34152737551768E-2</v>
      </c>
      <c r="Q11" s="14">
        <v>3.22538932451766E-2</v>
      </c>
      <c r="R11" s="14"/>
      <c r="S11" s="14">
        <v>1.02298021005084E-2</v>
      </c>
      <c r="T11" s="14">
        <v>2.4594976050605299E-2</v>
      </c>
      <c r="U11" s="14">
        <v>2.3511832137756199E-2</v>
      </c>
      <c r="V11" s="14">
        <v>2.8734695206188099E-2</v>
      </c>
      <c r="W11" s="14">
        <v>3.4668807625466203E-2</v>
      </c>
      <c r="X11" s="14">
        <v>1.1413659257699899E-2</v>
      </c>
      <c r="Y11" s="14">
        <v>2.9126056812492501E-2</v>
      </c>
      <c r="Z11" s="14">
        <v>4.7218721906732097E-2</v>
      </c>
      <c r="AA11" s="14">
        <v>4.3620958367865401E-3</v>
      </c>
      <c r="AB11" s="14">
        <v>4.5049054446759197E-2</v>
      </c>
      <c r="AC11" s="14">
        <v>7.4967917370193496E-2</v>
      </c>
      <c r="AD11" s="14">
        <v>3.3723270426914302E-2</v>
      </c>
      <c r="AE11" s="14"/>
      <c r="AF11" s="14">
        <v>3.1564274623846998E-2</v>
      </c>
      <c r="AG11" s="14">
        <v>2.8331804173323899E-2</v>
      </c>
      <c r="AH11" s="14">
        <v>2.1140739369986301E-2</v>
      </c>
      <c r="AI11" s="14"/>
      <c r="AJ11" s="14">
        <v>3.0783287541335001E-2</v>
      </c>
      <c r="AK11" s="14">
        <v>1.3910142264176899E-2</v>
      </c>
      <c r="AL11" s="14">
        <v>3.04670376989595E-2</v>
      </c>
      <c r="AM11" s="14">
        <v>0</v>
      </c>
      <c r="AN11" s="14">
        <v>3.8228321242584198E-2</v>
      </c>
      <c r="AO11" s="14"/>
      <c r="AP11" s="14">
        <v>2.84056015687188E-2</v>
      </c>
      <c r="AQ11" s="14">
        <v>1.4306925928297199E-2</v>
      </c>
      <c r="AR11" s="14">
        <v>1.9360594051204799E-2</v>
      </c>
      <c r="AS11" s="14"/>
      <c r="AT11" s="14">
        <v>3.24399776704377E-2</v>
      </c>
      <c r="AU11" s="14">
        <v>1.6456487184022501E-2</v>
      </c>
      <c r="AV11" s="14">
        <v>2.0475123965538099E-2</v>
      </c>
      <c r="AW11" s="14">
        <v>4.2845456585308504E-3</v>
      </c>
      <c r="AX11" s="14">
        <v>3.1579414509572599E-2</v>
      </c>
      <c r="AY11" s="14"/>
      <c r="AZ11" s="14">
        <v>1.06697435448098E-2</v>
      </c>
      <c r="BA11" s="14">
        <v>1.05113979166284E-2</v>
      </c>
      <c r="BB11" s="14">
        <v>3.7586488006238601E-2</v>
      </c>
      <c r="BC11" s="14">
        <v>4.57350882179113E-2</v>
      </c>
      <c r="BD11" s="14">
        <v>5.60780170602398E-2</v>
      </c>
      <c r="BE11" s="14">
        <v>2.2879318730609902E-2</v>
      </c>
    </row>
    <row r="12" spans="2:57" x14ac:dyDescent="0.25">
      <c r="B12" s="15" t="s">
        <v>156</v>
      </c>
      <c r="C12" s="14">
        <v>2.5508678411427701E-2</v>
      </c>
      <c r="D12" s="14">
        <v>1.7519793737063302E-2</v>
      </c>
      <c r="E12" s="14">
        <v>3.3467374075244499E-2</v>
      </c>
      <c r="F12" s="14"/>
      <c r="G12" s="14">
        <v>1.0991699910422301E-2</v>
      </c>
      <c r="H12" s="14">
        <v>2.0776982589970801E-2</v>
      </c>
      <c r="I12" s="14">
        <v>1.80688764060551E-2</v>
      </c>
      <c r="J12" s="14">
        <v>1.93680998952129E-2</v>
      </c>
      <c r="K12" s="14">
        <v>6.5611416919488103E-2</v>
      </c>
      <c r="L12" s="14">
        <v>2.31563630707298E-2</v>
      </c>
      <c r="M12" s="14"/>
      <c r="N12" s="14">
        <v>2.3621013413625901E-2</v>
      </c>
      <c r="O12" s="14">
        <v>2.5450704589941201E-2</v>
      </c>
      <c r="P12" s="14">
        <v>1.27769190535951E-2</v>
      </c>
      <c r="Q12" s="14">
        <v>3.9272580821232597E-2</v>
      </c>
      <c r="R12" s="14"/>
      <c r="S12" s="14">
        <v>1.4161543450631E-2</v>
      </c>
      <c r="T12" s="14">
        <v>3.4409841747355903E-2</v>
      </c>
      <c r="U12" s="14">
        <v>3.6016895987333201E-2</v>
      </c>
      <c r="V12" s="14">
        <v>1.9719290835891301E-2</v>
      </c>
      <c r="W12" s="14">
        <v>0</v>
      </c>
      <c r="X12" s="14">
        <v>3.4512053206133701E-2</v>
      </c>
      <c r="Y12" s="14">
        <v>4.0231574338518698E-2</v>
      </c>
      <c r="Z12" s="14">
        <v>2.16757550287246E-2</v>
      </c>
      <c r="AA12" s="14">
        <v>2.10006033624629E-2</v>
      </c>
      <c r="AB12" s="14">
        <v>3.2916708081664997E-2</v>
      </c>
      <c r="AC12" s="14">
        <v>2.9784658262546101E-2</v>
      </c>
      <c r="AD12" s="14">
        <v>1.47586197477294E-2</v>
      </c>
      <c r="AE12" s="14"/>
      <c r="AF12" s="14">
        <v>2.61927328759099E-2</v>
      </c>
      <c r="AG12" s="14">
        <v>2.45868786121472E-2</v>
      </c>
      <c r="AH12" s="14">
        <v>2.9071192827114602E-2</v>
      </c>
      <c r="AI12" s="14"/>
      <c r="AJ12" s="14">
        <v>3.66888440791295E-2</v>
      </c>
      <c r="AK12" s="14">
        <v>1.73925229254101E-2</v>
      </c>
      <c r="AL12" s="14">
        <v>1.7947106757380701E-2</v>
      </c>
      <c r="AM12" s="14">
        <v>0</v>
      </c>
      <c r="AN12" s="14">
        <v>2.8619820635948399E-2</v>
      </c>
      <c r="AO12" s="14"/>
      <c r="AP12" s="14">
        <v>2.6004925178006399E-2</v>
      </c>
      <c r="AQ12" s="14">
        <v>1.7557569214172099E-2</v>
      </c>
      <c r="AR12" s="14">
        <v>2.69317541406149E-2</v>
      </c>
      <c r="AS12" s="14"/>
      <c r="AT12" s="14">
        <v>3.3574367704238599E-2</v>
      </c>
      <c r="AU12" s="14">
        <v>2.9282845914413901E-2</v>
      </c>
      <c r="AV12" s="14">
        <v>3.3859885259324797E-2</v>
      </c>
      <c r="AW12" s="14">
        <v>3.9152944909689102E-3</v>
      </c>
      <c r="AX12" s="14">
        <v>0</v>
      </c>
      <c r="AY12" s="14"/>
      <c r="AZ12" s="14">
        <v>1.42113396352834E-2</v>
      </c>
      <c r="BA12" s="14">
        <v>2.80654556992955E-2</v>
      </c>
      <c r="BB12" s="14">
        <v>3.7207177973325699E-3</v>
      </c>
      <c r="BC12" s="14">
        <v>3.8415585966880203E-2</v>
      </c>
      <c r="BD12" s="14">
        <v>2.7367816973164202E-2</v>
      </c>
      <c r="BE12" s="14">
        <v>6.1074135089052899E-2</v>
      </c>
    </row>
    <row r="13" spans="2:57" x14ac:dyDescent="0.25">
      <c r="B13" s="15" t="s">
        <v>157</v>
      </c>
      <c r="C13" s="14">
        <v>4.4213429335850901E-2</v>
      </c>
      <c r="D13" s="14">
        <v>3.42495770198964E-2</v>
      </c>
      <c r="E13" s="14">
        <v>5.4212961994675797E-2</v>
      </c>
      <c r="F13" s="14"/>
      <c r="G13" s="14">
        <v>2.7264096799199399E-2</v>
      </c>
      <c r="H13" s="14">
        <v>3.3774921249001701E-2</v>
      </c>
      <c r="I13" s="14">
        <v>3.9674339901694299E-2</v>
      </c>
      <c r="J13" s="14">
        <v>5.0068277907531301E-2</v>
      </c>
      <c r="K13" s="14">
        <v>5.63403042482431E-2</v>
      </c>
      <c r="L13" s="14">
        <v>5.4860354465832602E-2</v>
      </c>
      <c r="M13" s="14"/>
      <c r="N13" s="14">
        <v>3.9530047207164798E-2</v>
      </c>
      <c r="O13" s="14">
        <v>3.8361794424047399E-2</v>
      </c>
      <c r="P13" s="14">
        <v>4.4684806073132403E-2</v>
      </c>
      <c r="Q13" s="14">
        <v>5.4031031866744503E-2</v>
      </c>
      <c r="R13" s="14"/>
      <c r="S13" s="14">
        <v>3.8543282342481999E-2</v>
      </c>
      <c r="T13" s="14">
        <v>5.2887069197827798E-2</v>
      </c>
      <c r="U13" s="14">
        <v>2.4168040636527201E-2</v>
      </c>
      <c r="V13" s="14">
        <v>3.8399535211676598E-2</v>
      </c>
      <c r="W13" s="14">
        <v>2.7305998751816999E-2</v>
      </c>
      <c r="X13" s="14">
        <v>4.4711149646760498E-2</v>
      </c>
      <c r="Y13" s="14">
        <v>6.3170648415822497E-2</v>
      </c>
      <c r="Z13" s="14">
        <v>1.2000933526274101E-2</v>
      </c>
      <c r="AA13" s="14">
        <v>4.9821137920752698E-2</v>
      </c>
      <c r="AB13" s="14">
        <v>6.3948157863962296E-2</v>
      </c>
      <c r="AC13" s="14">
        <v>3.8679712515310397E-2</v>
      </c>
      <c r="AD13" s="14">
        <v>6.4305765831703596E-2</v>
      </c>
      <c r="AE13" s="14"/>
      <c r="AF13" s="14">
        <v>5.8969541487720503E-2</v>
      </c>
      <c r="AG13" s="14">
        <v>3.8899306917954499E-2</v>
      </c>
      <c r="AH13" s="14">
        <v>3.6625990499479101E-2</v>
      </c>
      <c r="AI13" s="14"/>
      <c r="AJ13" s="14">
        <v>5.4990139724558101E-2</v>
      </c>
      <c r="AK13" s="14">
        <v>3.19460707807721E-2</v>
      </c>
      <c r="AL13" s="14">
        <v>3.13923244240807E-2</v>
      </c>
      <c r="AM13" s="14">
        <v>7.1119715536200001E-2</v>
      </c>
      <c r="AN13" s="14">
        <v>4.3495454479383501E-2</v>
      </c>
      <c r="AO13" s="14"/>
      <c r="AP13" s="14">
        <v>5.3749251114237902E-2</v>
      </c>
      <c r="AQ13" s="14">
        <v>2.6915826892800199E-2</v>
      </c>
      <c r="AR13" s="14">
        <v>3.4957847218623897E-2</v>
      </c>
      <c r="AS13" s="14"/>
      <c r="AT13" s="14">
        <v>5.3469018427494401E-2</v>
      </c>
      <c r="AU13" s="14">
        <v>5.5746936586595401E-2</v>
      </c>
      <c r="AV13" s="14">
        <v>3.5587187849534102E-2</v>
      </c>
      <c r="AW13" s="14">
        <v>1.68784719102829E-2</v>
      </c>
      <c r="AX13" s="14">
        <v>0.12867550520048701</v>
      </c>
      <c r="AY13" s="14"/>
      <c r="AZ13" s="14">
        <v>3.8771821928490199E-2</v>
      </c>
      <c r="BA13" s="14">
        <v>3.77085207121403E-2</v>
      </c>
      <c r="BB13" s="14">
        <v>7.6117067506073693E-2</v>
      </c>
      <c r="BC13" s="14">
        <v>4.4441050909156003E-2</v>
      </c>
      <c r="BD13" s="14">
        <v>4.0886172737724498E-2</v>
      </c>
      <c r="BE13" s="14">
        <v>3.5532803190381802E-2</v>
      </c>
    </row>
    <row r="14" spans="2:57" x14ac:dyDescent="0.25">
      <c r="B14" s="15" t="s">
        <v>158</v>
      </c>
      <c r="C14" s="14">
        <v>0.11029750089280101</v>
      </c>
      <c r="D14" s="14">
        <v>9.1207989332695305E-2</v>
      </c>
      <c r="E14" s="14">
        <v>0.128581182373286</v>
      </c>
      <c r="F14" s="14"/>
      <c r="G14" s="14">
        <v>8.1538716392224306E-2</v>
      </c>
      <c r="H14" s="14">
        <v>7.9677771527271096E-2</v>
      </c>
      <c r="I14" s="14">
        <v>6.4023910539206294E-2</v>
      </c>
      <c r="J14" s="14">
        <v>0.11932481180122401</v>
      </c>
      <c r="K14" s="14">
        <v>0.15868144770859299</v>
      </c>
      <c r="L14" s="14">
        <v>0.15232989794489199</v>
      </c>
      <c r="M14" s="14"/>
      <c r="N14" s="14">
        <v>9.5515814895873505E-2</v>
      </c>
      <c r="O14" s="14">
        <v>0.117834857119749</v>
      </c>
      <c r="P14" s="14">
        <v>9.2283218512343404E-2</v>
      </c>
      <c r="Q14" s="14">
        <v>0.131774751137093</v>
      </c>
      <c r="R14" s="14"/>
      <c r="S14" s="14">
        <v>7.4659096846376102E-2</v>
      </c>
      <c r="T14" s="14">
        <v>9.8998470520596807E-2</v>
      </c>
      <c r="U14" s="14">
        <v>0.1562172303455</v>
      </c>
      <c r="V14" s="14">
        <v>0.14279864584102001</v>
      </c>
      <c r="W14" s="14">
        <v>0.124256357778059</v>
      </c>
      <c r="X14" s="14">
        <v>9.0832323119487995E-2</v>
      </c>
      <c r="Y14" s="14">
        <v>0.12736254638383299</v>
      </c>
      <c r="Z14" s="14">
        <v>9.4074459155991705E-2</v>
      </c>
      <c r="AA14" s="14">
        <v>0.109324375715012</v>
      </c>
      <c r="AB14" s="14">
        <v>9.9190344490707294E-2</v>
      </c>
      <c r="AC14" s="14">
        <v>0.15143737161891499</v>
      </c>
      <c r="AD14" s="14">
        <v>7.5751222784046696E-2</v>
      </c>
      <c r="AE14" s="14"/>
      <c r="AF14" s="14">
        <v>0.116980253285613</v>
      </c>
      <c r="AG14" s="14">
        <v>0.11530756946184301</v>
      </c>
      <c r="AH14" s="14">
        <v>0.11297434073078</v>
      </c>
      <c r="AI14" s="14"/>
      <c r="AJ14" s="14">
        <v>0.119417276448904</v>
      </c>
      <c r="AK14" s="14">
        <v>0.11028133565187501</v>
      </c>
      <c r="AL14" s="14">
        <v>0.103290815948179</v>
      </c>
      <c r="AM14" s="14">
        <v>0.214089683429836</v>
      </c>
      <c r="AN14" s="14">
        <v>8.9086766983773796E-2</v>
      </c>
      <c r="AO14" s="14"/>
      <c r="AP14" s="14">
        <v>7.1551286920150697E-2</v>
      </c>
      <c r="AQ14" s="14">
        <v>0.10822665606366</v>
      </c>
      <c r="AR14" s="14">
        <v>8.5545462573098696E-2</v>
      </c>
      <c r="AS14" s="14"/>
      <c r="AT14" s="14">
        <v>0.132648404615619</v>
      </c>
      <c r="AU14" s="14">
        <v>0.110232036622993</v>
      </c>
      <c r="AV14" s="14">
        <v>9.3260829095418399E-2</v>
      </c>
      <c r="AW14" s="14">
        <v>0.119365204682231</v>
      </c>
      <c r="AX14" s="14">
        <v>5.9968881515361297E-2</v>
      </c>
      <c r="AY14" s="14"/>
      <c r="AZ14" s="14">
        <v>7.9214712455100603E-2</v>
      </c>
      <c r="BA14" s="14">
        <v>0.104004715898145</v>
      </c>
      <c r="BB14" s="14">
        <v>0.134635389474623</v>
      </c>
      <c r="BC14" s="14">
        <v>0.13100848816942301</v>
      </c>
      <c r="BD14" s="14">
        <v>0.12544851780223901</v>
      </c>
      <c r="BE14" s="14">
        <v>0.122384956337261</v>
      </c>
    </row>
    <row r="15" spans="2:57" x14ac:dyDescent="0.25">
      <c r="B15" s="15" t="s">
        <v>159</v>
      </c>
      <c r="C15" s="14">
        <v>0.112497010332455</v>
      </c>
      <c r="D15" s="14">
        <v>9.7797209228611806E-2</v>
      </c>
      <c r="E15" s="14">
        <v>0.12662092851666601</v>
      </c>
      <c r="F15" s="14"/>
      <c r="G15" s="14">
        <v>9.0271132813113497E-2</v>
      </c>
      <c r="H15" s="14">
        <v>0.106802378650856</v>
      </c>
      <c r="I15" s="14">
        <v>0.102499118338753</v>
      </c>
      <c r="J15" s="14">
        <v>8.5071556711350999E-2</v>
      </c>
      <c r="K15" s="14">
        <v>0.12991439335764199</v>
      </c>
      <c r="L15" s="14">
        <v>0.15073456007080099</v>
      </c>
      <c r="M15" s="14"/>
      <c r="N15" s="14">
        <v>0.105408782923177</v>
      </c>
      <c r="O15" s="14">
        <v>0.148286798198148</v>
      </c>
      <c r="P15" s="14">
        <v>0.10578736280472401</v>
      </c>
      <c r="Q15" s="14">
        <v>9.0859643472405396E-2</v>
      </c>
      <c r="R15" s="14"/>
      <c r="S15" s="14">
        <v>8.9215527439692202E-2</v>
      </c>
      <c r="T15" s="14">
        <v>0.113353649146454</v>
      </c>
      <c r="U15" s="14">
        <v>0.13406272124958599</v>
      </c>
      <c r="V15" s="14">
        <v>0.13012797645562099</v>
      </c>
      <c r="W15" s="14">
        <v>0.13266508955953199</v>
      </c>
      <c r="X15" s="14">
        <v>8.4031316104430001E-2</v>
      </c>
      <c r="Y15" s="14">
        <v>9.1448146824437498E-2</v>
      </c>
      <c r="Z15" s="14">
        <v>0.12118841415291499</v>
      </c>
      <c r="AA15" s="14">
        <v>0.13461084560367001</v>
      </c>
      <c r="AB15" s="14">
        <v>0.14206044252501099</v>
      </c>
      <c r="AC15" s="14">
        <v>8.6478632764260793E-2</v>
      </c>
      <c r="AD15" s="14">
        <v>6.3476164955624401E-2</v>
      </c>
      <c r="AE15" s="14"/>
      <c r="AF15" s="14">
        <v>0.11764913957567801</v>
      </c>
      <c r="AG15" s="14">
        <v>0.119021015881436</v>
      </c>
      <c r="AH15" s="14">
        <v>8.3668581101973602E-2</v>
      </c>
      <c r="AI15" s="14"/>
      <c r="AJ15" s="14">
        <v>0.114656817219231</v>
      </c>
      <c r="AK15" s="14">
        <v>9.3433355932116199E-2</v>
      </c>
      <c r="AL15" s="14">
        <v>0.16187799561573701</v>
      </c>
      <c r="AM15" s="14">
        <v>0.16724102982733</v>
      </c>
      <c r="AN15" s="14">
        <v>9.7366578087117406E-2</v>
      </c>
      <c r="AO15" s="14"/>
      <c r="AP15" s="14">
        <v>9.2437174446620002E-2</v>
      </c>
      <c r="AQ15" s="14">
        <v>0.104551238975927</v>
      </c>
      <c r="AR15" s="14">
        <v>0.136679732780981</v>
      </c>
      <c r="AS15" s="14"/>
      <c r="AT15" s="14">
        <v>9.7875700037107105E-2</v>
      </c>
      <c r="AU15" s="14">
        <v>0.122657146932867</v>
      </c>
      <c r="AV15" s="14">
        <v>0.11012651493428501</v>
      </c>
      <c r="AW15" s="14">
        <v>0.10798822870130501</v>
      </c>
      <c r="AX15" s="14">
        <v>0.15976447605788499</v>
      </c>
      <c r="AY15" s="14"/>
      <c r="AZ15" s="14">
        <v>7.6783515356411605E-2</v>
      </c>
      <c r="BA15" s="14">
        <v>0.12780554184835799</v>
      </c>
      <c r="BB15" s="14">
        <v>0.114061301515524</v>
      </c>
      <c r="BC15" s="14">
        <v>0.11881231410352</v>
      </c>
      <c r="BD15" s="14">
        <v>0.107082202864618</v>
      </c>
      <c r="BE15" s="14">
        <v>0.169210490023846</v>
      </c>
    </row>
    <row r="16" spans="2:57" x14ac:dyDescent="0.25">
      <c r="B16" s="15" t="s">
        <v>160</v>
      </c>
      <c r="C16" s="14">
        <v>0.172382305680327</v>
      </c>
      <c r="D16" s="14">
        <v>0.17809700285017399</v>
      </c>
      <c r="E16" s="14">
        <v>0.16689095562199999</v>
      </c>
      <c r="F16" s="14"/>
      <c r="G16" s="14">
        <v>0.16099540569328999</v>
      </c>
      <c r="H16" s="14">
        <v>0.17298514727801301</v>
      </c>
      <c r="I16" s="14">
        <v>0.19941035839452101</v>
      </c>
      <c r="J16" s="14">
        <v>0.17821019209542999</v>
      </c>
      <c r="K16" s="14">
        <v>0.126797400228085</v>
      </c>
      <c r="L16" s="14">
        <v>0.18344149626011499</v>
      </c>
      <c r="M16" s="14"/>
      <c r="N16" s="14">
        <v>0.19212663880925299</v>
      </c>
      <c r="O16" s="14">
        <v>0.16084454634305001</v>
      </c>
      <c r="P16" s="14">
        <v>0.18046614287724599</v>
      </c>
      <c r="Q16" s="14">
        <v>0.159040902365464</v>
      </c>
      <c r="R16" s="14"/>
      <c r="S16" s="14">
        <v>0.18192131588190799</v>
      </c>
      <c r="T16" s="14">
        <v>0.19106546412727199</v>
      </c>
      <c r="U16" s="14">
        <v>0.17401813364846899</v>
      </c>
      <c r="V16" s="14">
        <v>0.16572639283919499</v>
      </c>
      <c r="W16" s="14">
        <v>0.13636574302307999</v>
      </c>
      <c r="X16" s="14">
        <v>0.18595336403915899</v>
      </c>
      <c r="Y16" s="14">
        <v>0.13217257888629699</v>
      </c>
      <c r="Z16" s="14">
        <v>0.21202925068589201</v>
      </c>
      <c r="AA16" s="14">
        <v>0.14700318299140699</v>
      </c>
      <c r="AB16" s="14">
        <v>0.155172683026991</v>
      </c>
      <c r="AC16" s="14">
        <v>0.18488781296916301</v>
      </c>
      <c r="AD16" s="14">
        <v>0.28408046611002202</v>
      </c>
      <c r="AE16" s="14"/>
      <c r="AF16" s="14">
        <v>0.15852064382456499</v>
      </c>
      <c r="AG16" s="14">
        <v>0.18233887464262399</v>
      </c>
      <c r="AH16" s="14">
        <v>0.187230120236834</v>
      </c>
      <c r="AI16" s="14"/>
      <c r="AJ16" s="14">
        <v>0.17212408456210501</v>
      </c>
      <c r="AK16" s="14">
        <v>0.18221474057456299</v>
      </c>
      <c r="AL16" s="14">
        <v>0.15633344938815</v>
      </c>
      <c r="AM16" s="14">
        <v>0.17354224474890201</v>
      </c>
      <c r="AN16" s="14">
        <v>0.138515406851068</v>
      </c>
      <c r="AO16" s="14"/>
      <c r="AP16" s="14">
        <v>0.185066971957423</v>
      </c>
      <c r="AQ16" s="14">
        <v>0.16059226077354799</v>
      </c>
      <c r="AR16" s="14">
        <v>0.174454666074153</v>
      </c>
      <c r="AS16" s="14"/>
      <c r="AT16" s="14">
        <v>0.15181996192444999</v>
      </c>
      <c r="AU16" s="14">
        <v>0.19401472737473099</v>
      </c>
      <c r="AV16" s="14">
        <v>0.16808696101932899</v>
      </c>
      <c r="AW16" s="14">
        <v>0.16368295937847599</v>
      </c>
      <c r="AX16" s="14">
        <v>9.5144757477152703E-2</v>
      </c>
      <c r="AY16" s="14"/>
      <c r="AZ16" s="14">
        <v>0.165373547554583</v>
      </c>
      <c r="BA16" s="14">
        <v>0.17595796023320501</v>
      </c>
      <c r="BB16" s="14">
        <v>0.156569965474571</v>
      </c>
      <c r="BC16" s="14">
        <v>0.17233809405171499</v>
      </c>
      <c r="BD16" s="14">
        <v>0.202222849517603</v>
      </c>
      <c r="BE16" s="14">
        <v>0.16219491520177501</v>
      </c>
    </row>
    <row r="17" spans="2:57" x14ac:dyDescent="0.25">
      <c r="B17" s="15" t="s">
        <v>161</v>
      </c>
      <c r="C17" s="14">
        <v>0.17267304176164999</v>
      </c>
      <c r="D17" s="14">
        <v>0.18778942161546799</v>
      </c>
      <c r="E17" s="14">
        <v>0.15892054802258099</v>
      </c>
      <c r="F17" s="14"/>
      <c r="G17" s="14">
        <v>0.172030612015829</v>
      </c>
      <c r="H17" s="14">
        <v>0.15179100144018801</v>
      </c>
      <c r="I17" s="14">
        <v>0.165353851821539</v>
      </c>
      <c r="J17" s="14">
        <v>0.20559257973703801</v>
      </c>
      <c r="K17" s="14">
        <v>0.187295000590434</v>
      </c>
      <c r="L17" s="14">
        <v>0.15953786999859801</v>
      </c>
      <c r="M17" s="14"/>
      <c r="N17" s="14">
        <v>0.19537302453836999</v>
      </c>
      <c r="O17" s="14">
        <v>0.16257761165721299</v>
      </c>
      <c r="P17" s="14">
        <v>0.162025917212929</v>
      </c>
      <c r="Q17" s="14">
        <v>0.16745987114577701</v>
      </c>
      <c r="R17" s="14"/>
      <c r="S17" s="14">
        <v>0.17023926482924101</v>
      </c>
      <c r="T17" s="14">
        <v>0.15088388318361201</v>
      </c>
      <c r="U17" s="14">
        <v>0.168963504657064</v>
      </c>
      <c r="V17" s="14">
        <v>0.166098198517137</v>
      </c>
      <c r="W17" s="14">
        <v>0.209448587569669</v>
      </c>
      <c r="X17" s="14">
        <v>0.13187550059866801</v>
      </c>
      <c r="Y17" s="14">
        <v>0.20373233262267501</v>
      </c>
      <c r="Z17" s="14">
        <v>0.126197158771502</v>
      </c>
      <c r="AA17" s="14">
        <v>0.199251016955687</v>
      </c>
      <c r="AB17" s="14">
        <v>0.214351621433128</v>
      </c>
      <c r="AC17" s="14">
        <v>9.9540667194700602E-2</v>
      </c>
      <c r="AD17" s="14">
        <v>0.22457900927961899</v>
      </c>
      <c r="AE17" s="14"/>
      <c r="AF17" s="14">
        <v>0.18185323975873899</v>
      </c>
      <c r="AG17" s="14">
        <v>0.170187160314901</v>
      </c>
      <c r="AH17" s="14">
        <v>0.15204558298186399</v>
      </c>
      <c r="AI17" s="14"/>
      <c r="AJ17" s="14">
        <v>0.17205261626370999</v>
      </c>
      <c r="AK17" s="14">
        <v>0.172584633317063</v>
      </c>
      <c r="AL17" s="14">
        <v>0.18603324430343199</v>
      </c>
      <c r="AM17" s="14">
        <v>0.228121931427061</v>
      </c>
      <c r="AN17" s="14">
        <v>0.16300429272428199</v>
      </c>
      <c r="AO17" s="14"/>
      <c r="AP17" s="14">
        <v>0.16795108191180599</v>
      </c>
      <c r="AQ17" s="14">
        <v>0.17704204662678399</v>
      </c>
      <c r="AR17" s="14">
        <v>0.16298725531778099</v>
      </c>
      <c r="AS17" s="14"/>
      <c r="AT17" s="14">
        <v>0.191571853396627</v>
      </c>
      <c r="AU17" s="14">
        <v>0.16265561568499401</v>
      </c>
      <c r="AV17" s="14">
        <v>0.18313484562934401</v>
      </c>
      <c r="AW17" s="14">
        <v>0.147534223398954</v>
      </c>
      <c r="AX17" s="14">
        <v>0.128475526960182</v>
      </c>
      <c r="AY17" s="14"/>
      <c r="AZ17" s="14">
        <v>0.16356797530740899</v>
      </c>
      <c r="BA17" s="14">
        <v>0.19961287076392301</v>
      </c>
      <c r="BB17" s="14">
        <v>0.157616733104463</v>
      </c>
      <c r="BC17" s="14">
        <v>0.15514264772092401</v>
      </c>
      <c r="BD17" s="14">
        <v>0.16521221302347899</v>
      </c>
      <c r="BE17" s="14">
        <v>0.179316175011482</v>
      </c>
    </row>
    <row r="18" spans="2:57" x14ac:dyDescent="0.25">
      <c r="B18" s="15" t="s">
        <v>162</v>
      </c>
      <c r="C18" s="14">
        <v>0.120667560547897</v>
      </c>
      <c r="D18" s="14">
        <v>0.128777901118384</v>
      </c>
      <c r="E18" s="14">
        <v>0.112386473965223</v>
      </c>
      <c r="F18" s="14"/>
      <c r="G18" s="14">
        <v>0.14185623055635399</v>
      </c>
      <c r="H18" s="14">
        <v>0.162365680854655</v>
      </c>
      <c r="I18" s="14">
        <v>0.15219816892121901</v>
      </c>
      <c r="J18" s="14">
        <v>9.6379571330349106E-2</v>
      </c>
      <c r="K18" s="14">
        <v>0.10782543696612</v>
      </c>
      <c r="L18" s="14">
        <v>7.51249861748811E-2</v>
      </c>
      <c r="M18" s="14"/>
      <c r="N18" s="14">
        <v>0.117740404213345</v>
      </c>
      <c r="O18" s="14">
        <v>0.121530281066589</v>
      </c>
      <c r="P18" s="14">
        <v>0.12089899316262601</v>
      </c>
      <c r="Q18" s="14">
        <v>0.12267356542112499</v>
      </c>
      <c r="R18" s="14"/>
      <c r="S18" s="14">
        <v>0.12927176801204401</v>
      </c>
      <c r="T18" s="14">
        <v>9.8980605412644196E-2</v>
      </c>
      <c r="U18" s="14">
        <v>0.105598926863142</v>
      </c>
      <c r="V18" s="14">
        <v>0.106496489017188</v>
      </c>
      <c r="W18" s="14">
        <v>0.14167654002400501</v>
      </c>
      <c r="X18" s="14">
        <v>0.14938589462736501</v>
      </c>
      <c r="Y18" s="14">
        <v>0.12660763037765899</v>
      </c>
      <c r="Z18" s="14">
        <v>0.155535626014429</v>
      </c>
      <c r="AA18" s="14">
        <v>0.13552876519436999</v>
      </c>
      <c r="AB18" s="14">
        <v>9.9642954704575307E-2</v>
      </c>
      <c r="AC18" s="14">
        <v>9.7972958422884698E-2</v>
      </c>
      <c r="AD18" s="14">
        <v>0.10594315360038201</v>
      </c>
      <c r="AE18" s="14"/>
      <c r="AF18" s="14">
        <v>0.104569899037396</v>
      </c>
      <c r="AG18" s="14">
        <v>0.12064168622284099</v>
      </c>
      <c r="AH18" s="14">
        <v>0.14543528018576299</v>
      </c>
      <c r="AI18" s="14"/>
      <c r="AJ18" s="14">
        <v>0.103527186394925</v>
      </c>
      <c r="AK18" s="14">
        <v>0.13495488181875701</v>
      </c>
      <c r="AL18" s="14">
        <v>0.110947419097366</v>
      </c>
      <c r="AM18" s="14">
        <v>4.0799853770040202E-2</v>
      </c>
      <c r="AN18" s="14">
        <v>0.16000729330031099</v>
      </c>
      <c r="AO18" s="14"/>
      <c r="AP18" s="14">
        <v>0.150575711616596</v>
      </c>
      <c r="AQ18" s="14">
        <v>0.137179436129405</v>
      </c>
      <c r="AR18" s="14">
        <v>0.12455156653303601</v>
      </c>
      <c r="AS18" s="14"/>
      <c r="AT18" s="14">
        <v>9.6923686019862801E-2</v>
      </c>
      <c r="AU18" s="14">
        <v>0.12534710873513999</v>
      </c>
      <c r="AV18" s="14">
        <v>0.136251739044081</v>
      </c>
      <c r="AW18" s="14">
        <v>0.146853286509912</v>
      </c>
      <c r="AX18" s="14">
        <v>9.2745303479109004E-2</v>
      </c>
      <c r="AY18" s="14"/>
      <c r="AZ18" s="14">
        <v>0.14168700346486601</v>
      </c>
      <c r="BA18" s="14">
        <v>0.10505514833136401</v>
      </c>
      <c r="BB18" s="14">
        <v>0.112240048659838</v>
      </c>
      <c r="BC18" s="14">
        <v>0.11609990670107199</v>
      </c>
      <c r="BD18" s="14">
        <v>0.146100587199952</v>
      </c>
      <c r="BE18" s="14">
        <v>9.65525671935588E-2</v>
      </c>
    </row>
    <row r="19" spans="2:57" x14ac:dyDescent="0.25">
      <c r="B19" s="15" t="s">
        <v>163</v>
      </c>
      <c r="C19" s="14">
        <v>0.18471959988415401</v>
      </c>
      <c r="D19" s="14">
        <v>0.21131659988819301</v>
      </c>
      <c r="E19" s="14">
        <v>0.15869448360782101</v>
      </c>
      <c r="F19" s="14"/>
      <c r="G19" s="14">
        <v>0.29811935214803698</v>
      </c>
      <c r="H19" s="14">
        <v>0.25153932522789901</v>
      </c>
      <c r="I19" s="14">
        <v>0.21722590136282799</v>
      </c>
      <c r="J19" s="14">
        <v>0.16904741863554401</v>
      </c>
      <c r="K19" s="14">
        <v>9.9260899672021605E-2</v>
      </c>
      <c r="L19" s="14">
        <v>9.8016435553871697E-2</v>
      </c>
      <c r="M19" s="14"/>
      <c r="N19" s="14">
        <v>0.186118854116674</v>
      </c>
      <c r="O19" s="14">
        <v>0.15768706644438901</v>
      </c>
      <c r="P19" s="14">
        <v>0.22634675197856199</v>
      </c>
      <c r="Q19" s="14">
        <v>0.172116433154512</v>
      </c>
      <c r="R19" s="14"/>
      <c r="S19" s="14">
        <v>0.28126654782625299</v>
      </c>
      <c r="T19" s="14">
        <v>0.20032006618061601</v>
      </c>
      <c r="U19" s="14">
        <v>0.135497196061999</v>
      </c>
      <c r="V19" s="14">
        <v>0.167372854465827</v>
      </c>
      <c r="W19" s="14">
        <v>0.151701418170652</v>
      </c>
      <c r="X19" s="14">
        <v>0.24883562812780399</v>
      </c>
      <c r="Y19" s="14">
        <v>0.157713015110446</v>
      </c>
      <c r="Z19" s="14">
        <v>0.16358903364910199</v>
      </c>
      <c r="AA19" s="14">
        <v>0.171977719403097</v>
      </c>
      <c r="AB19" s="14">
        <v>0.114363288805386</v>
      </c>
      <c r="AC19" s="14">
        <v>0.15987615891345999</v>
      </c>
      <c r="AD19" s="14">
        <v>0.13338232726395799</v>
      </c>
      <c r="AE19" s="14"/>
      <c r="AF19" s="14">
        <v>0.16044227625546101</v>
      </c>
      <c r="AG19" s="14">
        <v>0.17051706306497499</v>
      </c>
      <c r="AH19" s="14">
        <v>0.210106860465959</v>
      </c>
      <c r="AI19" s="14"/>
      <c r="AJ19" s="14">
        <v>0.15836214304806101</v>
      </c>
      <c r="AK19" s="14">
        <v>0.21993834249496599</v>
      </c>
      <c r="AL19" s="14">
        <v>0.162801925063777</v>
      </c>
      <c r="AM19" s="14">
        <v>0.10508554126063099</v>
      </c>
      <c r="AN19" s="14">
        <v>0.20159479094323099</v>
      </c>
      <c r="AO19" s="14"/>
      <c r="AP19" s="14">
        <v>0.18266909121580799</v>
      </c>
      <c r="AQ19" s="14">
        <v>0.23239177935726699</v>
      </c>
      <c r="AR19" s="14">
        <v>0.190887441987943</v>
      </c>
      <c r="AS19" s="14"/>
      <c r="AT19" s="14">
        <v>0.16131645665512201</v>
      </c>
      <c r="AU19" s="14">
        <v>0.15397290285172799</v>
      </c>
      <c r="AV19" s="14">
        <v>0.20049960643975701</v>
      </c>
      <c r="AW19" s="14">
        <v>0.27576487312397902</v>
      </c>
      <c r="AX19" s="14">
        <v>0.20845558743301401</v>
      </c>
      <c r="AY19" s="14"/>
      <c r="AZ19" s="14">
        <v>0.29715718489689702</v>
      </c>
      <c r="BA19" s="14">
        <v>0.180119756459175</v>
      </c>
      <c r="BB19" s="14">
        <v>0.162211637077492</v>
      </c>
      <c r="BC19" s="14">
        <v>0.14059726042133</v>
      </c>
      <c r="BD19" s="14">
        <v>9.0002770812079802E-2</v>
      </c>
      <c r="BE19" s="14">
        <v>0.11275424350283</v>
      </c>
    </row>
    <row r="20" spans="2:57" x14ac:dyDescent="0.25">
      <c r="B20" s="15" t="s">
        <v>87</v>
      </c>
      <c r="C20" s="23">
        <v>4.2994777981519303E-3</v>
      </c>
      <c r="D20" s="23">
        <v>4.7060494015404002E-3</v>
      </c>
      <c r="E20" s="23">
        <v>3.9275503440705899E-3</v>
      </c>
      <c r="F20" s="23"/>
      <c r="G20" s="23">
        <v>7.0854423299379701E-3</v>
      </c>
      <c r="H20" s="23">
        <v>9.90045748079562E-3</v>
      </c>
      <c r="I20" s="23">
        <v>6.8497434174241796E-3</v>
      </c>
      <c r="J20" s="23">
        <v>0</v>
      </c>
      <c r="K20" s="23">
        <v>3.22281846028275E-3</v>
      </c>
      <c r="L20" s="23">
        <v>0</v>
      </c>
      <c r="M20" s="23"/>
      <c r="N20" s="23">
        <v>3.5515351248771899E-3</v>
      </c>
      <c r="O20" s="23">
        <v>3.84506238226851E-3</v>
      </c>
      <c r="P20" s="23">
        <v>2.98323689692783E-3</v>
      </c>
      <c r="Q20" s="23">
        <v>6.8155355936411503E-3</v>
      </c>
      <c r="R20" s="23"/>
      <c r="S20" s="23">
        <v>7.0654163058388097E-3</v>
      </c>
      <c r="T20" s="23">
        <v>3.4872883997183598E-3</v>
      </c>
      <c r="U20" s="23">
        <v>6.3391572529366298E-3</v>
      </c>
      <c r="V20" s="23">
        <v>7.3061757547082098E-3</v>
      </c>
      <c r="W20" s="23">
        <v>6.4666978456913802E-3</v>
      </c>
      <c r="X20" s="23">
        <v>1.3777551166987499E-2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/>
      <c r="AF20" s="23">
        <v>1.90053484581578E-3</v>
      </c>
      <c r="AG20" s="23">
        <v>5.2410205994262498E-3</v>
      </c>
      <c r="AH20" s="23">
        <v>1.0930059247797601E-2</v>
      </c>
      <c r="AI20" s="23"/>
      <c r="AJ20" s="23">
        <v>0</v>
      </c>
      <c r="AK20" s="23">
        <v>3.5056353705471099E-3</v>
      </c>
      <c r="AL20" s="23">
        <v>1.43622828208091E-2</v>
      </c>
      <c r="AM20" s="23">
        <v>0</v>
      </c>
      <c r="AN20" s="23">
        <v>1.2050898934232101E-2</v>
      </c>
      <c r="AO20" s="23"/>
      <c r="AP20" s="23">
        <v>0</v>
      </c>
      <c r="AQ20" s="23">
        <v>2.71610203365398E-3</v>
      </c>
      <c r="AR20" s="23">
        <v>6.1327557546550504E-3</v>
      </c>
      <c r="AS20" s="23"/>
      <c r="AT20" s="23">
        <v>5.30809900028981E-3</v>
      </c>
      <c r="AU20" s="23">
        <v>4.0637684739759702E-3</v>
      </c>
      <c r="AV20" s="23">
        <v>5.7906900005804101E-3</v>
      </c>
      <c r="AW20" s="23">
        <v>0</v>
      </c>
      <c r="AX20" s="23">
        <v>3.3343895695246997E-2</v>
      </c>
      <c r="AY20" s="23"/>
      <c r="AZ20" s="23">
        <v>2.10340506295867E-3</v>
      </c>
      <c r="BA20" s="23">
        <v>5.6005617840794398E-3</v>
      </c>
      <c r="BB20" s="23">
        <v>9.3057208054075601E-3</v>
      </c>
      <c r="BC20" s="23">
        <v>3.2006723800732302E-3</v>
      </c>
      <c r="BD20" s="23">
        <v>0</v>
      </c>
      <c r="BE20" s="23">
        <v>7.5704970368684803E-3</v>
      </c>
    </row>
    <row r="21" spans="2:57" x14ac:dyDescent="0.25">
      <c r="B21" s="16"/>
    </row>
    <row r="22" spans="2:57" x14ac:dyDescent="0.25">
      <c r="B22" t="s">
        <v>91</v>
      </c>
    </row>
    <row r="23" spans="2:57" x14ac:dyDescent="0.25">
      <c r="B23" t="s">
        <v>92</v>
      </c>
    </row>
    <row r="25" spans="2:57" x14ac:dyDescent="0.25">
      <c r="B25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BE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174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169</v>
      </c>
      <c r="C9" s="14">
        <v>4.1527027207827603E-2</v>
      </c>
      <c r="D9" s="14">
        <v>5.7619381854656697E-2</v>
      </c>
      <c r="E9" s="14">
        <v>2.60450070905856E-2</v>
      </c>
      <c r="F9" s="14"/>
      <c r="G9" s="14">
        <v>7.1786850994509196E-2</v>
      </c>
      <c r="H9" s="14">
        <v>6.3736433488134903E-2</v>
      </c>
      <c r="I9" s="14">
        <v>5.07347367946425E-2</v>
      </c>
      <c r="J9" s="14">
        <v>2.5301619357490202E-2</v>
      </c>
      <c r="K9" s="14">
        <v>1.31222773418829E-2</v>
      </c>
      <c r="L9" s="14">
        <v>2.7934475683460601E-2</v>
      </c>
      <c r="M9" s="14"/>
      <c r="N9" s="14">
        <v>7.8312907732488696E-2</v>
      </c>
      <c r="O9" s="14">
        <v>3.2889464454382102E-2</v>
      </c>
      <c r="P9" s="14">
        <v>3.6305552898370702E-2</v>
      </c>
      <c r="Q9" s="14">
        <v>1.6128668417497102E-2</v>
      </c>
      <c r="R9" s="14"/>
      <c r="S9" s="14">
        <v>7.7129616532977896E-2</v>
      </c>
      <c r="T9" s="14">
        <v>2.8585193916183201E-2</v>
      </c>
      <c r="U9" s="14">
        <v>2.2620475705624501E-2</v>
      </c>
      <c r="V9" s="14">
        <v>4.0357905911180103E-2</v>
      </c>
      <c r="W9" s="14">
        <v>2.7768460814014E-2</v>
      </c>
      <c r="X9" s="14">
        <v>6.2336545811488099E-2</v>
      </c>
      <c r="Y9" s="14">
        <v>3.5669707286325097E-2</v>
      </c>
      <c r="Z9" s="14">
        <v>2.1816358228053001E-2</v>
      </c>
      <c r="AA9" s="14">
        <v>3.2746462676204E-2</v>
      </c>
      <c r="AB9" s="14">
        <v>2.9955209385968101E-2</v>
      </c>
      <c r="AC9" s="14">
        <v>1.9472827462368902E-2</v>
      </c>
      <c r="AD9" s="14">
        <v>0.10122912320698201</v>
      </c>
      <c r="AE9" s="14"/>
      <c r="AF9" s="14">
        <v>3.3702803768006398E-2</v>
      </c>
      <c r="AG9" s="14">
        <v>4.8470695246939498E-2</v>
      </c>
      <c r="AH9" s="14">
        <v>2.8347439240320699E-2</v>
      </c>
      <c r="AI9" s="14"/>
      <c r="AJ9" s="14">
        <v>3.72493689576101E-2</v>
      </c>
      <c r="AK9" s="14">
        <v>4.52262806645067E-2</v>
      </c>
      <c r="AL9" s="14">
        <v>4.0419078581902398E-2</v>
      </c>
      <c r="AM9" s="14">
        <v>0</v>
      </c>
      <c r="AN9" s="14">
        <v>3.5157414894792502E-2</v>
      </c>
      <c r="AO9" s="14"/>
      <c r="AP9" s="14">
        <v>5.0780658242047201E-2</v>
      </c>
      <c r="AQ9" s="14">
        <v>4.26372080547021E-2</v>
      </c>
      <c r="AR9" s="14">
        <v>5.4211886697204899E-2</v>
      </c>
      <c r="AS9" s="14"/>
      <c r="AT9" s="14">
        <v>1.7242510966155599E-2</v>
      </c>
      <c r="AU9" s="14">
        <v>2.6595967828866501E-2</v>
      </c>
      <c r="AV9" s="14">
        <v>5.5762045845654397E-2</v>
      </c>
      <c r="AW9" s="14">
        <v>0.113160947372288</v>
      </c>
      <c r="AX9" s="14">
        <v>0</v>
      </c>
      <c r="AY9" s="14"/>
      <c r="AZ9" s="14">
        <v>7.91918247584361E-2</v>
      </c>
      <c r="BA9" s="14">
        <v>4.0253776413665197E-2</v>
      </c>
      <c r="BB9" s="14">
        <v>1.87437181407679E-2</v>
      </c>
      <c r="BC9" s="14">
        <v>2.4071188152334801E-2</v>
      </c>
      <c r="BD9" s="14">
        <v>2.1546665055967001E-2</v>
      </c>
      <c r="BE9" s="14">
        <v>3.4820950181119498E-2</v>
      </c>
    </row>
    <row r="10" spans="2:57" x14ac:dyDescent="0.25">
      <c r="B10" s="15" t="s">
        <v>170</v>
      </c>
      <c r="C10" s="14">
        <v>0.14952267735833699</v>
      </c>
      <c r="D10" s="14">
        <v>0.20555146673375599</v>
      </c>
      <c r="E10" s="14">
        <v>9.4579840652282102E-2</v>
      </c>
      <c r="F10" s="14"/>
      <c r="G10" s="14">
        <v>0.203859612812962</v>
      </c>
      <c r="H10" s="14">
        <v>0.16434298082839499</v>
      </c>
      <c r="I10" s="14">
        <v>0.14756995017270899</v>
      </c>
      <c r="J10" s="14">
        <v>9.1497894480239497E-2</v>
      </c>
      <c r="K10" s="14">
        <v>0.13080597722582199</v>
      </c>
      <c r="L10" s="14">
        <v>0.16243247294094701</v>
      </c>
      <c r="M10" s="14"/>
      <c r="N10" s="14">
        <v>0.218555745816957</v>
      </c>
      <c r="O10" s="14">
        <v>0.12713440752803601</v>
      </c>
      <c r="P10" s="14">
        <v>0.146304310585713</v>
      </c>
      <c r="Q10" s="14">
        <v>0.100153638601259</v>
      </c>
      <c r="R10" s="14"/>
      <c r="S10" s="14">
        <v>0.188944211181302</v>
      </c>
      <c r="T10" s="14">
        <v>0.152192717667576</v>
      </c>
      <c r="U10" s="14">
        <v>0.12180284748596901</v>
      </c>
      <c r="V10" s="14">
        <v>0.112366441712135</v>
      </c>
      <c r="W10" s="14">
        <v>0.18807988039148699</v>
      </c>
      <c r="X10" s="14">
        <v>0.18536887718185199</v>
      </c>
      <c r="Y10" s="14">
        <v>0.14984943304616799</v>
      </c>
      <c r="Z10" s="14">
        <v>8.7036999928557193E-2</v>
      </c>
      <c r="AA10" s="14">
        <v>0.132641992762498</v>
      </c>
      <c r="AB10" s="14">
        <v>0.167111806646835</v>
      </c>
      <c r="AC10" s="14">
        <v>8.6946692750272794E-2</v>
      </c>
      <c r="AD10" s="14">
        <v>0.13826223167771501</v>
      </c>
      <c r="AE10" s="14"/>
      <c r="AF10" s="14">
        <v>0.131039285232708</v>
      </c>
      <c r="AG10" s="14">
        <v>0.151605417714404</v>
      </c>
      <c r="AH10" s="14">
        <v>0.160956466905395</v>
      </c>
      <c r="AI10" s="14"/>
      <c r="AJ10" s="14">
        <v>0.13507044317467101</v>
      </c>
      <c r="AK10" s="14">
        <v>0.173981631004344</v>
      </c>
      <c r="AL10" s="14">
        <v>0.166014720027787</v>
      </c>
      <c r="AM10" s="14">
        <v>0.13930689956269299</v>
      </c>
      <c r="AN10" s="14">
        <v>0.127906403640412</v>
      </c>
      <c r="AO10" s="14"/>
      <c r="AP10" s="14">
        <v>0.15934790834781301</v>
      </c>
      <c r="AQ10" s="14">
        <v>0.17345827040939499</v>
      </c>
      <c r="AR10" s="14">
        <v>0.16783339205101899</v>
      </c>
      <c r="AS10" s="14"/>
      <c r="AT10" s="14">
        <v>6.8634300217508798E-2</v>
      </c>
      <c r="AU10" s="14">
        <v>0.13758324343036701</v>
      </c>
      <c r="AV10" s="14">
        <v>0.22804272938386899</v>
      </c>
      <c r="AW10" s="14">
        <v>0.19153179348587299</v>
      </c>
      <c r="AX10" s="14">
        <v>0.32297796501980303</v>
      </c>
      <c r="AY10" s="14"/>
      <c r="AZ10" s="14">
        <v>0.17522533292106501</v>
      </c>
      <c r="BA10" s="14">
        <v>0.158423681679496</v>
      </c>
      <c r="BB10" s="14">
        <v>0.16200815778329999</v>
      </c>
      <c r="BC10" s="14">
        <v>0.125853005716239</v>
      </c>
      <c r="BD10" s="14">
        <v>0.119901102325439</v>
      </c>
      <c r="BE10" s="14">
        <v>0.104840529975463</v>
      </c>
    </row>
    <row r="11" spans="2:57" x14ac:dyDescent="0.25">
      <c r="B11" s="15" t="s">
        <v>171</v>
      </c>
      <c r="C11" s="14">
        <v>0.39660755729493102</v>
      </c>
      <c r="D11" s="14">
        <v>0.42882497304390799</v>
      </c>
      <c r="E11" s="14">
        <v>0.367466083596377</v>
      </c>
      <c r="F11" s="14"/>
      <c r="G11" s="14">
        <v>0.349010311900945</v>
      </c>
      <c r="H11" s="14">
        <v>0.34563476885436301</v>
      </c>
      <c r="I11" s="14">
        <v>0.36085811810616603</v>
      </c>
      <c r="J11" s="14">
        <v>0.43705086702554402</v>
      </c>
      <c r="K11" s="14">
        <v>0.428582118184966</v>
      </c>
      <c r="L11" s="14">
        <v>0.44481952155451399</v>
      </c>
      <c r="M11" s="14"/>
      <c r="N11" s="14">
        <v>0.400909484991952</v>
      </c>
      <c r="O11" s="14">
        <v>0.39867567777969698</v>
      </c>
      <c r="P11" s="14">
        <v>0.378240471887202</v>
      </c>
      <c r="Q11" s="14">
        <v>0.40877501103677599</v>
      </c>
      <c r="R11" s="14"/>
      <c r="S11" s="14">
        <v>0.37778064382878401</v>
      </c>
      <c r="T11" s="14">
        <v>0.359574859670095</v>
      </c>
      <c r="U11" s="14">
        <v>0.49535757202776798</v>
      </c>
      <c r="V11" s="14">
        <v>0.42700619401758899</v>
      </c>
      <c r="W11" s="14">
        <v>0.33606097992159301</v>
      </c>
      <c r="X11" s="14">
        <v>0.40173694831511902</v>
      </c>
      <c r="Y11" s="14">
        <v>0.39592609401854501</v>
      </c>
      <c r="Z11" s="14">
        <v>0.46810971463442302</v>
      </c>
      <c r="AA11" s="14">
        <v>0.42086755838229101</v>
      </c>
      <c r="AB11" s="14">
        <v>0.37365967656020099</v>
      </c>
      <c r="AC11" s="14">
        <v>0.36160087681408498</v>
      </c>
      <c r="AD11" s="14">
        <v>0.36094229652707299</v>
      </c>
      <c r="AE11" s="14"/>
      <c r="AF11" s="14">
        <v>0.38960855504036601</v>
      </c>
      <c r="AG11" s="14">
        <v>0.39280687094804601</v>
      </c>
      <c r="AH11" s="14">
        <v>0.45872065663334999</v>
      </c>
      <c r="AI11" s="14"/>
      <c r="AJ11" s="14">
        <v>0.40881066484664802</v>
      </c>
      <c r="AK11" s="14">
        <v>0.39480036972242899</v>
      </c>
      <c r="AL11" s="14">
        <v>0.440245526433381</v>
      </c>
      <c r="AM11" s="14">
        <v>0.490065019386347</v>
      </c>
      <c r="AN11" s="14">
        <v>0.38448190799954102</v>
      </c>
      <c r="AO11" s="14"/>
      <c r="AP11" s="14">
        <v>0.42706438823430798</v>
      </c>
      <c r="AQ11" s="14">
        <v>0.40647016223722399</v>
      </c>
      <c r="AR11" s="14">
        <v>0.37073515948541003</v>
      </c>
      <c r="AS11" s="14"/>
      <c r="AT11" s="14">
        <v>0.404821600163421</v>
      </c>
      <c r="AU11" s="14">
        <v>0.41778541121510698</v>
      </c>
      <c r="AV11" s="14">
        <v>0.34589903336349198</v>
      </c>
      <c r="AW11" s="14">
        <v>0.41294928854095803</v>
      </c>
      <c r="AX11" s="14">
        <v>0.36360243935945902</v>
      </c>
      <c r="AY11" s="14"/>
      <c r="AZ11" s="14">
        <v>0.37457807008229899</v>
      </c>
      <c r="BA11" s="14">
        <v>0.41063747720243798</v>
      </c>
      <c r="BB11" s="14">
        <v>0.367199059744867</v>
      </c>
      <c r="BC11" s="14">
        <v>0.38120512648571298</v>
      </c>
      <c r="BD11" s="14">
        <v>0.42142159475759999</v>
      </c>
      <c r="BE11" s="14">
        <v>0.48102214738569499</v>
      </c>
    </row>
    <row r="12" spans="2:57" x14ac:dyDescent="0.25">
      <c r="B12" s="15" t="s">
        <v>172</v>
      </c>
      <c r="C12" s="14">
        <v>0.40709193591436799</v>
      </c>
      <c r="D12" s="14">
        <v>0.30142982101313598</v>
      </c>
      <c r="E12" s="14">
        <v>0.50792076805151698</v>
      </c>
      <c r="F12" s="14"/>
      <c r="G12" s="14">
        <v>0.36720454628516702</v>
      </c>
      <c r="H12" s="14">
        <v>0.416750019590301</v>
      </c>
      <c r="I12" s="14">
        <v>0.43753755018616902</v>
      </c>
      <c r="J12" s="14">
        <v>0.44091952935513601</v>
      </c>
      <c r="K12" s="14">
        <v>0.420131545002566</v>
      </c>
      <c r="L12" s="14">
        <v>0.36481352982107901</v>
      </c>
      <c r="M12" s="14"/>
      <c r="N12" s="14">
        <v>0.29676136549110299</v>
      </c>
      <c r="O12" s="14">
        <v>0.43788475382216402</v>
      </c>
      <c r="P12" s="14">
        <v>0.43095968748942798</v>
      </c>
      <c r="Q12" s="14">
        <v>0.47050280408307399</v>
      </c>
      <c r="R12" s="14"/>
      <c r="S12" s="14">
        <v>0.35216991045345702</v>
      </c>
      <c r="T12" s="14">
        <v>0.45199598168884098</v>
      </c>
      <c r="U12" s="14">
        <v>0.34794654177345202</v>
      </c>
      <c r="V12" s="14">
        <v>0.42026945835909602</v>
      </c>
      <c r="W12" s="14">
        <v>0.44809067887290499</v>
      </c>
      <c r="X12" s="14">
        <v>0.33805302256756298</v>
      </c>
      <c r="Y12" s="14">
        <v>0.41855476564896199</v>
      </c>
      <c r="Z12" s="14">
        <v>0.42303692720896702</v>
      </c>
      <c r="AA12" s="14">
        <v>0.404373767062151</v>
      </c>
      <c r="AB12" s="14">
        <v>0.42927330740699599</v>
      </c>
      <c r="AC12" s="14">
        <v>0.52075182187839797</v>
      </c>
      <c r="AD12" s="14">
        <v>0.39956634858822898</v>
      </c>
      <c r="AE12" s="14"/>
      <c r="AF12" s="14">
        <v>0.44211106222004098</v>
      </c>
      <c r="AG12" s="14">
        <v>0.40231045653369202</v>
      </c>
      <c r="AH12" s="14">
        <v>0.34100808299410901</v>
      </c>
      <c r="AI12" s="14"/>
      <c r="AJ12" s="14">
        <v>0.41574318609511002</v>
      </c>
      <c r="AK12" s="14">
        <v>0.38040170051289501</v>
      </c>
      <c r="AL12" s="14">
        <v>0.34763111399743202</v>
      </c>
      <c r="AM12" s="14">
        <v>0.37062808105095901</v>
      </c>
      <c r="AN12" s="14">
        <v>0.44036225508117999</v>
      </c>
      <c r="AO12" s="14"/>
      <c r="AP12" s="14">
        <v>0.36280704517583201</v>
      </c>
      <c r="AQ12" s="14">
        <v>0.37464886289618698</v>
      </c>
      <c r="AR12" s="14">
        <v>0.40721956176636598</v>
      </c>
      <c r="AS12" s="14"/>
      <c r="AT12" s="14">
        <v>0.50698670824555003</v>
      </c>
      <c r="AU12" s="14">
        <v>0.41379378558889202</v>
      </c>
      <c r="AV12" s="14">
        <v>0.35895574468749097</v>
      </c>
      <c r="AW12" s="14">
        <v>0.27727416420454598</v>
      </c>
      <c r="AX12" s="14">
        <v>0.31341959562073801</v>
      </c>
      <c r="AY12" s="14"/>
      <c r="AZ12" s="14">
        <v>0.36630729611775498</v>
      </c>
      <c r="BA12" s="14">
        <v>0.38839109298087399</v>
      </c>
      <c r="BB12" s="14">
        <v>0.43949180739976001</v>
      </c>
      <c r="BC12" s="14">
        <v>0.46151282011101402</v>
      </c>
      <c r="BD12" s="14">
        <v>0.43197905423119998</v>
      </c>
      <c r="BE12" s="14">
        <v>0.37931637245772298</v>
      </c>
    </row>
    <row r="13" spans="2:57" x14ac:dyDescent="0.25">
      <c r="B13" s="15" t="s">
        <v>173</v>
      </c>
      <c r="C13" s="23">
        <v>5.25080222453624E-3</v>
      </c>
      <c r="D13" s="23">
        <v>6.5743573545430298E-3</v>
      </c>
      <c r="E13" s="23">
        <v>3.9883006092382104E-3</v>
      </c>
      <c r="F13" s="23"/>
      <c r="G13" s="23">
        <v>8.1386780064168305E-3</v>
      </c>
      <c r="H13" s="23">
        <v>9.5357972388061107E-3</v>
      </c>
      <c r="I13" s="23">
        <v>3.2996447403135401E-3</v>
      </c>
      <c r="J13" s="23">
        <v>5.2300897815907898E-3</v>
      </c>
      <c r="K13" s="23">
        <v>7.3580822447636999E-3</v>
      </c>
      <c r="L13" s="23">
        <v>0</v>
      </c>
      <c r="M13" s="23"/>
      <c r="N13" s="23">
        <v>5.4604959674990098E-3</v>
      </c>
      <c r="O13" s="23">
        <v>3.4156964157209899E-3</v>
      </c>
      <c r="P13" s="23">
        <v>8.1899771392859207E-3</v>
      </c>
      <c r="Q13" s="23">
        <v>4.4398778613947403E-3</v>
      </c>
      <c r="R13" s="23"/>
      <c r="S13" s="23">
        <v>3.9756180034787201E-3</v>
      </c>
      <c r="T13" s="23">
        <v>7.6512470573049498E-3</v>
      </c>
      <c r="U13" s="23">
        <v>1.2272563007186399E-2</v>
      </c>
      <c r="V13" s="23">
        <v>0</v>
      </c>
      <c r="W13" s="23">
        <v>0</v>
      </c>
      <c r="X13" s="23">
        <v>1.2504606123978201E-2</v>
      </c>
      <c r="Y13" s="23">
        <v>0</v>
      </c>
      <c r="Z13" s="23">
        <v>0</v>
      </c>
      <c r="AA13" s="23">
        <v>9.37021911685588E-3</v>
      </c>
      <c r="AB13" s="23">
        <v>0</v>
      </c>
      <c r="AC13" s="23">
        <v>1.1227781094875501E-2</v>
      </c>
      <c r="AD13" s="23">
        <v>0</v>
      </c>
      <c r="AE13" s="23"/>
      <c r="AF13" s="23">
        <v>3.53829373887837E-3</v>
      </c>
      <c r="AG13" s="23">
        <v>4.80655955691892E-3</v>
      </c>
      <c r="AH13" s="23">
        <v>1.09673542268253E-2</v>
      </c>
      <c r="AI13" s="23"/>
      <c r="AJ13" s="23">
        <v>3.12633692596088E-3</v>
      </c>
      <c r="AK13" s="23">
        <v>5.5900180958252102E-3</v>
      </c>
      <c r="AL13" s="23">
        <v>5.68956095949779E-3</v>
      </c>
      <c r="AM13" s="23">
        <v>0</v>
      </c>
      <c r="AN13" s="23">
        <v>1.2092018384074799E-2</v>
      </c>
      <c r="AO13" s="23"/>
      <c r="AP13" s="23">
        <v>0</v>
      </c>
      <c r="AQ13" s="23">
        <v>2.7854964024921899E-3</v>
      </c>
      <c r="AR13" s="23">
        <v>0</v>
      </c>
      <c r="AS13" s="23"/>
      <c r="AT13" s="23">
        <v>2.3148804073641598E-3</v>
      </c>
      <c r="AU13" s="23">
        <v>4.2415919367680402E-3</v>
      </c>
      <c r="AV13" s="23">
        <v>1.13404467194935E-2</v>
      </c>
      <c r="AW13" s="23">
        <v>5.0838063963343297E-3</v>
      </c>
      <c r="AX13" s="23">
        <v>0</v>
      </c>
      <c r="AY13" s="23"/>
      <c r="AZ13" s="23">
        <v>4.6974761204442604E-3</v>
      </c>
      <c r="BA13" s="23">
        <v>2.2939717235261701E-3</v>
      </c>
      <c r="BB13" s="23">
        <v>1.2557256931304999E-2</v>
      </c>
      <c r="BC13" s="23">
        <v>7.3578595346985801E-3</v>
      </c>
      <c r="BD13" s="23">
        <v>5.1515836297950004E-3</v>
      </c>
      <c r="BE13" s="23">
        <v>0</v>
      </c>
    </row>
    <row r="14" spans="2:57" x14ac:dyDescent="0.25">
      <c r="B14" s="16"/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BE25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186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1622</v>
      </c>
      <c r="D7" s="10">
        <v>709</v>
      </c>
      <c r="E7" s="10">
        <v>908</v>
      </c>
      <c r="F7" s="10"/>
      <c r="G7" s="10">
        <v>192</v>
      </c>
      <c r="H7" s="10">
        <v>238</v>
      </c>
      <c r="I7" s="10">
        <v>264</v>
      </c>
      <c r="J7" s="10">
        <v>304</v>
      </c>
      <c r="K7" s="10">
        <v>264</v>
      </c>
      <c r="L7" s="10">
        <v>360</v>
      </c>
      <c r="M7" s="10"/>
      <c r="N7" s="10">
        <v>406</v>
      </c>
      <c r="O7" s="10">
        <v>467</v>
      </c>
      <c r="P7" s="10">
        <v>336</v>
      </c>
      <c r="Q7" s="10">
        <v>406</v>
      </c>
      <c r="R7" s="10"/>
      <c r="S7" s="10">
        <v>197</v>
      </c>
      <c r="T7" s="10">
        <v>225</v>
      </c>
      <c r="U7" s="10">
        <v>141</v>
      </c>
      <c r="V7" s="10">
        <v>150</v>
      </c>
      <c r="W7" s="10">
        <v>110</v>
      </c>
      <c r="X7" s="10">
        <v>127</v>
      </c>
      <c r="Y7" s="10">
        <v>136</v>
      </c>
      <c r="Z7" s="10">
        <v>76</v>
      </c>
      <c r="AA7" s="10">
        <v>182</v>
      </c>
      <c r="AB7" s="10">
        <v>139</v>
      </c>
      <c r="AC7" s="10">
        <v>91</v>
      </c>
      <c r="AD7" s="10">
        <v>48</v>
      </c>
      <c r="AE7" s="10"/>
      <c r="AF7" s="10">
        <v>587</v>
      </c>
      <c r="AG7" s="10">
        <v>651</v>
      </c>
      <c r="AH7" s="10">
        <v>218</v>
      </c>
      <c r="AI7" s="10"/>
      <c r="AJ7" s="10">
        <v>560</v>
      </c>
      <c r="AK7" s="10">
        <v>439</v>
      </c>
      <c r="AL7" s="10">
        <v>127</v>
      </c>
      <c r="AM7" s="10">
        <v>24</v>
      </c>
      <c r="AN7" s="10">
        <v>205</v>
      </c>
      <c r="AO7" s="10"/>
      <c r="AP7" s="10">
        <v>301</v>
      </c>
      <c r="AQ7" s="10">
        <v>570</v>
      </c>
      <c r="AR7" s="10">
        <v>118</v>
      </c>
      <c r="AS7" s="10"/>
      <c r="AT7" s="10">
        <v>422</v>
      </c>
      <c r="AU7" s="10">
        <v>393</v>
      </c>
      <c r="AV7" s="10">
        <v>400</v>
      </c>
      <c r="AW7" s="10">
        <v>155</v>
      </c>
      <c r="AX7" s="10">
        <v>21</v>
      </c>
      <c r="AY7" s="10"/>
      <c r="AZ7" s="10">
        <v>340</v>
      </c>
      <c r="BA7" s="10">
        <v>462</v>
      </c>
      <c r="BB7" s="10">
        <v>205</v>
      </c>
      <c r="BC7" s="10">
        <v>317</v>
      </c>
      <c r="BD7" s="10">
        <v>193</v>
      </c>
      <c r="BE7" s="10">
        <v>105</v>
      </c>
    </row>
    <row r="8" spans="2:57" ht="30" customHeight="1" x14ac:dyDescent="0.25">
      <c r="B8" s="11" t="s">
        <v>20</v>
      </c>
      <c r="C8" s="11">
        <v>1618</v>
      </c>
      <c r="D8" s="11">
        <v>724</v>
      </c>
      <c r="E8" s="11">
        <v>889</v>
      </c>
      <c r="F8" s="11"/>
      <c r="G8" s="11">
        <v>201</v>
      </c>
      <c r="H8" s="11">
        <v>262</v>
      </c>
      <c r="I8" s="11">
        <v>273</v>
      </c>
      <c r="J8" s="11">
        <v>300</v>
      </c>
      <c r="K8" s="11">
        <v>240</v>
      </c>
      <c r="L8" s="11">
        <v>341</v>
      </c>
      <c r="M8" s="11"/>
      <c r="N8" s="11">
        <v>377</v>
      </c>
      <c r="O8" s="11">
        <v>436</v>
      </c>
      <c r="P8" s="11">
        <v>357</v>
      </c>
      <c r="Q8" s="11">
        <v>441</v>
      </c>
      <c r="R8" s="11"/>
      <c r="S8" s="11">
        <v>206</v>
      </c>
      <c r="T8" s="11">
        <v>213</v>
      </c>
      <c r="U8" s="11">
        <v>136</v>
      </c>
      <c r="V8" s="11">
        <v>153</v>
      </c>
      <c r="W8" s="11">
        <v>111</v>
      </c>
      <c r="X8" s="11">
        <v>134</v>
      </c>
      <c r="Y8" s="11">
        <v>131</v>
      </c>
      <c r="Z8" s="11">
        <v>72</v>
      </c>
      <c r="AA8" s="11">
        <v>182</v>
      </c>
      <c r="AB8" s="11">
        <v>145</v>
      </c>
      <c r="AC8" s="11">
        <v>89</v>
      </c>
      <c r="AD8" s="11">
        <v>46</v>
      </c>
      <c r="AE8" s="11"/>
      <c r="AF8" s="11">
        <v>576</v>
      </c>
      <c r="AG8" s="11">
        <v>641</v>
      </c>
      <c r="AH8" s="11">
        <v>228</v>
      </c>
      <c r="AI8" s="11"/>
      <c r="AJ8" s="11">
        <v>546</v>
      </c>
      <c r="AK8" s="11">
        <v>441</v>
      </c>
      <c r="AL8" s="11">
        <v>123</v>
      </c>
      <c r="AM8" s="11">
        <v>24</v>
      </c>
      <c r="AN8" s="11">
        <v>213</v>
      </c>
      <c r="AO8" s="11"/>
      <c r="AP8" s="11">
        <v>297</v>
      </c>
      <c r="AQ8" s="11">
        <v>573</v>
      </c>
      <c r="AR8" s="11">
        <v>116</v>
      </c>
      <c r="AS8" s="11"/>
      <c r="AT8" s="11">
        <v>430</v>
      </c>
      <c r="AU8" s="11">
        <v>396</v>
      </c>
      <c r="AV8" s="11">
        <v>394</v>
      </c>
      <c r="AW8" s="11">
        <v>152</v>
      </c>
      <c r="AX8" s="11">
        <v>20</v>
      </c>
      <c r="AY8" s="11"/>
      <c r="AZ8" s="11">
        <v>356</v>
      </c>
      <c r="BA8" s="11">
        <v>458</v>
      </c>
      <c r="BB8" s="11">
        <v>203</v>
      </c>
      <c r="BC8" s="11">
        <v>310</v>
      </c>
      <c r="BD8" s="11">
        <v>187</v>
      </c>
      <c r="BE8" s="11">
        <v>104</v>
      </c>
    </row>
    <row r="9" spans="2:57" ht="30" x14ac:dyDescent="0.25">
      <c r="B9" s="15" t="s">
        <v>175</v>
      </c>
      <c r="C9" s="14">
        <v>0.65074957935399202</v>
      </c>
      <c r="D9" s="14">
        <v>0.62987336131595695</v>
      </c>
      <c r="E9" s="14">
        <v>0.66700800506525604</v>
      </c>
      <c r="F9" s="14"/>
      <c r="G9" s="14">
        <v>0.64829178463742398</v>
      </c>
      <c r="H9" s="14">
        <v>0.59297168803521805</v>
      </c>
      <c r="I9" s="14">
        <v>0.65485678728872798</v>
      </c>
      <c r="J9" s="14">
        <v>0.64342596993741796</v>
      </c>
      <c r="K9" s="14">
        <v>0.65647050490730396</v>
      </c>
      <c r="L9" s="14">
        <v>0.69585508083331604</v>
      </c>
      <c r="M9" s="14"/>
      <c r="N9" s="14">
        <v>0.68191265815876001</v>
      </c>
      <c r="O9" s="14">
        <v>0.646778788139726</v>
      </c>
      <c r="P9" s="14">
        <v>0.63497036012444596</v>
      </c>
      <c r="Q9" s="14">
        <v>0.64406367062871295</v>
      </c>
      <c r="R9" s="14"/>
      <c r="S9" s="14">
        <v>0.584683595426293</v>
      </c>
      <c r="T9" s="14">
        <v>0.68152279988741304</v>
      </c>
      <c r="U9" s="14">
        <v>0.69993270940267105</v>
      </c>
      <c r="V9" s="14">
        <v>0.68213694139891101</v>
      </c>
      <c r="W9" s="14">
        <v>0.69960608424078397</v>
      </c>
      <c r="X9" s="14">
        <v>0.59905231179340701</v>
      </c>
      <c r="Y9" s="14">
        <v>0.64866711022406698</v>
      </c>
      <c r="Z9" s="14">
        <v>0.67249176561014601</v>
      </c>
      <c r="AA9" s="14">
        <v>0.64589577463109604</v>
      </c>
      <c r="AB9" s="14">
        <v>0.596211595272789</v>
      </c>
      <c r="AC9" s="14">
        <v>0.690998844053751</v>
      </c>
      <c r="AD9" s="14">
        <v>0.67296908320670301</v>
      </c>
      <c r="AE9" s="14"/>
      <c r="AF9" s="14">
        <v>0.649680287921932</v>
      </c>
      <c r="AG9" s="14">
        <v>0.64866647102063502</v>
      </c>
      <c r="AH9" s="14">
        <v>0.62310432469302302</v>
      </c>
      <c r="AI9" s="14"/>
      <c r="AJ9" s="14">
        <v>0.65958787538033903</v>
      </c>
      <c r="AK9" s="14">
        <v>0.60347049600966995</v>
      </c>
      <c r="AL9" s="14">
        <v>0.67620004335448203</v>
      </c>
      <c r="AM9" s="14">
        <v>0.52788574732019</v>
      </c>
      <c r="AN9" s="14">
        <v>0.676912866609643</v>
      </c>
      <c r="AO9" s="14"/>
      <c r="AP9" s="14">
        <v>0.63846679040389998</v>
      </c>
      <c r="AQ9" s="14">
        <v>0.66232211820234999</v>
      </c>
      <c r="AR9" s="14">
        <v>0.65310392570595599</v>
      </c>
      <c r="AS9" s="14"/>
      <c r="AT9" s="14">
        <v>0.64928592084227499</v>
      </c>
      <c r="AU9" s="14">
        <v>0.65659036069583598</v>
      </c>
      <c r="AV9" s="14">
        <v>0.655893721325018</v>
      </c>
      <c r="AW9" s="14">
        <v>0.60597720761379803</v>
      </c>
      <c r="AX9" s="14">
        <v>0.46274037565581499</v>
      </c>
      <c r="AY9" s="14"/>
      <c r="AZ9" s="14">
        <v>0.59244471887837602</v>
      </c>
      <c r="BA9" s="14">
        <v>0.66220625962689605</v>
      </c>
      <c r="BB9" s="14">
        <v>0.64991618384574601</v>
      </c>
      <c r="BC9" s="14">
        <v>0.68113330919356796</v>
      </c>
      <c r="BD9" s="14">
        <v>0.67143593337624596</v>
      </c>
      <c r="BE9" s="14">
        <v>0.67351706093267705</v>
      </c>
    </row>
    <row r="10" spans="2:57" x14ac:dyDescent="0.25">
      <c r="B10" s="15" t="s">
        <v>176</v>
      </c>
      <c r="C10" s="14">
        <v>0.56629117903473003</v>
      </c>
      <c r="D10" s="14">
        <v>0.55857013648710396</v>
      </c>
      <c r="E10" s="14">
        <v>0.57234299129188704</v>
      </c>
      <c r="F10" s="14"/>
      <c r="G10" s="14">
        <v>0.57990705969689604</v>
      </c>
      <c r="H10" s="14">
        <v>0.53663001315875603</v>
      </c>
      <c r="I10" s="14">
        <v>0.52571787109320101</v>
      </c>
      <c r="J10" s="14">
        <v>0.55781160316195799</v>
      </c>
      <c r="K10" s="14">
        <v>0.58816744467079296</v>
      </c>
      <c r="L10" s="14">
        <v>0.60568804963447898</v>
      </c>
      <c r="M10" s="14"/>
      <c r="N10" s="14">
        <v>0.57487615562239103</v>
      </c>
      <c r="O10" s="14">
        <v>0.56016441834055897</v>
      </c>
      <c r="P10" s="14">
        <v>0.57386732828592502</v>
      </c>
      <c r="Q10" s="14">
        <v>0.55591424280600499</v>
      </c>
      <c r="R10" s="14"/>
      <c r="S10" s="14">
        <v>0.46224230363147101</v>
      </c>
      <c r="T10" s="14">
        <v>0.64656506445127804</v>
      </c>
      <c r="U10" s="14">
        <v>0.56205258859346297</v>
      </c>
      <c r="V10" s="14">
        <v>0.52716312378117303</v>
      </c>
      <c r="W10" s="14">
        <v>0.55090701043936396</v>
      </c>
      <c r="X10" s="14">
        <v>0.55895251702710202</v>
      </c>
      <c r="Y10" s="14">
        <v>0.59833309125192502</v>
      </c>
      <c r="Z10" s="14">
        <v>0.59211350480303904</v>
      </c>
      <c r="AA10" s="14">
        <v>0.60399799862385395</v>
      </c>
      <c r="AB10" s="14">
        <v>0.56206297742209499</v>
      </c>
      <c r="AC10" s="14">
        <v>0.58489496292476895</v>
      </c>
      <c r="AD10" s="14">
        <v>0.55801332512525503</v>
      </c>
      <c r="AE10" s="14"/>
      <c r="AF10" s="14">
        <v>0.56539237309618895</v>
      </c>
      <c r="AG10" s="14">
        <v>0.55303839385435305</v>
      </c>
      <c r="AH10" s="14">
        <v>0.57744056050264603</v>
      </c>
      <c r="AI10" s="14"/>
      <c r="AJ10" s="14">
        <v>0.56697356003827604</v>
      </c>
      <c r="AK10" s="14">
        <v>0.53629847678407205</v>
      </c>
      <c r="AL10" s="14">
        <v>0.60226181824252001</v>
      </c>
      <c r="AM10" s="14">
        <v>0.55771937128031202</v>
      </c>
      <c r="AN10" s="14">
        <v>0.61406084369909897</v>
      </c>
      <c r="AO10" s="14"/>
      <c r="AP10" s="14">
        <v>0.56032803004110898</v>
      </c>
      <c r="AQ10" s="14">
        <v>0.57845531877721501</v>
      </c>
      <c r="AR10" s="14">
        <v>0.581539687947212</v>
      </c>
      <c r="AS10" s="14"/>
      <c r="AT10" s="14">
        <v>0.55828104380036003</v>
      </c>
      <c r="AU10" s="14">
        <v>0.57718385299003705</v>
      </c>
      <c r="AV10" s="14">
        <v>0.58057520318354205</v>
      </c>
      <c r="AW10" s="14">
        <v>0.54232793627111198</v>
      </c>
      <c r="AX10" s="14">
        <v>0.50611128130322203</v>
      </c>
      <c r="AY10" s="14"/>
      <c r="AZ10" s="14">
        <v>0.53365574765380497</v>
      </c>
      <c r="BA10" s="14">
        <v>0.58417791200318703</v>
      </c>
      <c r="BB10" s="14">
        <v>0.55872671601836998</v>
      </c>
      <c r="BC10" s="14">
        <v>0.57204102038501603</v>
      </c>
      <c r="BD10" s="14">
        <v>0.57073957373188999</v>
      </c>
      <c r="BE10" s="14">
        <v>0.58877962685290397</v>
      </c>
    </row>
    <row r="11" spans="2:57" x14ac:dyDescent="0.25">
      <c r="B11" s="15" t="s">
        <v>177</v>
      </c>
      <c r="C11" s="14">
        <v>0.221345472695717</v>
      </c>
      <c r="D11" s="14">
        <v>0.23543329769188601</v>
      </c>
      <c r="E11" s="14">
        <v>0.21004769555012301</v>
      </c>
      <c r="F11" s="14"/>
      <c r="G11" s="14">
        <v>0.23328622013015399</v>
      </c>
      <c r="H11" s="14">
        <v>0.24381887470792299</v>
      </c>
      <c r="I11" s="14">
        <v>0.26212168715415002</v>
      </c>
      <c r="J11" s="14">
        <v>0.23874037413160601</v>
      </c>
      <c r="K11" s="14">
        <v>0.18934534123208299</v>
      </c>
      <c r="L11" s="14">
        <v>0.17148655703063401</v>
      </c>
      <c r="M11" s="14"/>
      <c r="N11" s="14">
        <v>0.22837119036713599</v>
      </c>
      <c r="O11" s="14">
        <v>0.18147433064695101</v>
      </c>
      <c r="P11" s="14">
        <v>0.26933013030270198</v>
      </c>
      <c r="Q11" s="14">
        <v>0.21520772399820101</v>
      </c>
      <c r="R11" s="14"/>
      <c r="S11" s="14">
        <v>0.25973497423146602</v>
      </c>
      <c r="T11" s="14">
        <v>0.18405573308372</v>
      </c>
      <c r="U11" s="14">
        <v>0.14646756101897199</v>
      </c>
      <c r="V11" s="14">
        <v>0.32321089132568898</v>
      </c>
      <c r="W11" s="14">
        <v>0.25652330418820801</v>
      </c>
      <c r="X11" s="14">
        <v>0.22251070122694699</v>
      </c>
      <c r="Y11" s="14">
        <v>0.196741981109403</v>
      </c>
      <c r="Z11" s="14">
        <v>0.261499867764312</v>
      </c>
      <c r="AA11" s="14">
        <v>0.190061647716739</v>
      </c>
      <c r="AB11" s="14">
        <v>0.18085258172448801</v>
      </c>
      <c r="AC11" s="14">
        <v>0.27565465331990402</v>
      </c>
      <c r="AD11" s="14">
        <v>0.168802534285108</v>
      </c>
      <c r="AE11" s="14"/>
      <c r="AF11" s="14">
        <v>0.22025228150617099</v>
      </c>
      <c r="AG11" s="14">
        <v>0.221274632859638</v>
      </c>
      <c r="AH11" s="14">
        <v>0.21803745943720099</v>
      </c>
      <c r="AI11" s="14"/>
      <c r="AJ11" s="14">
        <v>0.23868605542900201</v>
      </c>
      <c r="AK11" s="14">
        <v>0.23504218735605001</v>
      </c>
      <c r="AL11" s="14">
        <v>0.226873484876497</v>
      </c>
      <c r="AM11" s="14">
        <v>0.11256295380936999</v>
      </c>
      <c r="AN11" s="14">
        <v>0.20077145992488199</v>
      </c>
      <c r="AO11" s="14"/>
      <c r="AP11" s="14">
        <v>0.26532443237915099</v>
      </c>
      <c r="AQ11" s="14">
        <v>0.24843205811508801</v>
      </c>
      <c r="AR11" s="14">
        <v>0.16199899154252301</v>
      </c>
      <c r="AS11" s="14"/>
      <c r="AT11" s="14">
        <v>0.24289959355360199</v>
      </c>
      <c r="AU11" s="14">
        <v>0.209544312051681</v>
      </c>
      <c r="AV11" s="14">
        <v>0.18536526588190799</v>
      </c>
      <c r="AW11" s="14">
        <v>0.26960432112977001</v>
      </c>
      <c r="AX11" s="14">
        <v>0.20268738358351299</v>
      </c>
      <c r="AY11" s="14"/>
      <c r="AZ11" s="14">
        <v>0.26200068102287599</v>
      </c>
      <c r="BA11" s="14">
        <v>0.21044364567155999</v>
      </c>
      <c r="BB11" s="14">
        <v>0.19760155928687401</v>
      </c>
      <c r="BC11" s="14">
        <v>0.19959314035473799</v>
      </c>
      <c r="BD11" s="14">
        <v>0.22484748778253</v>
      </c>
      <c r="BE11" s="14">
        <v>0.235385048816391</v>
      </c>
    </row>
    <row r="12" spans="2:57" x14ac:dyDescent="0.25">
      <c r="B12" s="15" t="s">
        <v>178</v>
      </c>
      <c r="C12" s="14">
        <v>0.19923524196136</v>
      </c>
      <c r="D12" s="14">
        <v>0.201102644221343</v>
      </c>
      <c r="E12" s="14">
        <v>0.19881574996182499</v>
      </c>
      <c r="F12" s="14"/>
      <c r="G12" s="14">
        <v>0.27521138721739302</v>
      </c>
      <c r="H12" s="14">
        <v>0.190178328553439</v>
      </c>
      <c r="I12" s="14">
        <v>0.19318350667017201</v>
      </c>
      <c r="J12" s="14">
        <v>0.170247059646116</v>
      </c>
      <c r="K12" s="14">
        <v>0.19786718876915299</v>
      </c>
      <c r="L12" s="14">
        <v>0.19266337539380499</v>
      </c>
      <c r="M12" s="14"/>
      <c r="N12" s="14">
        <v>0.21975981030611</v>
      </c>
      <c r="O12" s="14">
        <v>0.211050731171182</v>
      </c>
      <c r="P12" s="14">
        <v>0.21970351960054199</v>
      </c>
      <c r="Q12" s="14">
        <v>0.14933970714106901</v>
      </c>
      <c r="R12" s="14"/>
      <c r="S12" s="14">
        <v>0.24853400248763299</v>
      </c>
      <c r="T12" s="14">
        <v>0.21503258083240701</v>
      </c>
      <c r="U12" s="14">
        <v>0.158516468805521</v>
      </c>
      <c r="V12" s="14">
        <v>0.238337979741925</v>
      </c>
      <c r="W12" s="14">
        <v>0.15737189226332199</v>
      </c>
      <c r="X12" s="14">
        <v>0.13534270289824499</v>
      </c>
      <c r="Y12" s="14">
        <v>0.22336723221265101</v>
      </c>
      <c r="Z12" s="14">
        <v>0.193933165333912</v>
      </c>
      <c r="AA12" s="14">
        <v>0.16808572643061601</v>
      </c>
      <c r="AB12" s="14">
        <v>0.186753845298123</v>
      </c>
      <c r="AC12" s="14">
        <v>0.25036735927689602</v>
      </c>
      <c r="AD12" s="14">
        <v>0.18538193852676499</v>
      </c>
      <c r="AE12" s="14"/>
      <c r="AF12" s="14">
        <v>0.19907115738161299</v>
      </c>
      <c r="AG12" s="14">
        <v>0.18958296655468099</v>
      </c>
      <c r="AH12" s="14">
        <v>0.17654744355316301</v>
      </c>
      <c r="AI12" s="14"/>
      <c r="AJ12" s="14">
        <v>0.19223048488974201</v>
      </c>
      <c r="AK12" s="14">
        <v>0.188023770530444</v>
      </c>
      <c r="AL12" s="14">
        <v>0.18741331733331201</v>
      </c>
      <c r="AM12" s="14">
        <v>0.25258353490074897</v>
      </c>
      <c r="AN12" s="14">
        <v>0.19662719408075699</v>
      </c>
      <c r="AO12" s="14"/>
      <c r="AP12" s="14">
        <v>0.19913450106792299</v>
      </c>
      <c r="AQ12" s="14">
        <v>0.215477676921973</v>
      </c>
      <c r="AR12" s="14">
        <v>0.18535390829502901</v>
      </c>
      <c r="AS12" s="14"/>
      <c r="AT12" s="14">
        <v>0.13850713708458301</v>
      </c>
      <c r="AU12" s="14">
        <v>0.214372055141969</v>
      </c>
      <c r="AV12" s="14">
        <v>0.25220483628151602</v>
      </c>
      <c r="AW12" s="14">
        <v>0.16470399279487999</v>
      </c>
      <c r="AX12" s="14">
        <v>0.27531048593658702</v>
      </c>
      <c r="AY12" s="14"/>
      <c r="AZ12" s="14">
        <v>0.188812243250777</v>
      </c>
      <c r="BA12" s="14">
        <v>0.213220545014942</v>
      </c>
      <c r="BB12" s="14">
        <v>0.16952067614764099</v>
      </c>
      <c r="BC12" s="14">
        <v>0.21207814245797399</v>
      </c>
      <c r="BD12" s="14">
        <v>0.16167025609663899</v>
      </c>
      <c r="BE12" s="14">
        <v>0.26074255422659898</v>
      </c>
    </row>
    <row r="13" spans="2:57" x14ac:dyDescent="0.25">
      <c r="B13" s="15" t="s">
        <v>179</v>
      </c>
      <c r="C13" s="14">
        <v>0.14116817739679999</v>
      </c>
      <c r="D13" s="14">
        <v>0.14712239357213</v>
      </c>
      <c r="E13" s="14">
        <v>0.13482545519279401</v>
      </c>
      <c r="F13" s="14"/>
      <c r="G13" s="14">
        <v>0.16320036650581901</v>
      </c>
      <c r="H13" s="14">
        <v>0.14461476894768899</v>
      </c>
      <c r="I13" s="14">
        <v>0.179711475407106</v>
      </c>
      <c r="J13" s="14">
        <v>0.14615942118071301</v>
      </c>
      <c r="K13" s="14">
        <v>0.124884207724009</v>
      </c>
      <c r="L13" s="14">
        <v>0.101650275011234</v>
      </c>
      <c r="M13" s="14"/>
      <c r="N13" s="14">
        <v>0.13706392448759799</v>
      </c>
      <c r="O13" s="14">
        <v>0.135276085628526</v>
      </c>
      <c r="P13" s="14">
        <v>0.145307653346052</v>
      </c>
      <c r="Q13" s="14">
        <v>0.14459099844413201</v>
      </c>
      <c r="R13" s="14"/>
      <c r="S13" s="14">
        <v>0.17369728555733999</v>
      </c>
      <c r="T13" s="14">
        <v>0.123752888381661</v>
      </c>
      <c r="U13" s="14">
        <v>0.12725738441891801</v>
      </c>
      <c r="V13" s="14">
        <v>0.176358301184245</v>
      </c>
      <c r="W13" s="14">
        <v>0.108830339747562</v>
      </c>
      <c r="X13" s="14">
        <v>0.116978219485942</v>
      </c>
      <c r="Y13" s="14">
        <v>0.15836221797411801</v>
      </c>
      <c r="Z13" s="14">
        <v>0.15841064191811</v>
      </c>
      <c r="AA13" s="14">
        <v>0.118838794778232</v>
      </c>
      <c r="AB13" s="14">
        <v>0.14993236284526501</v>
      </c>
      <c r="AC13" s="14">
        <v>0.13340229432169301</v>
      </c>
      <c r="AD13" s="14">
        <v>0.14785732853823799</v>
      </c>
      <c r="AE13" s="14"/>
      <c r="AF13" s="14">
        <v>0.128558198113564</v>
      </c>
      <c r="AG13" s="14">
        <v>0.14202781343496301</v>
      </c>
      <c r="AH13" s="14">
        <v>0.15984178417907099</v>
      </c>
      <c r="AI13" s="14"/>
      <c r="AJ13" s="14">
        <v>0.118790451586889</v>
      </c>
      <c r="AK13" s="14">
        <v>0.171540559222052</v>
      </c>
      <c r="AL13" s="14">
        <v>0.154537235438823</v>
      </c>
      <c r="AM13" s="14">
        <v>0.175162272440195</v>
      </c>
      <c r="AN13" s="14">
        <v>0.10797730421089601</v>
      </c>
      <c r="AO13" s="14"/>
      <c r="AP13" s="14">
        <v>0.14251699438166601</v>
      </c>
      <c r="AQ13" s="14">
        <v>0.15384603271325201</v>
      </c>
      <c r="AR13" s="14">
        <v>0.15117541875964099</v>
      </c>
      <c r="AS13" s="14"/>
      <c r="AT13" s="14">
        <v>0.13501244595543199</v>
      </c>
      <c r="AU13" s="14">
        <v>0.16828011795474701</v>
      </c>
      <c r="AV13" s="14">
        <v>0.13197578903388901</v>
      </c>
      <c r="AW13" s="14">
        <v>0.143484387543626</v>
      </c>
      <c r="AX13" s="14">
        <v>4.7199593055136199E-2</v>
      </c>
      <c r="AY13" s="14"/>
      <c r="AZ13" s="14">
        <v>0.15870274220361699</v>
      </c>
      <c r="BA13" s="14">
        <v>0.143565622120784</v>
      </c>
      <c r="BB13" s="14">
        <v>0.13514654021007</v>
      </c>
      <c r="BC13" s="14">
        <v>0.12502172065379899</v>
      </c>
      <c r="BD13" s="14">
        <v>0.13186266591908699</v>
      </c>
      <c r="BE13" s="14">
        <v>0.147328779097115</v>
      </c>
    </row>
    <row r="14" spans="2:57" x14ac:dyDescent="0.25">
      <c r="B14" s="15" t="s">
        <v>180</v>
      </c>
      <c r="C14" s="14">
        <v>0.11456981597497801</v>
      </c>
      <c r="D14" s="14">
        <v>0.121460623209693</v>
      </c>
      <c r="E14" s="14">
        <v>0.109586010999689</v>
      </c>
      <c r="F14" s="14"/>
      <c r="G14" s="14">
        <v>0.176821548633121</v>
      </c>
      <c r="H14" s="14">
        <v>0.19273021619446101</v>
      </c>
      <c r="I14" s="14">
        <v>0.155797521641454</v>
      </c>
      <c r="J14" s="14">
        <v>0.10973396567065</v>
      </c>
      <c r="K14" s="14">
        <v>7.4230624218251107E-2</v>
      </c>
      <c r="L14" s="14">
        <v>1.7168612343703999E-2</v>
      </c>
      <c r="M14" s="14"/>
      <c r="N14" s="14">
        <v>0.1156371528847</v>
      </c>
      <c r="O14" s="14">
        <v>0.10134117535321301</v>
      </c>
      <c r="P14" s="14">
        <v>0.12592795889681399</v>
      </c>
      <c r="Q14" s="14">
        <v>0.119410980815606</v>
      </c>
      <c r="R14" s="14"/>
      <c r="S14" s="14">
        <v>0.15699560193347101</v>
      </c>
      <c r="T14" s="14">
        <v>9.5103768525777593E-2</v>
      </c>
      <c r="U14" s="14">
        <v>7.3833845151054997E-2</v>
      </c>
      <c r="V14" s="14">
        <v>0.107900622193808</v>
      </c>
      <c r="W14" s="14">
        <v>0.114903624052029</v>
      </c>
      <c r="X14" s="14">
        <v>0.13728294546873401</v>
      </c>
      <c r="Y14" s="14">
        <v>0.121998405335578</v>
      </c>
      <c r="Z14" s="14">
        <v>0.14067814976638399</v>
      </c>
      <c r="AA14" s="14">
        <v>0.100440495662034</v>
      </c>
      <c r="AB14" s="14">
        <v>0.104114746425347</v>
      </c>
      <c r="AC14" s="14">
        <v>0.120456650834933</v>
      </c>
      <c r="AD14" s="14">
        <v>0.10567732402518799</v>
      </c>
      <c r="AE14" s="14"/>
      <c r="AF14" s="14">
        <v>8.08454250903302E-2</v>
      </c>
      <c r="AG14" s="14">
        <v>0.11950905183770499</v>
      </c>
      <c r="AH14" s="14">
        <v>0.12993337258173901</v>
      </c>
      <c r="AI14" s="14"/>
      <c r="AJ14" s="14">
        <v>9.8518300127041394E-2</v>
      </c>
      <c r="AK14" s="14">
        <v>0.15866662921470301</v>
      </c>
      <c r="AL14" s="14">
        <v>7.0019495968243403E-2</v>
      </c>
      <c r="AM14" s="14">
        <v>0.13945305363882701</v>
      </c>
      <c r="AN14" s="14">
        <v>6.2214766044308298E-2</v>
      </c>
      <c r="AO14" s="14"/>
      <c r="AP14" s="14">
        <v>0.104293407774949</v>
      </c>
      <c r="AQ14" s="14">
        <v>0.13544614550450401</v>
      </c>
      <c r="AR14" s="14">
        <v>9.3175561150622893E-2</v>
      </c>
      <c r="AS14" s="14"/>
      <c r="AT14" s="14">
        <v>7.8124666048323799E-2</v>
      </c>
      <c r="AU14" s="14">
        <v>0.122014527780527</v>
      </c>
      <c r="AV14" s="14">
        <v>0.13785633198339101</v>
      </c>
      <c r="AW14" s="14">
        <v>0.17339636486993901</v>
      </c>
      <c r="AX14" s="14">
        <v>4.4707792372502997E-2</v>
      </c>
      <c r="AY14" s="14"/>
      <c r="AZ14" s="14">
        <v>0.177088877885545</v>
      </c>
      <c r="BA14" s="14">
        <v>0.102866921164863</v>
      </c>
      <c r="BB14" s="14">
        <v>0.118936739907614</v>
      </c>
      <c r="BC14" s="14">
        <v>7.7147834327412096E-2</v>
      </c>
      <c r="BD14" s="14">
        <v>6.8161124594459693E-2</v>
      </c>
      <c r="BE14" s="14">
        <v>0.138993919708995</v>
      </c>
    </row>
    <row r="15" spans="2:57" x14ac:dyDescent="0.25">
      <c r="B15" s="15" t="s">
        <v>87</v>
      </c>
      <c r="C15" s="14">
        <v>0.107832029133764</v>
      </c>
      <c r="D15" s="14">
        <v>0.102321966885226</v>
      </c>
      <c r="E15" s="14">
        <v>0.112921369149794</v>
      </c>
      <c r="F15" s="14"/>
      <c r="G15" s="14">
        <v>4.7835926192477701E-2</v>
      </c>
      <c r="H15" s="14">
        <v>8.2275056483777795E-2</v>
      </c>
      <c r="I15" s="14">
        <v>9.8073710249252405E-2</v>
      </c>
      <c r="J15" s="14">
        <v>0.125823470141258</v>
      </c>
      <c r="K15" s="14">
        <v>0.14222523864575301</v>
      </c>
      <c r="L15" s="14">
        <v>0.13071726905433201</v>
      </c>
      <c r="M15" s="14"/>
      <c r="N15" s="14">
        <v>9.9789161002325905E-2</v>
      </c>
      <c r="O15" s="14">
        <v>0.130246831976011</v>
      </c>
      <c r="P15" s="14">
        <v>9.2691613891444299E-2</v>
      </c>
      <c r="Q15" s="14">
        <v>0.10438086848817001</v>
      </c>
      <c r="R15" s="14"/>
      <c r="S15" s="14">
        <v>0.10051001835205201</v>
      </c>
      <c r="T15" s="14">
        <v>9.8551871307918204E-2</v>
      </c>
      <c r="U15" s="14">
        <v>0.133013725715485</v>
      </c>
      <c r="V15" s="14">
        <v>7.9302820667194102E-2</v>
      </c>
      <c r="W15" s="14">
        <v>0.12854219986413201</v>
      </c>
      <c r="X15" s="14">
        <v>8.9611383583845405E-2</v>
      </c>
      <c r="Y15" s="14">
        <v>0.111251729993361</v>
      </c>
      <c r="Z15" s="14">
        <v>7.4072394550428897E-2</v>
      </c>
      <c r="AA15" s="14">
        <v>0.136514135854443</v>
      </c>
      <c r="AB15" s="14">
        <v>0.15106646996925399</v>
      </c>
      <c r="AC15" s="14">
        <v>4.2499676466045799E-2</v>
      </c>
      <c r="AD15" s="14">
        <v>0.12717471747139</v>
      </c>
      <c r="AE15" s="14"/>
      <c r="AF15" s="14">
        <v>0.12623146118612999</v>
      </c>
      <c r="AG15" s="14">
        <v>0.112587716496226</v>
      </c>
      <c r="AH15" s="14">
        <v>9.2901762405923502E-2</v>
      </c>
      <c r="AI15" s="14"/>
      <c r="AJ15" s="14">
        <v>0.11239494259331299</v>
      </c>
      <c r="AK15" s="14">
        <v>9.6244659703955904E-2</v>
      </c>
      <c r="AL15" s="14">
        <v>0.14629509438129801</v>
      </c>
      <c r="AM15" s="14">
        <v>0.14227960907016601</v>
      </c>
      <c r="AN15" s="14">
        <v>0.112284455263434</v>
      </c>
      <c r="AO15" s="14"/>
      <c r="AP15" s="14">
        <v>9.0616023241066296E-2</v>
      </c>
      <c r="AQ15" s="14">
        <v>8.46352785401316E-2</v>
      </c>
      <c r="AR15" s="14">
        <v>0.10349322796056599</v>
      </c>
      <c r="AS15" s="14"/>
      <c r="AT15" s="14">
        <v>0.11889343653711699</v>
      </c>
      <c r="AU15" s="14">
        <v>9.3358420164156505E-2</v>
      </c>
      <c r="AV15" s="14">
        <v>9.9508787466991294E-2</v>
      </c>
      <c r="AW15" s="14">
        <v>0.117081545917657</v>
      </c>
      <c r="AX15" s="14">
        <v>0.23961294851500001</v>
      </c>
      <c r="AY15" s="14"/>
      <c r="AZ15" s="14">
        <v>8.5406703367813294E-2</v>
      </c>
      <c r="BA15" s="14">
        <v>0.112087191275018</v>
      </c>
      <c r="BB15" s="14">
        <v>0.11268226553920301</v>
      </c>
      <c r="BC15" s="14">
        <v>0.108463444568329</v>
      </c>
      <c r="BD15" s="14">
        <v>0.13561792742484499</v>
      </c>
      <c r="BE15" s="14">
        <v>0.104438822134844</v>
      </c>
    </row>
    <row r="16" spans="2:57" x14ac:dyDescent="0.25">
      <c r="B16" s="15" t="s">
        <v>181</v>
      </c>
      <c r="C16" s="14">
        <v>8.6297381540691304E-2</v>
      </c>
      <c r="D16" s="14">
        <v>0.122240954625259</v>
      </c>
      <c r="E16" s="14">
        <v>5.7470293460530703E-2</v>
      </c>
      <c r="F16" s="14"/>
      <c r="G16" s="14">
        <v>9.5330543445764901E-2</v>
      </c>
      <c r="H16" s="14">
        <v>0.14375713904825499</v>
      </c>
      <c r="I16" s="14">
        <v>0.107466544724519</v>
      </c>
      <c r="J16" s="14">
        <v>6.0666816821728399E-2</v>
      </c>
      <c r="K16" s="14">
        <v>5.1749772149066897E-2</v>
      </c>
      <c r="L16" s="14">
        <v>6.6662217198464199E-2</v>
      </c>
      <c r="M16" s="14"/>
      <c r="N16" s="14">
        <v>7.4048878349859404E-2</v>
      </c>
      <c r="O16" s="14">
        <v>8.9347811858804096E-2</v>
      </c>
      <c r="P16" s="14">
        <v>9.6165484169167495E-2</v>
      </c>
      <c r="Q16" s="14">
        <v>8.7187200441556603E-2</v>
      </c>
      <c r="R16" s="14"/>
      <c r="S16" s="14">
        <v>0.109287982248797</v>
      </c>
      <c r="T16" s="14">
        <v>7.2149923479331898E-2</v>
      </c>
      <c r="U16" s="14">
        <v>7.0648892844424896E-2</v>
      </c>
      <c r="V16" s="14">
        <v>7.3494289579946206E-2</v>
      </c>
      <c r="W16" s="14">
        <v>7.1834868183336495E-2</v>
      </c>
      <c r="X16" s="14">
        <v>0.11024306481896599</v>
      </c>
      <c r="Y16" s="14">
        <v>8.2658963119571993E-2</v>
      </c>
      <c r="Z16" s="14">
        <v>0.14149427899992301</v>
      </c>
      <c r="AA16" s="14">
        <v>9.0878187047908704E-2</v>
      </c>
      <c r="AB16" s="14">
        <v>6.7368943497988595E-2</v>
      </c>
      <c r="AC16" s="14">
        <v>7.8325988788470205E-2</v>
      </c>
      <c r="AD16" s="14">
        <v>8.3522428573914204E-2</v>
      </c>
      <c r="AE16" s="14"/>
      <c r="AF16" s="14">
        <v>8.0089926870900899E-2</v>
      </c>
      <c r="AG16" s="14">
        <v>8.5077266477896096E-2</v>
      </c>
      <c r="AH16" s="14">
        <v>0.104379363290002</v>
      </c>
      <c r="AI16" s="14"/>
      <c r="AJ16" s="14">
        <v>8.8597778340017405E-2</v>
      </c>
      <c r="AK16" s="14">
        <v>0.102814849530477</v>
      </c>
      <c r="AL16" s="14">
        <v>6.4923719306946098E-2</v>
      </c>
      <c r="AM16" s="14">
        <v>0.12752909517348099</v>
      </c>
      <c r="AN16" s="14">
        <v>7.5061885007577406E-2</v>
      </c>
      <c r="AO16" s="14"/>
      <c r="AP16" s="14">
        <v>0.12599925574030599</v>
      </c>
      <c r="AQ16" s="14">
        <v>7.8256428926980107E-2</v>
      </c>
      <c r="AR16" s="14">
        <v>9.1000900647651498E-2</v>
      </c>
      <c r="AS16" s="14"/>
      <c r="AT16" s="14">
        <v>6.08625551583774E-2</v>
      </c>
      <c r="AU16" s="14">
        <v>9.19767991580379E-2</v>
      </c>
      <c r="AV16" s="14">
        <v>9.6917468215862598E-2</v>
      </c>
      <c r="AW16" s="14">
        <v>0.124575163932199</v>
      </c>
      <c r="AX16" s="14">
        <v>0</v>
      </c>
      <c r="AY16" s="14"/>
      <c r="AZ16" s="14">
        <v>0.13172266020421899</v>
      </c>
      <c r="BA16" s="14">
        <v>7.7452355274384599E-2</v>
      </c>
      <c r="BB16" s="14">
        <v>0.11178912017803699</v>
      </c>
      <c r="BC16" s="14">
        <v>5.6704966007598397E-2</v>
      </c>
      <c r="BD16" s="14">
        <v>6.5771562009020207E-2</v>
      </c>
      <c r="BE16" s="14">
        <v>4.5186045385754103E-2</v>
      </c>
    </row>
    <row r="17" spans="2:57" x14ac:dyDescent="0.25">
      <c r="B17" s="15" t="s">
        <v>182</v>
      </c>
      <c r="C17" s="14">
        <v>7.9120148401500598E-2</v>
      </c>
      <c r="D17" s="14">
        <v>8.4340225812574304E-2</v>
      </c>
      <c r="E17" s="14">
        <v>7.5302235822731697E-2</v>
      </c>
      <c r="F17" s="14"/>
      <c r="G17" s="14">
        <v>0.107563769917743</v>
      </c>
      <c r="H17" s="14">
        <v>0.152273640123507</v>
      </c>
      <c r="I17" s="14">
        <v>7.1238539360488698E-2</v>
      </c>
      <c r="J17" s="14">
        <v>7.49219783074552E-2</v>
      </c>
      <c r="K17" s="14">
        <v>5.87119665381182E-2</v>
      </c>
      <c r="L17" s="14">
        <v>3.0342209619063101E-2</v>
      </c>
      <c r="M17" s="14"/>
      <c r="N17" s="14">
        <v>8.3722612291345894E-2</v>
      </c>
      <c r="O17" s="14">
        <v>7.1272357246711299E-2</v>
      </c>
      <c r="P17" s="14">
        <v>7.8001396533976503E-2</v>
      </c>
      <c r="Q17" s="14">
        <v>8.5137836829887195E-2</v>
      </c>
      <c r="R17" s="14"/>
      <c r="S17" s="14">
        <v>6.8663044355490602E-2</v>
      </c>
      <c r="T17" s="14">
        <v>9.9750795618226196E-2</v>
      </c>
      <c r="U17" s="14">
        <v>5.3926841141046102E-2</v>
      </c>
      <c r="V17" s="14">
        <v>6.7045778341686693E-2</v>
      </c>
      <c r="W17" s="14">
        <v>6.4483988630585506E-2</v>
      </c>
      <c r="X17" s="14">
        <v>6.3026121520309397E-2</v>
      </c>
      <c r="Y17" s="14">
        <v>7.5621202841558405E-2</v>
      </c>
      <c r="Z17" s="14">
        <v>0.157984609474633</v>
      </c>
      <c r="AA17" s="14">
        <v>8.4127059671064805E-2</v>
      </c>
      <c r="AB17" s="14">
        <v>7.1953708458404098E-2</v>
      </c>
      <c r="AC17" s="14">
        <v>7.4744904709744694E-2</v>
      </c>
      <c r="AD17" s="14">
        <v>0.12501970276844701</v>
      </c>
      <c r="AE17" s="14"/>
      <c r="AF17" s="14">
        <v>6.3141036762203104E-2</v>
      </c>
      <c r="AG17" s="14">
        <v>8.4994330823552802E-2</v>
      </c>
      <c r="AH17" s="14">
        <v>9.3799825011404298E-2</v>
      </c>
      <c r="AI17" s="14"/>
      <c r="AJ17" s="14">
        <v>6.7696151186885503E-2</v>
      </c>
      <c r="AK17" s="14">
        <v>9.3646871288190006E-2</v>
      </c>
      <c r="AL17" s="14">
        <v>3.5071213005712802E-2</v>
      </c>
      <c r="AM17" s="14">
        <v>0</v>
      </c>
      <c r="AN17" s="14">
        <v>9.4516671806781902E-2</v>
      </c>
      <c r="AO17" s="14"/>
      <c r="AP17" s="14">
        <v>9.0612431060470303E-2</v>
      </c>
      <c r="AQ17" s="14">
        <v>7.8146985004884498E-2</v>
      </c>
      <c r="AR17" s="14">
        <v>5.9524896310634699E-2</v>
      </c>
      <c r="AS17" s="14"/>
      <c r="AT17" s="14">
        <v>6.3277992880270501E-2</v>
      </c>
      <c r="AU17" s="14">
        <v>5.7952299803448397E-2</v>
      </c>
      <c r="AV17" s="14">
        <v>0.10818551131451699</v>
      </c>
      <c r="AW17" s="14">
        <v>0.10654591353713699</v>
      </c>
      <c r="AX17" s="14">
        <v>6.0305484674549298E-2</v>
      </c>
      <c r="AY17" s="14"/>
      <c r="AZ17" s="14">
        <v>0.10466758346287</v>
      </c>
      <c r="BA17" s="14">
        <v>5.4811399898530101E-2</v>
      </c>
      <c r="BB17" s="14">
        <v>8.3755619681928697E-2</v>
      </c>
      <c r="BC17" s="14">
        <v>8.9645534044884206E-2</v>
      </c>
      <c r="BD17" s="14">
        <v>7.0186016846873006E-2</v>
      </c>
      <c r="BE17" s="14">
        <v>7.4464571281438796E-2</v>
      </c>
    </row>
    <row r="18" spans="2:57" x14ac:dyDescent="0.25">
      <c r="B18" s="15" t="s">
        <v>183</v>
      </c>
      <c r="C18" s="14">
        <v>5.3043460628454699E-2</v>
      </c>
      <c r="D18" s="14">
        <v>6.8431085825793006E-2</v>
      </c>
      <c r="E18" s="14">
        <v>4.0791566338137103E-2</v>
      </c>
      <c r="F18" s="14"/>
      <c r="G18" s="14">
        <v>2.20136362454997E-2</v>
      </c>
      <c r="H18" s="14">
        <v>5.6950807997867302E-2</v>
      </c>
      <c r="I18" s="14">
        <v>6.7996011827932704E-2</v>
      </c>
      <c r="J18" s="14">
        <v>5.2316876397682802E-2</v>
      </c>
      <c r="K18" s="14">
        <v>5.1394066539941302E-2</v>
      </c>
      <c r="L18" s="14">
        <v>5.8195109293454499E-2</v>
      </c>
      <c r="M18" s="14"/>
      <c r="N18" s="14">
        <v>5.6034382493943602E-2</v>
      </c>
      <c r="O18" s="14">
        <v>3.8428037620827402E-2</v>
      </c>
      <c r="P18" s="14">
        <v>5.4293465207078603E-2</v>
      </c>
      <c r="Q18" s="14">
        <v>6.4793679057175396E-2</v>
      </c>
      <c r="R18" s="14"/>
      <c r="S18" s="14">
        <v>3.3409501857284203E-2</v>
      </c>
      <c r="T18" s="14">
        <v>5.0450369459397598E-2</v>
      </c>
      <c r="U18" s="14">
        <v>8.5087141666845306E-2</v>
      </c>
      <c r="V18" s="14">
        <v>6.7945759708494799E-2</v>
      </c>
      <c r="W18" s="14">
        <v>3.2571702052025801E-2</v>
      </c>
      <c r="X18" s="14">
        <v>6.3282013834040293E-2</v>
      </c>
      <c r="Y18" s="14">
        <v>2.2951063205751202E-2</v>
      </c>
      <c r="Z18" s="14">
        <v>0.103061610388074</v>
      </c>
      <c r="AA18" s="14">
        <v>4.40294161195149E-2</v>
      </c>
      <c r="AB18" s="14">
        <v>4.7120809078525901E-2</v>
      </c>
      <c r="AC18" s="14">
        <v>5.5802052792601198E-2</v>
      </c>
      <c r="AD18" s="14">
        <v>8.4656039094685998E-2</v>
      </c>
      <c r="AE18" s="14"/>
      <c r="AF18" s="14">
        <v>6.0321895149106998E-2</v>
      </c>
      <c r="AG18" s="14">
        <v>5.9129793925502799E-2</v>
      </c>
      <c r="AH18" s="14">
        <v>3.8364619455363499E-2</v>
      </c>
      <c r="AI18" s="14"/>
      <c r="AJ18" s="14">
        <v>6.2045196701465598E-2</v>
      </c>
      <c r="AK18" s="14">
        <v>5.9921205037580999E-2</v>
      </c>
      <c r="AL18" s="14">
        <v>5.0560811674074002E-2</v>
      </c>
      <c r="AM18" s="14">
        <v>0.11096286442565</v>
      </c>
      <c r="AN18" s="14">
        <v>2.5618604915005599E-2</v>
      </c>
      <c r="AO18" s="14"/>
      <c r="AP18" s="14">
        <v>7.34801631010292E-2</v>
      </c>
      <c r="AQ18" s="14">
        <v>6.1934451216133397E-2</v>
      </c>
      <c r="AR18" s="14">
        <v>5.7704928437869403E-2</v>
      </c>
      <c r="AS18" s="14"/>
      <c r="AT18" s="14">
        <v>5.2937410089518001E-2</v>
      </c>
      <c r="AU18" s="14">
        <v>6.0293413311299303E-2</v>
      </c>
      <c r="AV18" s="14">
        <v>4.2275155590107E-2</v>
      </c>
      <c r="AW18" s="14">
        <v>4.33060188233153E-2</v>
      </c>
      <c r="AX18" s="14">
        <v>4.84232786867849E-2</v>
      </c>
      <c r="AY18" s="14"/>
      <c r="AZ18" s="14">
        <v>4.9698043287795299E-2</v>
      </c>
      <c r="BA18" s="14">
        <v>5.0725931327327001E-2</v>
      </c>
      <c r="BB18" s="14">
        <v>6.3207042729516605E-2</v>
      </c>
      <c r="BC18" s="14">
        <v>4.7779447294743101E-2</v>
      </c>
      <c r="BD18" s="14">
        <v>5.4843706018343298E-2</v>
      </c>
      <c r="BE18" s="14">
        <v>6.7364103503608497E-2</v>
      </c>
    </row>
    <row r="19" spans="2:57" x14ac:dyDescent="0.25">
      <c r="B19" s="15" t="s">
        <v>184</v>
      </c>
      <c r="C19" s="14">
        <v>4.3700718491746997E-2</v>
      </c>
      <c r="D19" s="14">
        <v>4.8101008651786202E-2</v>
      </c>
      <c r="E19" s="14">
        <v>4.0355091013056399E-2</v>
      </c>
      <c r="F19" s="14"/>
      <c r="G19" s="14">
        <v>7.3004699627698205E-2</v>
      </c>
      <c r="H19" s="14">
        <v>7.1448454190503094E-2</v>
      </c>
      <c r="I19" s="14">
        <v>4.0164491070078599E-2</v>
      </c>
      <c r="J19" s="14">
        <v>2.15309448782675E-2</v>
      </c>
      <c r="K19" s="14">
        <v>4.2360286198095697E-2</v>
      </c>
      <c r="L19" s="14">
        <v>2.8320677862374698E-2</v>
      </c>
      <c r="M19" s="14"/>
      <c r="N19" s="14">
        <v>5.1169006498659998E-2</v>
      </c>
      <c r="O19" s="14">
        <v>3.1685642120906E-2</v>
      </c>
      <c r="P19" s="14">
        <v>3.8182691838745203E-2</v>
      </c>
      <c r="Q19" s="14">
        <v>5.4372236851014E-2</v>
      </c>
      <c r="R19" s="14"/>
      <c r="S19" s="14">
        <v>6.3432031145792406E-2</v>
      </c>
      <c r="T19" s="14">
        <v>2.9354235322027199E-2</v>
      </c>
      <c r="U19" s="14">
        <v>5.2952712165475903E-2</v>
      </c>
      <c r="V19" s="14">
        <v>3.9493781252531598E-2</v>
      </c>
      <c r="W19" s="14">
        <v>4.3102311488012197E-2</v>
      </c>
      <c r="X19" s="14">
        <v>0.100142887346429</v>
      </c>
      <c r="Y19" s="14">
        <v>3.7824145170776799E-2</v>
      </c>
      <c r="Z19" s="14">
        <v>3.5863878972192703E-2</v>
      </c>
      <c r="AA19" s="14">
        <v>3.96894012104793E-2</v>
      </c>
      <c r="AB19" s="14">
        <v>8.6483392368391296E-3</v>
      </c>
      <c r="AC19" s="14">
        <v>3.3958227599009502E-2</v>
      </c>
      <c r="AD19" s="14">
        <v>1.9937041631863599E-2</v>
      </c>
      <c r="AE19" s="14"/>
      <c r="AF19" s="14">
        <v>3.2164880130369097E-2</v>
      </c>
      <c r="AG19" s="14">
        <v>5.43367025905424E-2</v>
      </c>
      <c r="AH19" s="14">
        <v>2.12142156132685E-2</v>
      </c>
      <c r="AI19" s="14"/>
      <c r="AJ19" s="14">
        <v>3.1610353183638397E-2</v>
      </c>
      <c r="AK19" s="14">
        <v>6.8781854448651994E-2</v>
      </c>
      <c r="AL19" s="14">
        <v>3.1075183165926602E-2</v>
      </c>
      <c r="AM19" s="14">
        <v>0.126520664531384</v>
      </c>
      <c r="AN19" s="14">
        <v>1.5471832368031501E-2</v>
      </c>
      <c r="AO19" s="14"/>
      <c r="AP19" s="14">
        <v>3.10182322173745E-2</v>
      </c>
      <c r="AQ19" s="14">
        <v>6.7347506082042694E-2</v>
      </c>
      <c r="AR19" s="14">
        <v>3.5193575588039497E-2</v>
      </c>
      <c r="AS19" s="14"/>
      <c r="AT19" s="14">
        <v>5.5255713067990701E-2</v>
      </c>
      <c r="AU19" s="14">
        <v>2.2007472238178699E-2</v>
      </c>
      <c r="AV19" s="14">
        <v>4.6947098949423803E-2</v>
      </c>
      <c r="AW19" s="14">
        <v>5.0739080748101503E-2</v>
      </c>
      <c r="AX19" s="14">
        <v>0.108728763361334</v>
      </c>
      <c r="AY19" s="14"/>
      <c r="AZ19" s="14">
        <v>6.9764243798776396E-2</v>
      </c>
      <c r="BA19" s="14">
        <v>4.8063707672653298E-2</v>
      </c>
      <c r="BB19" s="14">
        <v>6.0166637861693302E-2</v>
      </c>
      <c r="BC19" s="14">
        <v>2.55598418571449E-2</v>
      </c>
      <c r="BD19" s="14">
        <v>9.6797066852509408E-3</v>
      </c>
      <c r="BE19" s="14">
        <v>1.8385886303141499E-2</v>
      </c>
    </row>
    <row r="20" spans="2:57" x14ac:dyDescent="0.25">
      <c r="B20" s="15" t="s">
        <v>185</v>
      </c>
      <c r="C20" s="23">
        <v>3.5234312157538202E-2</v>
      </c>
      <c r="D20" s="23">
        <v>2.4962702209210801E-2</v>
      </c>
      <c r="E20" s="23">
        <v>4.2632303019431703E-2</v>
      </c>
      <c r="F20" s="23"/>
      <c r="G20" s="23">
        <v>3.5719342802317901E-2</v>
      </c>
      <c r="H20" s="23">
        <v>2.2605375455749099E-2</v>
      </c>
      <c r="I20" s="23">
        <v>2.5074652988355699E-2</v>
      </c>
      <c r="J20" s="23">
        <v>3.6449416674851201E-2</v>
      </c>
      <c r="K20" s="23">
        <v>3.40085603172013E-2</v>
      </c>
      <c r="L20" s="23">
        <v>5.2619780362958501E-2</v>
      </c>
      <c r="M20" s="23"/>
      <c r="N20" s="23">
        <v>2.1875615204005602E-2</v>
      </c>
      <c r="O20" s="23">
        <v>5.1038101085962899E-2</v>
      </c>
      <c r="P20" s="23">
        <v>3.52729263014471E-2</v>
      </c>
      <c r="Q20" s="23">
        <v>3.1587219591812002E-2</v>
      </c>
      <c r="R20" s="23"/>
      <c r="S20" s="23">
        <v>4.4790894928204102E-2</v>
      </c>
      <c r="T20" s="23">
        <v>3.3640190739126399E-2</v>
      </c>
      <c r="U20" s="23">
        <v>4.0847296565976597E-2</v>
      </c>
      <c r="V20" s="23">
        <v>2.43387888312907E-2</v>
      </c>
      <c r="W20" s="23">
        <v>1.8282254825816899E-2</v>
      </c>
      <c r="X20" s="23">
        <v>4.9541196385469999E-2</v>
      </c>
      <c r="Y20" s="23">
        <v>2.9631674889492698E-2</v>
      </c>
      <c r="Z20" s="23">
        <v>0</v>
      </c>
      <c r="AA20" s="23">
        <v>3.2573721033762E-2</v>
      </c>
      <c r="AB20" s="23">
        <v>4.3379804554725801E-2</v>
      </c>
      <c r="AC20" s="23">
        <v>5.4243289229093897E-2</v>
      </c>
      <c r="AD20" s="23">
        <v>3.7992573690540703E-2</v>
      </c>
      <c r="AE20" s="23"/>
      <c r="AF20" s="23">
        <v>4.3576521914541297E-2</v>
      </c>
      <c r="AG20" s="23">
        <v>3.1761880880610702E-2</v>
      </c>
      <c r="AH20" s="23">
        <v>3.1679713136588697E-2</v>
      </c>
      <c r="AI20" s="23"/>
      <c r="AJ20" s="23">
        <v>4.3317959620643103E-2</v>
      </c>
      <c r="AK20" s="23">
        <v>3.6019942940294501E-2</v>
      </c>
      <c r="AL20" s="23">
        <v>8.2412376544053808E-3</v>
      </c>
      <c r="AM20" s="23">
        <v>3.7264729286487101E-2</v>
      </c>
      <c r="AN20" s="23">
        <v>2.9913557010384801E-2</v>
      </c>
      <c r="AO20" s="23"/>
      <c r="AP20" s="23">
        <v>3.7698358646805701E-2</v>
      </c>
      <c r="AQ20" s="23">
        <v>3.3963282427059101E-2</v>
      </c>
      <c r="AR20" s="23">
        <v>3.9667940170932899E-2</v>
      </c>
      <c r="AS20" s="23"/>
      <c r="AT20" s="23">
        <v>4.8026081527140198E-2</v>
      </c>
      <c r="AU20" s="23">
        <v>3.5373283575872702E-2</v>
      </c>
      <c r="AV20" s="23">
        <v>3.02846409466224E-2</v>
      </c>
      <c r="AW20" s="23">
        <v>1.86712659955071E-2</v>
      </c>
      <c r="AX20" s="23">
        <v>4.7759699190535E-2</v>
      </c>
      <c r="AY20" s="23"/>
      <c r="AZ20" s="23">
        <v>3.2794979632305397E-2</v>
      </c>
      <c r="BA20" s="23">
        <v>2.49022228001963E-2</v>
      </c>
      <c r="BB20" s="23">
        <v>4.10575042300345E-2</v>
      </c>
      <c r="BC20" s="23">
        <v>4.6359945741200899E-2</v>
      </c>
      <c r="BD20" s="23">
        <v>4.9728834720015998E-2</v>
      </c>
      <c r="BE20" s="23">
        <v>1.8415171559656499E-2</v>
      </c>
    </row>
    <row r="21" spans="2:57" x14ac:dyDescent="0.25">
      <c r="B21" s="16" t="s">
        <v>187</v>
      </c>
    </row>
    <row r="22" spans="2:57" x14ac:dyDescent="0.25">
      <c r="B22" t="s">
        <v>91</v>
      </c>
    </row>
    <row r="23" spans="2:57" x14ac:dyDescent="0.25">
      <c r="B23" t="s">
        <v>92</v>
      </c>
    </row>
    <row r="25" spans="2:57" x14ac:dyDescent="0.25">
      <c r="B25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BE23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188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378</v>
      </c>
      <c r="D7" s="10">
        <v>252</v>
      </c>
      <c r="E7" s="10">
        <v>125</v>
      </c>
      <c r="F7" s="10"/>
      <c r="G7" s="10">
        <v>74</v>
      </c>
      <c r="H7" s="10">
        <v>71</v>
      </c>
      <c r="I7" s="10">
        <v>62</v>
      </c>
      <c r="J7" s="10">
        <v>41</v>
      </c>
      <c r="K7" s="10">
        <v>45</v>
      </c>
      <c r="L7" s="10">
        <v>85</v>
      </c>
      <c r="M7" s="10"/>
      <c r="N7" s="10">
        <v>167</v>
      </c>
      <c r="O7" s="10">
        <v>85</v>
      </c>
      <c r="P7" s="10">
        <v>73</v>
      </c>
      <c r="Q7" s="10">
        <v>51</v>
      </c>
      <c r="R7" s="10"/>
      <c r="S7" s="10">
        <v>70</v>
      </c>
      <c r="T7" s="10">
        <v>49</v>
      </c>
      <c r="U7" s="10">
        <v>25</v>
      </c>
      <c r="V7" s="10">
        <v>27</v>
      </c>
      <c r="W7" s="10">
        <v>31</v>
      </c>
      <c r="X7" s="10">
        <v>41</v>
      </c>
      <c r="Y7" s="10">
        <v>31</v>
      </c>
      <c r="Z7" s="10">
        <v>9</v>
      </c>
      <c r="AA7" s="10">
        <v>36</v>
      </c>
      <c r="AB7" s="10">
        <v>33</v>
      </c>
      <c r="AC7" s="10">
        <v>11</v>
      </c>
      <c r="AD7" s="10">
        <v>15</v>
      </c>
      <c r="AE7" s="10"/>
      <c r="AF7" s="10">
        <v>115</v>
      </c>
      <c r="AG7" s="10">
        <v>160</v>
      </c>
      <c r="AH7" s="10">
        <v>50</v>
      </c>
      <c r="AI7" s="10"/>
      <c r="AJ7" s="10">
        <v>116</v>
      </c>
      <c r="AK7" s="10">
        <v>120</v>
      </c>
      <c r="AL7" s="10">
        <v>32</v>
      </c>
      <c r="AM7" s="10">
        <v>4</v>
      </c>
      <c r="AN7" s="10">
        <v>40</v>
      </c>
      <c r="AO7" s="10"/>
      <c r="AP7" s="10">
        <v>78</v>
      </c>
      <c r="AQ7" s="10">
        <v>153</v>
      </c>
      <c r="AR7" s="10">
        <v>34</v>
      </c>
      <c r="AS7" s="10"/>
      <c r="AT7" s="10">
        <v>37</v>
      </c>
      <c r="AU7" s="10">
        <v>76</v>
      </c>
      <c r="AV7" s="10">
        <v>158</v>
      </c>
      <c r="AW7" s="10">
        <v>65</v>
      </c>
      <c r="AX7" s="10">
        <v>10</v>
      </c>
      <c r="AY7" s="10"/>
      <c r="AZ7" s="10">
        <v>114</v>
      </c>
      <c r="BA7" s="10">
        <v>113</v>
      </c>
      <c r="BB7" s="10">
        <v>45</v>
      </c>
      <c r="BC7" s="10">
        <v>56</v>
      </c>
      <c r="BD7" s="10">
        <v>33</v>
      </c>
      <c r="BE7" s="10">
        <v>17</v>
      </c>
    </row>
    <row r="8" spans="2:57" ht="30" customHeight="1" x14ac:dyDescent="0.25">
      <c r="B8" s="11" t="s">
        <v>20</v>
      </c>
      <c r="C8" s="11">
        <v>382</v>
      </c>
      <c r="D8" s="11">
        <v>259</v>
      </c>
      <c r="E8" s="11">
        <v>121</v>
      </c>
      <c r="F8" s="11"/>
      <c r="G8" s="11">
        <v>78</v>
      </c>
      <c r="H8" s="11">
        <v>79</v>
      </c>
      <c r="I8" s="11">
        <v>68</v>
      </c>
      <c r="J8" s="11">
        <v>40</v>
      </c>
      <c r="K8" s="11">
        <v>40</v>
      </c>
      <c r="L8" s="11">
        <v>78</v>
      </c>
      <c r="M8" s="11"/>
      <c r="N8" s="11">
        <v>161</v>
      </c>
      <c r="O8" s="11">
        <v>82</v>
      </c>
      <c r="P8" s="11">
        <v>80</v>
      </c>
      <c r="Q8" s="11">
        <v>57</v>
      </c>
      <c r="R8" s="11"/>
      <c r="S8" s="11">
        <v>75</v>
      </c>
      <c r="T8" s="11">
        <v>46</v>
      </c>
      <c r="U8" s="11">
        <v>23</v>
      </c>
      <c r="V8" s="11">
        <v>28</v>
      </c>
      <c r="W8" s="11">
        <v>30</v>
      </c>
      <c r="X8" s="11">
        <v>43</v>
      </c>
      <c r="Y8" s="11">
        <v>30</v>
      </c>
      <c r="Z8" s="11">
        <v>9</v>
      </c>
      <c r="AA8" s="11">
        <v>37</v>
      </c>
      <c r="AB8" s="11">
        <v>36</v>
      </c>
      <c r="AC8" s="11">
        <v>11</v>
      </c>
      <c r="AD8" s="11">
        <v>14</v>
      </c>
      <c r="AE8" s="11"/>
      <c r="AF8" s="11">
        <v>113</v>
      </c>
      <c r="AG8" s="11">
        <v>159</v>
      </c>
      <c r="AH8" s="11">
        <v>54</v>
      </c>
      <c r="AI8" s="11"/>
      <c r="AJ8" s="11">
        <v>112</v>
      </c>
      <c r="AK8" s="11">
        <v>125</v>
      </c>
      <c r="AL8" s="11">
        <v>31</v>
      </c>
      <c r="AM8" s="11">
        <v>4</v>
      </c>
      <c r="AN8" s="11">
        <v>42</v>
      </c>
      <c r="AO8" s="11"/>
      <c r="AP8" s="11">
        <v>78</v>
      </c>
      <c r="AQ8" s="11">
        <v>159</v>
      </c>
      <c r="AR8" s="11">
        <v>32</v>
      </c>
      <c r="AS8" s="11"/>
      <c r="AT8" s="11">
        <v>38</v>
      </c>
      <c r="AU8" s="11">
        <v>78</v>
      </c>
      <c r="AV8" s="11">
        <v>159</v>
      </c>
      <c r="AW8" s="11">
        <v>67</v>
      </c>
      <c r="AX8" s="11">
        <v>10</v>
      </c>
      <c r="AY8" s="11"/>
      <c r="AZ8" s="11">
        <v>122</v>
      </c>
      <c r="BA8" s="11">
        <v>113</v>
      </c>
      <c r="BB8" s="11">
        <v>46</v>
      </c>
      <c r="BC8" s="11">
        <v>53</v>
      </c>
      <c r="BD8" s="11">
        <v>31</v>
      </c>
      <c r="BE8" s="11">
        <v>17</v>
      </c>
    </row>
    <row r="9" spans="2:57" x14ac:dyDescent="0.25">
      <c r="B9" s="15" t="s">
        <v>180</v>
      </c>
      <c r="C9" s="14">
        <v>0.74029707963052505</v>
      </c>
      <c r="D9" s="14">
        <v>0.70024985218012503</v>
      </c>
      <c r="E9" s="14">
        <v>0.82346350370175503</v>
      </c>
      <c r="F9" s="14"/>
      <c r="G9" s="14">
        <v>0.90219900676517495</v>
      </c>
      <c r="H9" s="14">
        <v>0.70432197841104704</v>
      </c>
      <c r="I9" s="14">
        <v>0.81521950018518397</v>
      </c>
      <c r="J9" s="14">
        <v>0.83512312481935302</v>
      </c>
      <c r="K9" s="14">
        <v>0.71474363990374901</v>
      </c>
      <c r="L9" s="14">
        <v>0.51535351985667599</v>
      </c>
      <c r="M9" s="14"/>
      <c r="N9" s="14">
        <v>0.706331856904718</v>
      </c>
      <c r="O9" s="14">
        <v>0.75693489625287003</v>
      </c>
      <c r="P9" s="14">
        <v>0.79693330998376999</v>
      </c>
      <c r="Q9" s="14">
        <v>0.72472646697350596</v>
      </c>
      <c r="R9" s="14"/>
      <c r="S9" s="14">
        <v>0.85025460670980901</v>
      </c>
      <c r="T9" s="14">
        <v>0.79059948418056802</v>
      </c>
      <c r="U9" s="14">
        <v>0.582081420714883</v>
      </c>
      <c r="V9" s="14">
        <v>0.74015593067636798</v>
      </c>
      <c r="W9" s="14">
        <v>0.63606970549296105</v>
      </c>
      <c r="X9" s="14">
        <v>0.69387048906793303</v>
      </c>
      <c r="Y9" s="14">
        <v>0.76929524574827801</v>
      </c>
      <c r="Z9" s="14">
        <v>0.55999004496083804</v>
      </c>
      <c r="AA9" s="14">
        <v>0.78210876247968597</v>
      </c>
      <c r="AB9" s="14">
        <v>0.71054207086752097</v>
      </c>
      <c r="AC9" s="14">
        <v>0.61870761733245105</v>
      </c>
      <c r="AD9" s="14">
        <v>0.72860527717748602</v>
      </c>
      <c r="AE9" s="14"/>
      <c r="AF9" s="14">
        <v>0.63310764226118099</v>
      </c>
      <c r="AG9" s="14">
        <v>0.69941486782064499</v>
      </c>
      <c r="AH9" s="14">
        <v>0.91729745402677398</v>
      </c>
      <c r="AI9" s="14"/>
      <c r="AJ9" s="14">
        <v>0.64682330889669104</v>
      </c>
      <c r="AK9" s="14">
        <v>0.74643559122568603</v>
      </c>
      <c r="AL9" s="14">
        <v>0.653172366841</v>
      </c>
      <c r="AM9" s="14">
        <v>1</v>
      </c>
      <c r="AN9" s="14">
        <v>0.86981241455231495</v>
      </c>
      <c r="AO9" s="14"/>
      <c r="AP9" s="14">
        <v>0.66217603436549599</v>
      </c>
      <c r="AQ9" s="14">
        <v>0.79777359282155902</v>
      </c>
      <c r="AR9" s="14">
        <v>0.71760499602263095</v>
      </c>
      <c r="AS9" s="14"/>
      <c r="AT9" s="14">
        <v>0.76330611394426096</v>
      </c>
      <c r="AU9" s="14">
        <v>0.72470287452320803</v>
      </c>
      <c r="AV9" s="14">
        <v>0.72890315274004203</v>
      </c>
      <c r="AW9" s="14">
        <v>0.77191305894208795</v>
      </c>
      <c r="AX9" s="14">
        <v>0.82681989062510797</v>
      </c>
      <c r="AY9" s="14"/>
      <c r="AZ9" s="14">
        <v>0.83137852042219296</v>
      </c>
      <c r="BA9" s="14">
        <v>0.79827238611019302</v>
      </c>
      <c r="BB9" s="14">
        <v>0.66520520104158698</v>
      </c>
      <c r="BC9" s="14">
        <v>0.64345386506572799</v>
      </c>
      <c r="BD9" s="14">
        <v>0.55889937513423504</v>
      </c>
      <c r="BE9" s="14">
        <v>0.53378717818007104</v>
      </c>
    </row>
    <row r="10" spans="2:57" x14ac:dyDescent="0.25">
      <c r="B10" s="15" t="s">
        <v>177</v>
      </c>
      <c r="C10" s="14">
        <v>0.66697784881936295</v>
      </c>
      <c r="D10" s="14">
        <v>0.62844192986471603</v>
      </c>
      <c r="E10" s="14">
        <v>0.75519204783976202</v>
      </c>
      <c r="F10" s="14"/>
      <c r="G10" s="14">
        <v>0.65187805545964805</v>
      </c>
      <c r="H10" s="14">
        <v>0.65755877812889896</v>
      </c>
      <c r="I10" s="14">
        <v>0.65505858935830197</v>
      </c>
      <c r="J10" s="14">
        <v>0.62757964234284003</v>
      </c>
      <c r="K10" s="14">
        <v>0.67170719475853702</v>
      </c>
      <c r="L10" s="14">
        <v>0.71949612283305198</v>
      </c>
      <c r="M10" s="14"/>
      <c r="N10" s="14">
        <v>0.66031245802472005</v>
      </c>
      <c r="O10" s="14">
        <v>0.70842356391293004</v>
      </c>
      <c r="P10" s="14">
        <v>0.69898995684459897</v>
      </c>
      <c r="Q10" s="14">
        <v>0.58752023317414703</v>
      </c>
      <c r="R10" s="14"/>
      <c r="S10" s="14">
        <v>0.72744815287333398</v>
      </c>
      <c r="T10" s="14">
        <v>0.48090584624963501</v>
      </c>
      <c r="U10" s="14">
        <v>0.64935431549238998</v>
      </c>
      <c r="V10" s="14">
        <v>0.62593482469449002</v>
      </c>
      <c r="W10" s="14">
        <v>0.69010565978008398</v>
      </c>
      <c r="X10" s="14">
        <v>0.688620226011737</v>
      </c>
      <c r="Y10" s="14">
        <v>0.60723316902733904</v>
      </c>
      <c r="Z10" s="14">
        <v>0.78199022338400903</v>
      </c>
      <c r="AA10" s="14">
        <v>0.67255558285309502</v>
      </c>
      <c r="AB10" s="14">
        <v>0.79467702027924603</v>
      </c>
      <c r="AC10" s="14">
        <v>0.89284273614526</v>
      </c>
      <c r="AD10" s="14">
        <v>0.49890890492977602</v>
      </c>
      <c r="AE10" s="14"/>
      <c r="AF10" s="14">
        <v>0.66698162865090405</v>
      </c>
      <c r="AG10" s="14">
        <v>0.68185868808970096</v>
      </c>
      <c r="AH10" s="14">
        <v>0.65859414343954403</v>
      </c>
      <c r="AI10" s="14"/>
      <c r="AJ10" s="14">
        <v>0.65046954410207403</v>
      </c>
      <c r="AK10" s="14">
        <v>0.66721943944942297</v>
      </c>
      <c r="AL10" s="14">
        <v>0.80230514983558299</v>
      </c>
      <c r="AM10" s="14">
        <v>0.232876032464847</v>
      </c>
      <c r="AN10" s="14">
        <v>0.72540102653154404</v>
      </c>
      <c r="AO10" s="14"/>
      <c r="AP10" s="14">
        <v>0.63064172693854903</v>
      </c>
      <c r="AQ10" s="14">
        <v>0.64886788716295096</v>
      </c>
      <c r="AR10" s="14">
        <v>0.77366700926431498</v>
      </c>
      <c r="AS10" s="14"/>
      <c r="AT10" s="14">
        <v>0.67684441852593702</v>
      </c>
      <c r="AU10" s="14">
        <v>0.65878957479886402</v>
      </c>
      <c r="AV10" s="14">
        <v>0.66817465943399501</v>
      </c>
      <c r="AW10" s="14">
        <v>0.64977442091108195</v>
      </c>
      <c r="AX10" s="14">
        <v>0.70495295393923096</v>
      </c>
      <c r="AY10" s="14"/>
      <c r="AZ10" s="14">
        <v>0.75511600635923504</v>
      </c>
      <c r="BA10" s="14">
        <v>0.61617640209645397</v>
      </c>
      <c r="BB10" s="14">
        <v>0.69118390452501</v>
      </c>
      <c r="BC10" s="14">
        <v>0.61893143525412797</v>
      </c>
      <c r="BD10" s="14">
        <v>0.55839819383068401</v>
      </c>
      <c r="BE10" s="14">
        <v>0.65520580483261703</v>
      </c>
    </row>
    <row r="11" spans="2:57" x14ac:dyDescent="0.25">
      <c r="B11" s="15" t="s">
        <v>181</v>
      </c>
      <c r="C11" s="14">
        <v>0.51027133254339496</v>
      </c>
      <c r="D11" s="14">
        <v>0.59353560979889097</v>
      </c>
      <c r="E11" s="14">
        <v>0.328162141166495</v>
      </c>
      <c r="F11" s="14"/>
      <c r="G11" s="14">
        <v>0.65823314372248898</v>
      </c>
      <c r="H11" s="14">
        <v>0.61293609373101898</v>
      </c>
      <c r="I11" s="14">
        <v>0.63961628021511496</v>
      </c>
      <c r="J11" s="14">
        <v>0.40920788680975401</v>
      </c>
      <c r="K11" s="14">
        <v>0.19346311454489701</v>
      </c>
      <c r="L11" s="14">
        <v>0.36117561667081199</v>
      </c>
      <c r="M11" s="14"/>
      <c r="N11" s="14">
        <v>0.53352056496906697</v>
      </c>
      <c r="O11" s="14">
        <v>0.51530198055479504</v>
      </c>
      <c r="P11" s="14">
        <v>0.402994146377187</v>
      </c>
      <c r="Q11" s="14">
        <v>0.58759123562686799</v>
      </c>
      <c r="R11" s="14"/>
      <c r="S11" s="14">
        <v>0.62351317084536395</v>
      </c>
      <c r="T11" s="14">
        <v>0.46607805864522101</v>
      </c>
      <c r="U11" s="14">
        <v>0.44333215977547602</v>
      </c>
      <c r="V11" s="14">
        <v>0.45015887694524498</v>
      </c>
      <c r="W11" s="14">
        <v>0.59969227253222701</v>
      </c>
      <c r="X11" s="14">
        <v>0.50596445226841902</v>
      </c>
      <c r="Y11" s="14">
        <v>0.52181123076944602</v>
      </c>
      <c r="Z11" s="14">
        <v>0.55999004496083804</v>
      </c>
      <c r="AA11" s="14">
        <v>0.49538555512696097</v>
      </c>
      <c r="AB11" s="14">
        <v>0.378242365060454</v>
      </c>
      <c r="AC11" s="14">
        <v>0.44778563905466401</v>
      </c>
      <c r="AD11" s="14">
        <v>0.46687515848831301</v>
      </c>
      <c r="AE11" s="14"/>
      <c r="AF11" s="14">
        <v>0.49909458157338799</v>
      </c>
      <c r="AG11" s="14">
        <v>0.51081766242342597</v>
      </c>
      <c r="AH11" s="14">
        <v>0.45448018505672699</v>
      </c>
      <c r="AI11" s="14"/>
      <c r="AJ11" s="14">
        <v>0.433922152006807</v>
      </c>
      <c r="AK11" s="14">
        <v>0.59350846954690595</v>
      </c>
      <c r="AL11" s="14">
        <v>0.45715216589919999</v>
      </c>
      <c r="AM11" s="14">
        <v>0.70468259031139702</v>
      </c>
      <c r="AN11" s="14">
        <v>0.53806255503997502</v>
      </c>
      <c r="AO11" s="14"/>
      <c r="AP11" s="14">
        <v>0.54811109696398796</v>
      </c>
      <c r="AQ11" s="14">
        <v>0.59718532942424996</v>
      </c>
      <c r="AR11" s="14">
        <v>0.36994251279889101</v>
      </c>
      <c r="AS11" s="14"/>
      <c r="AT11" s="14">
        <v>0.54843679032266501</v>
      </c>
      <c r="AU11" s="14">
        <v>0.61735251759061505</v>
      </c>
      <c r="AV11" s="14">
        <v>0.46578627786135002</v>
      </c>
      <c r="AW11" s="14">
        <v>0.55225960079264802</v>
      </c>
      <c r="AX11" s="14">
        <v>0.20318079873362599</v>
      </c>
      <c r="AY11" s="14"/>
      <c r="AZ11" s="14">
        <v>0.65367236807468898</v>
      </c>
      <c r="BA11" s="14">
        <v>0.45545452228306899</v>
      </c>
      <c r="BB11" s="14">
        <v>0.47335991601476801</v>
      </c>
      <c r="BC11" s="14">
        <v>0.42212750026236601</v>
      </c>
      <c r="BD11" s="14">
        <v>0.36203894911015799</v>
      </c>
      <c r="BE11" s="14">
        <v>0.48974802258255701</v>
      </c>
    </row>
    <row r="12" spans="2:57" ht="30" x14ac:dyDescent="0.25">
      <c r="B12" s="15" t="s">
        <v>175</v>
      </c>
      <c r="C12" s="14">
        <v>0.48727609355634399</v>
      </c>
      <c r="D12" s="14">
        <v>0.45023205778775799</v>
      </c>
      <c r="E12" s="14">
        <v>0.56177279130366697</v>
      </c>
      <c r="F12" s="14"/>
      <c r="G12" s="14">
        <v>0.43611924141598002</v>
      </c>
      <c r="H12" s="14">
        <v>0.45860320997204901</v>
      </c>
      <c r="I12" s="14">
        <v>0.43585840250353303</v>
      </c>
      <c r="J12" s="14">
        <v>0.61802299313403297</v>
      </c>
      <c r="K12" s="14">
        <v>0.51259721868527697</v>
      </c>
      <c r="L12" s="14">
        <v>0.53171269054234205</v>
      </c>
      <c r="M12" s="14"/>
      <c r="N12" s="14">
        <v>0.49750926882804403</v>
      </c>
      <c r="O12" s="14">
        <v>0.50735290159878998</v>
      </c>
      <c r="P12" s="14">
        <v>0.51024475690760995</v>
      </c>
      <c r="Q12" s="14">
        <v>0.41333998989064502</v>
      </c>
      <c r="R12" s="14"/>
      <c r="S12" s="14">
        <v>0.50636262094178197</v>
      </c>
      <c r="T12" s="14">
        <v>0.65836186974591404</v>
      </c>
      <c r="U12" s="14">
        <v>0.49118297604465999</v>
      </c>
      <c r="V12" s="14">
        <v>0.46416687985890098</v>
      </c>
      <c r="W12" s="14">
        <v>0.37660876839243101</v>
      </c>
      <c r="X12" s="14">
        <v>0.44886385939316897</v>
      </c>
      <c r="Y12" s="14">
        <v>0.50849189648404403</v>
      </c>
      <c r="Z12" s="14">
        <v>0.41201184296834098</v>
      </c>
      <c r="AA12" s="14">
        <v>0.41501442222153301</v>
      </c>
      <c r="AB12" s="14">
        <v>0.45944422856427702</v>
      </c>
      <c r="AC12" s="14">
        <v>0.25918985689867202</v>
      </c>
      <c r="AD12" s="14">
        <v>0.64862639930991395</v>
      </c>
      <c r="AE12" s="14"/>
      <c r="AF12" s="14">
        <v>0.46674178909016001</v>
      </c>
      <c r="AG12" s="14">
        <v>0.49296874755896503</v>
      </c>
      <c r="AH12" s="14">
        <v>0.48788803958983601</v>
      </c>
      <c r="AI12" s="14"/>
      <c r="AJ12" s="14">
        <v>0.49185618517917701</v>
      </c>
      <c r="AK12" s="14">
        <v>0.48352594431646301</v>
      </c>
      <c r="AL12" s="14">
        <v>0.57983045732571203</v>
      </c>
      <c r="AM12" s="14">
        <v>0.52819344215345099</v>
      </c>
      <c r="AN12" s="14">
        <v>0.44822564244245999</v>
      </c>
      <c r="AO12" s="14"/>
      <c r="AP12" s="14">
        <v>0.41842405220052098</v>
      </c>
      <c r="AQ12" s="14">
        <v>0.48852389066575103</v>
      </c>
      <c r="AR12" s="14">
        <v>0.763661248360059</v>
      </c>
      <c r="AS12" s="14"/>
      <c r="AT12" s="14">
        <v>0.38885204411389301</v>
      </c>
      <c r="AU12" s="14">
        <v>0.56996960789516604</v>
      </c>
      <c r="AV12" s="14">
        <v>0.45719623534569698</v>
      </c>
      <c r="AW12" s="14">
        <v>0.513054068056225</v>
      </c>
      <c r="AX12" s="14">
        <v>0.67599828333502998</v>
      </c>
      <c r="AY12" s="14"/>
      <c r="AZ12" s="14">
        <v>0.40982638907361602</v>
      </c>
      <c r="BA12" s="14">
        <v>0.563083758333212</v>
      </c>
      <c r="BB12" s="14">
        <v>0.35699570320092999</v>
      </c>
      <c r="BC12" s="14">
        <v>0.61289012943487997</v>
      </c>
      <c r="BD12" s="14">
        <v>0.499101050136533</v>
      </c>
      <c r="BE12" s="14">
        <v>0.47293743182248899</v>
      </c>
    </row>
    <row r="13" spans="2:57" x14ac:dyDescent="0.25">
      <c r="B13" s="15" t="s">
        <v>182</v>
      </c>
      <c r="C13" s="14">
        <v>0.44145421129221901</v>
      </c>
      <c r="D13" s="14">
        <v>0.45152115425558798</v>
      </c>
      <c r="E13" s="14">
        <v>0.41497827383755898</v>
      </c>
      <c r="F13" s="14"/>
      <c r="G13" s="14">
        <v>0.55071857308082395</v>
      </c>
      <c r="H13" s="14">
        <v>0.40123246826431702</v>
      </c>
      <c r="I13" s="14">
        <v>0.50688886661708099</v>
      </c>
      <c r="J13" s="14">
        <v>0.61178052296279495</v>
      </c>
      <c r="K13" s="14">
        <v>0.42117930708324097</v>
      </c>
      <c r="L13" s="14">
        <v>0.239934704504113</v>
      </c>
      <c r="M13" s="14"/>
      <c r="N13" s="14">
        <v>0.45661998943214999</v>
      </c>
      <c r="O13" s="14">
        <v>0.47493572817521901</v>
      </c>
      <c r="P13" s="14">
        <v>0.42925668868005901</v>
      </c>
      <c r="Q13" s="14">
        <v>0.36647887881860802</v>
      </c>
      <c r="R13" s="14"/>
      <c r="S13" s="14">
        <v>0.46684797423734897</v>
      </c>
      <c r="T13" s="14">
        <v>0.46622599411158</v>
      </c>
      <c r="U13" s="14">
        <v>0.352648137164428</v>
      </c>
      <c r="V13" s="14">
        <v>0.40498837520027198</v>
      </c>
      <c r="W13" s="14">
        <v>0.31935815743669299</v>
      </c>
      <c r="X13" s="14">
        <v>0.55266008693507196</v>
      </c>
      <c r="Y13" s="14">
        <v>0.442689659257752</v>
      </c>
      <c r="Z13" s="14">
        <v>0.112424378125729</v>
      </c>
      <c r="AA13" s="14">
        <v>0.43665911757755899</v>
      </c>
      <c r="AB13" s="14">
        <v>0.43229210068544299</v>
      </c>
      <c r="AC13" s="14">
        <v>0.28120178933346501</v>
      </c>
      <c r="AD13" s="14">
        <v>0.72275466332507998</v>
      </c>
      <c r="AE13" s="14"/>
      <c r="AF13" s="14">
        <v>0.42723988289272302</v>
      </c>
      <c r="AG13" s="14">
        <v>0.41820610704706002</v>
      </c>
      <c r="AH13" s="14">
        <v>0.37382256418623799</v>
      </c>
      <c r="AI13" s="14"/>
      <c r="AJ13" s="14">
        <v>0.37291803515535399</v>
      </c>
      <c r="AK13" s="14">
        <v>0.45956869587622601</v>
      </c>
      <c r="AL13" s="14">
        <v>0.43447801339474401</v>
      </c>
      <c r="AM13" s="14">
        <v>0.55499988227790398</v>
      </c>
      <c r="AN13" s="14">
        <v>0.45284689790291099</v>
      </c>
      <c r="AO13" s="14"/>
      <c r="AP13" s="14">
        <v>0.44830935817929302</v>
      </c>
      <c r="AQ13" s="14">
        <v>0.48089192721066398</v>
      </c>
      <c r="AR13" s="14">
        <v>0.51011194350274403</v>
      </c>
      <c r="AS13" s="14"/>
      <c r="AT13" s="14">
        <v>0.32464088365384303</v>
      </c>
      <c r="AU13" s="14">
        <v>0.49522750374022101</v>
      </c>
      <c r="AV13" s="14">
        <v>0.45350349892130098</v>
      </c>
      <c r="AW13" s="14">
        <v>0.42981392160505699</v>
      </c>
      <c r="AX13" s="14">
        <v>0.61175751593847005</v>
      </c>
      <c r="AY13" s="14"/>
      <c r="AZ13" s="14">
        <v>0.45721281123983698</v>
      </c>
      <c r="BA13" s="14">
        <v>0.44710356909350701</v>
      </c>
      <c r="BB13" s="14">
        <v>0.362423690876301</v>
      </c>
      <c r="BC13" s="14">
        <v>0.36945797624121302</v>
      </c>
      <c r="BD13" s="14">
        <v>0.54384978396522099</v>
      </c>
      <c r="BE13" s="14">
        <v>0.54239969508284502</v>
      </c>
    </row>
    <row r="14" spans="2:57" x14ac:dyDescent="0.25">
      <c r="B14" s="15" t="s">
        <v>179</v>
      </c>
      <c r="C14" s="14">
        <v>0.43703389360390998</v>
      </c>
      <c r="D14" s="14">
        <v>0.36869240497920303</v>
      </c>
      <c r="E14" s="14">
        <v>0.58681828397323699</v>
      </c>
      <c r="F14" s="14"/>
      <c r="G14" s="14">
        <v>0.32924288602107499</v>
      </c>
      <c r="H14" s="14">
        <v>0.29789042038733798</v>
      </c>
      <c r="I14" s="14">
        <v>0.49814935770608798</v>
      </c>
      <c r="J14" s="14">
        <v>0.50047513814817901</v>
      </c>
      <c r="K14" s="14">
        <v>0.59769599022411202</v>
      </c>
      <c r="L14" s="14">
        <v>0.51638507993066596</v>
      </c>
      <c r="M14" s="14"/>
      <c r="N14" s="14">
        <v>0.45988752760680301</v>
      </c>
      <c r="O14" s="14">
        <v>0.431713910301533</v>
      </c>
      <c r="P14" s="14">
        <v>0.391853168824569</v>
      </c>
      <c r="Q14" s="14">
        <v>0.42551262388080002</v>
      </c>
      <c r="R14" s="14"/>
      <c r="S14" s="14">
        <v>0.444849543677026</v>
      </c>
      <c r="T14" s="14">
        <v>0.42559952662624001</v>
      </c>
      <c r="U14" s="14">
        <v>0.47415121615727002</v>
      </c>
      <c r="V14" s="14">
        <v>0.41186511420604499</v>
      </c>
      <c r="W14" s="14">
        <v>0.38848404317829499</v>
      </c>
      <c r="X14" s="14">
        <v>0.44564392128783797</v>
      </c>
      <c r="Y14" s="14">
        <v>0.45841638358452202</v>
      </c>
      <c r="Z14" s="14">
        <v>0.299587464842613</v>
      </c>
      <c r="AA14" s="14">
        <v>0.54756440063963596</v>
      </c>
      <c r="AB14" s="14">
        <v>0.43375528996587998</v>
      </c>
      <c r="AC14" s="14">
        <v>0.436751212253709</v>
      </c>
      <c r="AD14" s="14">
        <v>0.265586483981333</v>
      </c>
      <c r="AE14" s="14"/>
      <c r="AF14" s="14">
        <v>0.51104553512286799</v>
      </c>
      <c r="AG14" s="14">
        <v>0.44646401369314198</v>
      </c>
      <c r="AH14" s="14">
        <v>0.29253464611067698</v>
      </c>
      <c r="AI14" s="14"/>
      <c r="AJ14" s="14">
        <v>0.42431940373743499</v>
      </c>
      <c r="AK14" s="14">
        <v>0.47628282326540999</v>
      </c>
      <c r="AL14" s="14">
        <v>0.49641191704867799</v>
      </c>
      <c r="AM14" s="14">
        <v>0.21212408525724899</v>
      </c>
      <c r="AN14" s="14">
        <v>0.23941095050186501</v>
      </c>
      <c r="AO14" s="14"/>
      <c r="AP14" s="14">
        <v>0.335155533756686</v>
      </c>
      <c r="AQ14" s="14">
        <v>0.43073931004242699</v>
      </c>
      <c r="AR14" s="14">
        <v>0.56894678665137899</v>
      </c>
      <c r="AS14" s="14"/>
      <c r="AT14" s="14">
        <v>0.35552100468136399</v>
      </c>
      <c r="AU14" s="14">
        <v>0.388101330265397</v>
      </c>
      <c r="AV14" s="14">
        <v>0.43129557444653399</v>
      </c>
      <c r="AW14" s="14">
        <v>0.35914199928828899</v>
      </c>
      <c r="AX14" s="14">
        <v>0.766951855144133</v>
      </c>
      <c r="AY14" s="14"/>
      <c r="AZ14" s="14">
        <v>0.41418162496635202</v>
      </c>
      <c r="BA14" s="14">
        <v>0.53184411209733096</v>
      </c>
      <c r="BB14" s="14">
        <v>0.29108028367051503</v>
      </c>
      <c r="BC14" s="14">
        <v>0.33977141147342499</v>
      </c>
      <c r="BD14" s="14">
        <v>0.47805517538479902</v>
      </c>
      <c r="BE14" s="14">
        <v>0.59348292081625598</v>
      </c>
    </row>
    <row r="15" spans="2:57" x14ac:dyDescent="0.25">
      <c r="B15" s="15" t="s">
        <v>183</v>
      </c>
      <c r="C15" s="14">
        <v>0.39057886679888598</v>
      </c>
      <c r="D15" s="14">
        <v>0.36802517429680898</v>
      </c>
      <c r="E15" s="14">
        <v>0.433280991358929</v>
      </c>
      <c r="F15" s="14"/>
      <c r="G15" s="14">
        <v>0.11585856705869101</v>
      </c>
      <c r="H15" s="14">
        <v>0.383147657404668</v>
      </c>
      <c r="I15" s="14">
        <v>0.28365956429092998</v>
      </c>
      <c r="J15" s="14">
        <v>0.39633456519694799</v>
      </c>
      <c r="K15" s="14">
        <v>0.59626580396109596</v>
      </c>
      <c r="L15" s="14">
        <v>0.65560596719284303</v>
      </c>
      <c r="M15" s="14"/>
      <c r="N15" s="14">
        <v>0.39068090279741402</v>
      </c>
      <c r="O15" s="14">
        <v>0.38164321659504702</v>
      </c>
      <c r="P15" s="14">
        <v>0.4271522074172</v>
      </c>
      <c r="Q15" s="14">
        <v>0.36478658923870699</v>
      </c>
      <c r="R15" s="14"/>
      <c r="S15" s="14">
        <v>0.28025636804211401</v>
      </c>
      <c r="T15" s="14">
        <v>0.38453821095264201</v>
      </c>
      <c r="U15" s="14">
        <v>0.54321757493376199</v>
      </c>
      <c r="V15" s="14">
        <v>0.34782638226063201</v>
      </c>
      <c r="W15" s="14">
        <v>0.53546715279366597</v>
      </c>
      <c r="X15" s="14">
        <v>0.36763647901527902</v>
      </c>
      <c r="Y15" s="14">
        <v>0.34233264333435198</v>
      </c>
      <c r="Z15" s="14">
        <v>0.55639638125105495</v>
      </c>
      <c r="AA15" s="14">
        <v>0.361169068135483</v>
      </c>
      <c r="AB15" s="14">
        <v>0.41797990610862101</v>
      </c>
      <c r="AC15" s="14">
        <v>0.42935635240734199</v>
      </c>
      <c r="AD15" s="14">
        <v>0.55952014151006901</v>
      </c>
      <c r="AE15" s="14"/>
      <c r="AF15" s="14">
        <v>0.53123994082884995</v>
      </c>
      <c r="AG15" s="14">
        <v>0.40549973220206698</v>
      </c>
      <c r="AH15" s="14">
        <v>0.32444802964201203</v>
      </c>
      <c r="AI15" s="14"/>
      <c r="AJ15" s="14">
        <v>0.53244928323072904</v>
      </c>
      <c r="AK15" s="14">
        <v>0.34038734279921101</v>
      </c>
      <c r="AL15" s="14">
        <v>0.440669364904899</v>
      </c>
      <c r="AM15" s="14">
        <v>0.232876032464847</v>
      </c>
      <c r="AN15" s="14">
        <v>0.25181713317031101</v>
      </c>
      <c r="AO15" s="14"/>
      <c r="AP15" s="14">
        <v>0.48431902905045898</v>
      </c>
      <c r="AQ15" s="14">
        <v>0.27121794526790299</v>
      </c>
      <c r="AR15" s="14">
        <v>0.44554262788017901</v>
      </c>
      <c r="AS15" s="14"/>
      <c r="AT15" s="14">
        <v>0.41697700357312101</v>
      </c>
      <c r="AU15" s="14">
        <v>0.31716091939837199</v>
      </c>
      <c r="AV15" s="14">
        <v>0.41932298606880503</v>
      </c>
      <c r="AW15" s="14">
        <v>0.29646196444824202</v>
      </c>
      <c r="AX15" s="14">
        <v>0.49117549556173901</v>
      </c>
      <c r="AY15" s="14"/>
      <c r="AZ15" s="14">
        <v>0.239082895560669</v>
      </c>
      <c r="BA15" s="14">
        <v>0.404739099995025</v>
      </c>
      <c r="BB15" s="14">
        <v>0.53287135850989897</v>
      </c>
      <c r="BC15" s="14">
        <v>0.45486561669342201</v>
      </c>
      <c r="BD15" s="14">
        <v>0.58454933881978199</v>
      </c>
      <c r="BE15" s="14">
        <v>0.44921532761807498</v>
      </c>
    </row>
    <row r="16" spans="2:57" x14ac:dyDescent="0.25">
      <c r="B16" s="15" t="s">
        <v>176</v>
      </c>
      <c r="C16" s="14">
        <v>0.287408491934591</v>
      </c>
      <c r="D16" s="14">
        <v>0.30323115179983601</v>
      </c>
      <c r="E16" s="14">
        <v>0.256199414457837</v>
      </c>
      <c r="F16" s="14"/>
      <c r="G16" s="14">
        <v>0.34788106282897102</v>
      </c>
      <c r="H16" s="14">
        <v>0.37100050974144599</v>
      </c>
      <c r="I16" s="14">
        <v>0.34633336920431301</v>
      </c>
      <c r="J16" s="14">
        <v>0.321944255706483</v>
      </c>
      <c r="K16" s="14">
        <v>0.18332372548436701</v>
      </c>
      <c r="L16" s="14">
        <v>0.12767615904221899</v>
      </c>
      <c r="M16" s="14"/>
      <c r="N16" s="14">
        <v>0.27545130162183301</v>
      </c>
      <c r="O16" s="14">
        <v>0.32929621879723198</v>
      </c>
      <c r="P16" s="14">
        <v>0.28576204374428599</v>
      </c>
      <c r="Q16" s="14">
        <v>0.25567425620789203</v>
      </c>
      <c r="R16" s="14"/>
      <c r="S16" s="14">
        <v>0.40496705777674902</v>
      </c>
      <c r="T16" s="14">
        <v>0.22792009933840901</v>
      </c>
      <c r="U16" s="14">
        <v>0.28065568402718299</v>
      </c>
      <c r="V16" s="14">
        <v>0.19506894417287701</v>
      </c>
      <c r="W16" s="14">
        <v>0.28530479511426998</v>
      </c>
      <c r="X16" s="14">
        <v>0.170891931827378</v>
      </c>
      <c r="Y16" s="14">
        <v>0.18830689592305799</v>
      </c>
      <c r="Z16" s="14">
        <v>0.43821207466780498</v>
      </c>
      <c r="AA16" s="14">
        <v>0.34904656279782398</v>
      </c>
      <c r="AB16" s="14">
        <v>0.34197403363365098</v>
      </c>
      <c r="AC16" s="14">
        <v>0.19702583432410301</v>
      </c>
      <c r="AD16" s="14">
        <v>0.29604304324813202</v>
      </c>
      <c r="AE16" s="14"/>
      <c r="AF16" s="14">
        <v>0.257117265624075</v>
      </c>
      <c r="AG16" s="14">
        <v>0.31282420413830198</v>
      </c>
      <c r="AH16" s="14">
        <v>0.20782300873094101</v>
      </c>
      <c r="AI16" s="14"/>
      <c r="AJ16" s="14">
        <v>0.261263376083326</v>
      </c>
      <c r="AK16" s="14">
        <v>0.29506978308154602</v>
      </c>
      <c r="AL16" s="14">
        <v>0.300091418025</v>
      </c>
      <c r="AM16" s="14">
        <v>0.29531740968860298</v>
      </c>
      <c r="AN16" s="14">
        <v>0.29174924902085397</v>
      </c>
      <c r="AO16" s="14"/>
      <c r="AP16" s="14">
        <v>0.31914331027079701</v>
      </c>
      <c r="AQ16" s="14">
        <v>0.30856066938002802</v>
      </c>
      <c r="AR16" s="14">
        <v>0.214258875757291</v>
      </c>
      <c r="AS16" s="14"/>
      <c r="AT16" s="14">
        <v>0.34397354521039503</v>
      </c>
      <c r="AU16" s="14">
        <v>0.28407036637481098</v>
      </c>
      <c r="AV16" s="14">
        <v>0.26134527454749101</v>
      </c>
      <c r="AW16" s="14">
        <v>0.36147095500958498</v>
      </c>
      <c r="AX16" s="14">
        <v>0.21138235479864001</v>
      </c>
      <c r="AY16" s="14"/>
      <c r="AZ16" s="14">
        <v>0.37598334606379702</v>
      </c>
      <c r="BA16" s="14">
        <v>0.27548800087542302</v>
      </c>
      <c r="BB16" s="14">
        <v>0.24993173925466899</v>
      </c>
      <c r="BC16" s="14">
        <v>0.25762520495590802</v>
      </c>
      <c r="BD16" s="14">
        <v>0.149250669895542</v>
      </c>
      <c r="BE16" s="14">
        <v>0.17476422439783401</v>
      </c>
    </row>
    <row r="17" spans="2:57" x14ac:dyDescent="0.25">
      <c r="B17" s="15" t="s">
        <v>178</v>
      </c>
      <c r="C17" s="14">
        <v>0.188570107206257</v>
      </c>
      <c r="D17" s="14">
        <v>0.16311097734785901</v>
      </c>
      <c r="E17" s="14">
        <v>0.235670578207581</v>
      </c>
      <c r="F17" s="14"/>
      <c r="G17" s="14">
        <v>0.31422933623502902</v>
      </c>
      <c r="H17" s="14">
        <v>0.214629010864411</v>
      </c>
      <c r="I17" s="14">
        <v>0.19269324665620299</v>
      </c>
      <c r="J17" s="14">
        <v>0.17402093645234501</v>
      </c>
      <c r="K17" s="14">
        <v>4.4337562110406799E-2</v>
      </c>
      <c r="L17" s="14">
        <v>0.11509948821356999</v>
      </c>
      <c r="M17" s="14"/>
      <c r="N17" s="14">
        <v>0.20706644625579801</v>
      </c>
      <c r="O17" s="14">
        <v>0.121457941983053</v>
      </c>
      <c r="P17" s="14">
        <v>0.17924649496279499</v>
      </c>
      <c r="Q17" s="14">
        <v>0.23575224293348301</v>
      </c>
      <c r="R17" s="14"/>
      <c r="S17" s="14">
        <v>0.227263320063056</v>
      </c>
      <c r="T17" s="14">
        <v>8.2138477737705703E-2</v>
      </c>
      <c r="U17" s="14">
        <v>0.115623859264221</v>
      </c>
      <c r="V17" s="14">
        <v>0.18802198001092099</v>
      </c>
      <c r="W17" s="14">
        <v>0.16495148972339599</v>
      </c>
      <c r="X17" s="14">
        <v>0.153154101637029</v>
      </c>
      <c r="Y17" s="14">
        <v>0.146872946695498</v>
      </c>
      <c r="Z17" s="14">
        <v>0.77696717401001303</v>
      </c>
      <c r="AA17" s="14">
        <v>0.27676796175087298</v>
      </c>
      <c r="AB17" s="14">
        <v>0.23922650947472801</v>
      </c>
      <c r="AC17" s="14">
        <v>0</v>
      </c>
      <c r="AD17" s="14">
        <v>0.121492713913651</v>
      </c>
      <c r="AE17" s="14"/>
      <c r="AF17" s="14">
        <v>0.18272980249173401</v>
      </c>
      <c r="AG17" s="14">
        <v>0.18337861542356601</v>
      </c>
      <c r="AH17" s="14">
        <v>0.14877803222094399</v>
      </c>
      <c r="AI17" s="14"/>
      <c r="AJ17" s="14">
        <v>0.136950465797369</v>
      </c>
      <c r="AK17" s="14">
        <v>0.234344144693967</v>
      </c>
      <c r="AL17" s="14">
        <v>0.124665544439506</v>
      </c>
      <c r="AM17" s="14">
        <v>0.29531740968860298</v>
      </c>
      <c r="AN17" s="14">
        <v>0.172751704256663</v>
      </c>
      <c r="AO17" s="14"/>
      <c r="AP17" s="14">
        <v>0.24150139813701901</v>
      </c>
      <c r="AQ17" s="14">
        <v>0.19846919681047701</v>
      </c>
      <c r="AR17" s="14">
        <v>0.20205144542626499</v>
      </c>
      <c r="AS17" s="14"/>
      <c r="AT17" s="14">
        <v>0.110528020122659</v>
      </c>
      <c r="AU17" s="14">
        <v>0.21293141678361199</v>
      </c>
      <c r="AV17" s="14">
        <v>0.15066673894392499</v>
      </c>
      <c r="AW17" s="14">
        <v>0.33132609046095302</v>
      </c>
      <c r="AX17" s="14">
        <v>8.2226537565789196E-2</v>
      </c>
      <c r="AY17" s="14"/>
      <c r="AZ17" s="14">
        <v>0.26905306101898402</v>
      </c>
      <c r="BA17" s="14">
        <v>0.172492817536751</v>
      </c>
      <c r="BB17" s="14">
        <v>0.166441167224432</v>
      </c>
      <c r="BC17" s="14">
        <v>0.10938866487010999</v>
      </c>
      <c r="BD17" s="14">
        <v>0.142840612267744</v>
      </c>
      <c r="BE17" s="14">
        <v>0.107302837757936</v>
      </c>
    </row>
    <row r="18" spans="2:57" x14ac:dyDescent="0.25">
      <c r="B18" s="15" t="s">
        <v>184</v>
      </c>
      <c r="C18" s="23">
        <v>0.158147400761182</v>
      </c>
      <c r="D18" s="23">
        <v>0.123609354925516</v>
      </c>
      <c r="E18" s="23">
        <v>0.233284634285364</v>
      </c>
      <c r="F18" s="23"/>
      <c r="G18" s="23">
        <v>0.23779219497941501</v>
      </c>
      <c r="H18" s="23">
        <v>0.247530167422812</v>
      </c>
      <c r="I18" s="23">
        <v>0.192067830145184</v>
      </c>
      <c r="J18" s="23">
        <v>9.7803403462413702E-2</v>
      </c>
      <c r="K18" s="23">
        <v>2.24258052565958E-2</v>
      </c>
      <c r="L18" s="23">
        <v>5.9912208574922E-2</v>
      </c>
      <c r="M18" s="23"/>
      <c r="N18" s="23">
        <v>0.113307670233149</v>
      </c>
      <c r="O18" s="23">
        <v>0.21987532020161399</v>
      </c>
      <c r="P18" s="23">
        <v>0.16622856984266601</v>
      </c>
      <c r="Q18" s="23">
        <v>0.172391156540073</v>
      </c>
      <c r="R18" s="23"/>
      <c r="S18" s="23">
        <v>0.20322780538156801</v>
      </c>
      <c r="T18" s="23">
        <v>0.13302376765686699</v>
      </c>
      <c r="U18" s="23">
        <v>0.11982196789841</v>
      </c>
      <c r="V18" s="23">
        <v>0.18637800214566499</v>
      </c>
      <c r="W18" s="23">
        <v>0.13921339210047501</v>
      </c>
      <c r="X18" s="23">
        <v>0.20621298569551999</v>
      </c>
      <c r="Y18" s="23">
        <v>0.149807177955498</v>
      </c>
      <c r="Z18" s="23">
        <v>0.22453284084512201</v>
      </c>
      <c r="AA18" s="23">
        <v>0.16546024648077201</v>
      </c>
      <c r="AB18" s="23">
        <v>0.124962358721062</v>
      </c>
      <c r="AC18" s="23">
        <v>8.8775026727552706E-2</v>
      </c>
      <c r="AD18" s="23">
        <v>0</v>
      </c>
      <c r="AE18" s="23"/>
      <c r="AF18" s="23">
        <v>0.148717387010041</v>
      </c>
      <c r="AG18" s="23">
        <v>0.14546864617126301</v>
      </c>
      <c r="AH18" s="23">
        <v>0.13432051401050599</v>
      </c>
      <c r="AI18" s="23"/>
      <c r="AJ18" s="23">
        <v>0.110480162120661</v>
      </c>
      <c r="AK18" s="23">
        <v>0.18822484463463399</v>
      </c>
      <c r="AL18" s="23">
        <v>0.158358414174669</v>
      </c>
      <c r="AM18" s="23">
        <v>0</v>
      </c>
      <c r="AN18" s="23">
        <v>0.173176589934639</v>
      </c>
      <c r="AO18" s="23"/>
      <c r="AP18" s="23">
        <v>0.14042023554231101</v>
      </c>
      <c r="AQ18" s="23">
        <v>0.15133230217469501</v>
      </c>
      <c r="AR18" s="23">
        <v>0.15269493921698701</v>
      </c>
      <c r="AS18" s="23"/>
      <c r="AT18" s="23">
        <v>0.247714435452635</v>
      </c>
      <c r="AU18" s="23">
        <v>0.144830714610201</v>
      </c>
      <c r="AV18" s="23">
        <v>0.12559326480052899</v>
      </c>
      <c r="AW18" s="23">
        <v>0.18901256193197</v>
      </c>
      <c r="AX18" s="23">
        <v>0.32630451930277998</v>
      </c>
      <c r="AY18" s="23"/>
      <c r="AZ18" s="23">
        <v>0.259085119728928</v>
      </c>
      <c r="BA18" s="23">
        <v>9.9312814471901698E-2</v>
      </c>
      <c r="BB18" s="23">
        <v>0.18122450931576001</v>
      </c>
      <c r="BC18" s="23">
        <v>5.5390642635633897E-2</v>
      </c>
      <c r="BD18" s="23">
        <v>5.9164587982508898E-2</v>
      </c>
      <c r="BE18" s="23">
        <v>0.26615585926867202</v>
      </c>
    </row>
    <row r="19" spans="2:57" x14ac:dyDescent="0.25">
      <c r="B19" s="16" t="s">
        <v>189</v>
      </c>
    </row>
    <row r="20" spans="2:57" x14ac:dyDescent="0.25">
      <c r="B20" t="s">
        <v>91</v>
      </c>
    </row>
    <row r="21" spans="2:57" x14ac:dyDescent="0.25">
      <c r="B21" t="s">
        <v>92</v>
      </c>
    </row>
    <row r="23" spans="2:57" x14ac:dyDescent="0.25">
      <c r="B23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BE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197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1968</v>
      </c>
      <c r="D7" s="10">
        <v>952</v>
      </c>
      <c r="E7" s="10">
        <v>1010</v>
      </c>
      <c r="F7" s="10"/>
      <c r="G7" s="10">
        <v>265</v>
      </c>
      <c r="H7" s="10">
        <v>309</v>
      </c>
      <c r="I7" s="10">
        <v>326</v>
      </c>
      <c r="J7" s="10">
        <v>341</v>
      </c>
      <c r="K7" s="10">
        <v>306</v>
      </c>
      <c r="L7" s="10">
        <v>421</v>
      </c>
      <c r="M7" s="10"/>
      <c r="N7" s="10">
        <v>571</v>
      </c>
      <c r="O7" s="10">
        <v>548</v>
      </c>
      <c r="P7" s="10">
        <v>402</v>
      </c>
      <c r="Q7" s="10">
        <v>438</v>
      </c>
      <c r="R7" s="10"/>
      <c r="S7" s="10">
        <v>265</v>
      </c>
      <c r="T7" s="10">
        <v>273</v>
      </c>
      <c r="U7" s="10">
        <v>164</v>
      </c>
      <c r="V7" s="10">
        <v>171</v>
      </c>
      <c r="W7" s="10">
        <v>138</v>
      </c>
      <c r="X7" s="10">
        <v>167</v>
      </c>
      <c r="Y7" s="10">
        <v>163</v>
      </c>
      <c r="Z7" s="10">
        <v>83</v>
      </c>
      <c r="AA7" s="10">
        <v>218</v>
      </c>
      <c r="AB7" s="10">
        <v>163</v>
      </c>
      <c r="AC7" s="10">
        <v>101</v>
      </c>
      <c r="AD7" s="10">
        <v>62</v>
      </c>
      <c r="AE7" s="10"/>
      <c r="AF7" s="10">
        <v>680</v>
      </c>
      <c r="AG7" s="10">
        <v>806</v>
      </c>
      <c r="AH7" s="10">
        <v>266</v>
      </c>
      <c r="AI7" s="10"/>
      <c r="AJ7" s="10">
        <v>657</v>
      </c>
      <c r="AK7" s="10">
        <v>549</v>
      </c>
      <c r="AL7" s="10">
        <v>159</v>
      </c>
      <c r="AM7" s="10">
        <v>28</v>
      </c>
      <c r="AN7" s="10">
        <v>246</v>
      </c>
      <c r="AO7" s="10"/>
      <c r="AP7" s="10">
        <v>367</v>
      </c>
      <c r="AQ7" s="10">
        <v>712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449</v>
      </c>
      <c r="BA7" s="10">
        <v>572</v>
      </c>
      <c r="BB7" s="10">
        <v>249</v>
      </c>
      <c r="BC7" s="10">
        <v>366</v>
      </c>
      <c r="BD7" s="10">
        <v>217</v>
      </c>
      <c r="BE7" s="10">
        <v>115</v>
      </c>
    </row>
    <row r="8" spans="2:57" ht="30" customHeight="1" x14ac:dyDescent="0.25">
      <c r="B8" s="11" t="s">
        <v>20</v>
      </c>
      <c r="C8" s="11">
        <v>1968</v>
      </c>
      <c r="D8" s="11">
        <v>975</v>
      </c>
      <c r="E8" s="11">
        <v>987</v>
      </c>
      <c r="F8" s="11"/>
      <c r="G8" s="11">
        <v>278</v>
      </c>
      <c r="H8" s="11">
        <v>341</v>
      </c>
      <c r="I8" s="11">
        <v>341</v>
      </c>
      <c r="J8" s="11">
        <v>336</v>
      </c>
      <c r="K8" s="11">
        <v>277</v>
      </c>
      <c r="L8" s="11">
        <v>395</v>
      </c>
      <c r="M8" s="11"/>
      <c r="N8" s="11">
        <v>536</v>
      </c>
      <c r="O8" s="11">
        <v>514</v>
      </c>
      <c r="P8" s="11">
        <v>430</v>
      </c>
      <c r="Q8" s="11">
        <v>479</v>
      </c>
      <c r="R8" s="11"/>
      <c r="S8" s="11">
        <v>279</v>
      </c>
      <c r="T8" s="11">
        <v>258</v>
      </c>
      <c r="U8" s="11">
        <v>157</v>
      </c>
      <c r="V8" s="11">
        <v>175</v>
      </c>
      <c r="W8" s="11">
        <v>138</v>
      </c>
      <c r="X8" s="11">
        <v>176</v>
      </c>
      <c r="Y8" s="11">
        <v>157</v>
      </c>
      <c r="Z8" s="11">
        <v>79</v>
      </c>
      <c r="AA8" s="11">
        <v>219</v>
      </c>
      <c r="AB8" s="11">
        <v>172</v>
      </c>
      <c r="AC8" s="11">
        <v>99</v>
      </c>
      <c r="AD8" s="11">
        <v>59</v>
      </c>
      <c r="AE8" s="11"/>
      <c r="AF8" s="11">
        <v>668</v>
      </c>
      <c r="AG8" s="11">
        <v>795</v>
      </c>
      <c r="AH8" s="11">
        <v>280</v>
      </c>
      <c r="AI8" s="11"/>
      <c r="AJ8" s="11">
        <v>639</v>
      </c>
      <c r="AK8" s="11">
        <v>555</v>
      </c>
      <c r="AL8" s="11">
        <v>154</v>
      </c>
      <c r="AM8" s="11">
        <v>28</v>
      </c>
      <c r="AN8" s="11">
        <v>256</v>
      </c>
      <c r="AO8" s="11"/>
      <c r="AP8" s="11">
        <v>363</v>
      </c>
      <c r="AQ8" s="11">
        <v>720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473</v>
      </c>
      <c r="BA8" s="11">
        <v>568</v>
      </c>
      <c r="BB8" s="11">
        <v>248</v>
      </c>
      <c r="BC8" s="11">
        <v>356</v>
      </c>
      <c r="BD8" s="11">
        <v>209</v>
      </c>
      <c r="BE8" s="11">
        <v>114</v>
      </c>
    </row>
    <row r="9" spans="2:57" x14ac:dyDescent="0.25">
      <c r="B9" s="15" t="s">
        <v>190</v>
      </c>
      <c r="C9" s="14">
        <v>0.79604157876077697</v>
      </c>
      <c r="D9" s="14">
        <v>0.77683963075018703</v>
      </c>
      <c r="E9" s="14">
        <v>0.81559338133573001</v>
      </c>
      <c r="F9" s="14"/>
      <c r="G9" s="14">
        <v>0.82658980168009699</v>
      </c>
      <c r="H9" s="14">
        <v>0.69461434480792705</v>
      </c>
      <c r="I9" s="14">
        <v>0.77397795125406099</v>
      </c>
      <c r="J9" s="14">
        <v>0.80856692921055695</v>
      </c>
      <c r="K9" s="14">
        <v>0.84294572446376903</v>
      </c>
      <c r="L9" s="14">
        <v>0.83762068319147698</v>
      </c>
      <c r="M9" s="14"/>
      <c r="N9" s="14">
        <v>0.85289469976907395</v>
      </c>
      <c r="O9" s="14">
        <v>0.84256259396621302</v>
      </c>
      <c r="P9" s="14">
        <v>0.74448559234709599</v>
      </c>
      <c r="Q9" s="14">
        <v>0.72477267279655</v>
      </c>
      <c r="R9" s="14"/>
      <c r="S9" s="14">
        <v>0.72655947386401298</v>
      </c>
      <c r="T9" s="14">
        <v>0.82992632790957499</v>
      </c>
      <c r="U9" s="14">
        <v>0.77642371965577195</v>
      </c>
      <c r="V9" s="14">
        <v>0.76450207290690297</v>
      </c>
      <c r="W9" s="14">
        <v>0.79744780460559495</v>
      </c>
      <c r="X9" s="14">
        <v>0.81419932390435801</v>
      </c>
      <c r="Y9" s="14">
        <v>0.81608594775335697</v>
      </c>
      <c r="Z9" s="14">
        <v>0.82575629301195397</v>
      </c>
      <c r="AA9" s="14">
        <v>0.85310082123916797</v>
      </c>
      <c r="AB9" s="14">
        <v>0.75240794251077203</v>
      </c>
      <c r="AC9" s="14">
        <v>0.86361398367759201</v>
      </c>
      <c r="AD9" s="14">
        <v>0.77319994030425299</v>
      </c>
      <c r="AE9" s="14"/>
      <c r="AF9" s="14">
        <v>0.795944119772374</v>
      </c>
      <c r="AG9" s="14">
        <v>0.83805298585629395</v>
      </c>
      <c r="AH9" s="14">
        <v>0.64197658489375697</v>
      </c>
      <c r="AI9" s="14"/>
      <c r="AJ9" s="14">
        <v>0.82212277947907397</v>
      </c>
      <c r="AK9" s="14">
        <v>0.79704462462360903</v>
      </c>
      <c r="AL9" s="14">
        <v>0.81280281884793004</v>
      </c>
      <c r="AM9" s="14">
        <v>0.71654600565410898</v>
      </c>
      <c r="AN9" s="14">
        <v>0.71577987222204498</v>
      </c>
      <c r="AO9" s="14"/>
      <c r="AP9" s="14">
        <v>0.79922277661150498</v>
      </c>
      <c r="AQ9" s="14">
        <v>0.81097640914594304</v>
      </c>
      <c r="AR9" s="14">
        <v>0.77242015405210696</v>
      </c>
      <c r="AS9" s="14"/>
      <c r="AT9" s="14">
        <v>0.74259719663721602</v>
      </c>
      <c r="AU9" s="14">
        <v>0.82251534077395205</v>
      </c>
      <c r="AV9" s="14">
        <v>0.81755659270284098</v>
      </c>
      <c r="AW9" s="14">
        <v>0.79752440435190397</v>
      </c>
      <c r="AX9" s="14">
        <v>0.77651257002163399</v>
      </c>
      <c r="AY9" s="14"/>
      <c r="AZ9" s="14">
        <v>0.73154941620332803</v>
      </c>
      <c r="BA9" s="14">
        <v>0.82076408518946797</v>
      </c>
      <c r="BB9" s="14">
        <v>0.74134198091340298</v>
      </c>
      <c r="BC9" s="14">
        <v>0.82495550999137801</v>
      </c>
      <c r="BD9" s="14">
        <v>0.87047523820403405</v>
      </c>
      <c r="BE9" s="14">
        <v>0.83225905816616097</v>
      </c>
    </row>
    <row r="10" spans="2:57" x14ac:dyDescent="0.25">
      <c r="B10" s="15" t="s">
        <v>191</v>
      </c>
      <c r="C10" s="14">
        <v>0.78731761710947601</v>
      </c>
      <c r="D10" s="14">
        <v>0.82468881783341297</v>
      </c>
      <c r="E10" s="14">
        <v>0.74999120345881298</v>
      </c>
      <c r="F10" s="14"/>
      <c r="G10" s="14">
        <v>0.82905088032292096</v>
      </c>
      <c r="H10" s="14">
        <v>0.72406373194136997</v>
      </c>
      <c r="I10" s="14">
        <v>0.79692657171782599</v>
      </c>
      <c r="J10" s="14">
        <v>0.84406662031750801</v>
      </c>
      <c r="K10" s="14">
        <v>0.79445844320408798</v>
      </c>
      <c r="L10" s="14">
        <v>0.75096915427782795</v>
      </c>
      <c r="M10" s="14"/>
      <c r="N10" s="14">
        <v>0.85554112968183504</v>
      </c>
      <c r="O10" s="14">
        <v>0.79427543365831199</v>
      </c>
      <c r="P10" s="14">
        <v>0.75210921559071098</v>
      </c>
      <c r="Q10" s="14">
        <v>0.73099427718208998</v>
      </c>
      <c r="R10" s="14"/>
      <c r="S10" s="14">
        <v>0.74895390043178101</v>
      </c>
      <c r="T10" s="14">
        <v>0.80660338075335503</v>
      </c>
      <c r="U10" s="14">
        <v>0.800975989196134</v>
      </c>
      <c r="V10" s="14">
        <v>0.80751769999919099</v>
      </c>
      <c r="W10" s="14">
        <v>0.72861896171796103</v>
      </c>
      <c r="X10" s="14">
        <v>0.78865178733638697</v>
      </c>
      <c r="Y10" s="14">
        <v>0.76579600139119097</v>
      </c>
      <c r="Z10" s="14">
        <v>0.79070512505191204</v>
      </c>
      <c r="AA10" s="14">
        <v>0.84286970289145102</v>
      </c>
      <c r="AB10" s="14">
        <v>0.75461281518657697</v>
      </c>
      <c r="AC10" s="14">
        <v>0.81045983154552503</v>
      </c>
      <c r="AD10" s="14">
        <v>0.82415613740874305</v>
      </c>
      <c r="AE10" s="14"/>
      <c r="AF10" s="14">
        <v>0.78299051723772894</v>
      </c>
      <c r="AG10" s="14">
        <v>0.80045313038745103</v>
      </c>
      <c r="AH10" s="14">
        <v>0.70863452840443297</v>
      </c>
      <c r="AI10" s="14"/>
      <c r="AJ10" s="14">
        <v>0.80106918609868705</v>
      </c>
      <c r="AK10" s="14">
        <v>0.76938074612562801</v>
      </c>
      <c r="AL10" s="14">
        <v>0.75712869886294298</v>
      </c>
      <c r="AM10" s="14">
        <v>0.66465798510402196</v>
      </c>
      <c r="AN10" s="14">
        <v>0.77151441294141798</v>
      </c>
      <c r="AO10" s="14"/>
      <c r="AP10" s="14">
        <v>0.800618770529956</v>
      </c>
      <c r="AQ10" s="14">
        <v>0.77931920697769097</v>
      </c>
      <c r="AR10" s="14">
        <v>0.76990688778737704</v>
      </c>
      <c r="AS10" s="14"/>
      <c r="AT10" s="14">
        <v>0.75407728309672495</v>
      </c>
      <c r="AU10" s="14">
        <v>0.79311411068763604</v>
      </c>
      <c r="AV10" s="14">
        <v>0.824414743955734</v>
      </c>
      <c r="AW10" s="14">
        <v>0.77166810134249697</v>
      </c>
      <c r="AX10" s="14">
        <v>0.82280054338136599</v>
      </c>
      <c r="AY10" s="14"/>
      <c r="AZ10" s="14">
        <v>0.75797313741539196</v>
      </c>
      <c r="BA10" s="14">
        <v>0.79482008977652496</v>
      </c>
      <c r="BB10" s="14">
        <v>0.78270548096985004</v>
      </c>
      <c r="BC10" s="14">
        <v>0.80410209936629395</v>
      </c>
      <c r="BD10" s="14">
        <v>0.77769064485661099</v>
      </c>
      <c r="BE10" s="14">
        <v>0.84696036544233499</v>
      </c>
    </row>
    <row r="11" spans="2:57" x14ac:dyDescent="0.25">
      <c r="B11" s="15" t="s">
        <v>192</v>
      </c>
      <c r="C11" s="14">
        <v>0.62761769867526895</v>
      </c>
      <c r="D11" s="14">
        <v>0.58319872367143999</v>
      </c>
      <c r="E11" s="14">
        <v>0.67012430453384597</v>
      </c>
      <c r="F11" s="14"/>
      <c r="G11" s="14">
        <v>0.693031440012703</v>
      </c>
      <c r="H11" s="14">
        <v>0.55663047718547098</v>
      </c>
      <c r="I11" s="14">
        <v>0.58249546415864994</v>
      </c>
      <c r="J11" s="14">
        <v>0.67485393117131998</v>
      </c>
      <c r="K11" s="14">
        <v>0.62083249379260297</v>
      </c>
      <c r="L11" s="14">
        <v>0.64639327709521899</v>
      </c>
      <c r="M11" s="14"/>
      <c r="N11" s="14">
        <v>0.68455063393231697</v>
      </c>
      <c r="O11" s="14">
        <v>0.65860930342692903</v>
      </c>
      <c r="P11" s="14">
        <v>0.60879837540277704</v>
      </c>
      <c r="Q11" s="14">
        <v>0.54445651230247005</v>
      </c>
      <c r="R11" s="14"/>
      <c r="S11" s="14">
        <v>0.55877463958305396</v>
      </c>
      <c r="T11" s="14">
        <v>0.70276688260301901</v>
      </c>
      <c r="U11" s="14">
        <v>0.62770959554098404</v>
      </c>
      <c r="V11" s="14">
        <v>0.63422387129038804</v>
      </c>
      <c r="W11" s="14">
        <v>0.60620466796544803</v>
      </c>
      <c r="X11" s="14">
        <v>0.704060343830335</v>
      </c>
      <c r="Y11" s="14">
        <v>0.61389078068206004</v>
      </c>
      <c r="Z11" s="14">
        <v>0.70898810521307498</v>
      </c>
      <c r="AA11" s="14">
        <v>0.70090256095636205</v>
      </c>
      <c r="AB11" s="14">
        <v>0.42127741302287602</v>
      </c>
      <c r="AC11" s="14">
        <v>0.65081267325224701</v>
      </c>
      <c r="AD11" s="14">
        <v>0.642991579136171</v>
      </c>
      <c r="AE11" s="14"/>
      <c r="AF11" s="14">
        <v>0.60784473056989097</v>
      </c>
      <c r="AG11" s="14">
        <v>0.66911471604111705</v>
      </c>
      <c r="AH11" s="14">
        <v>0.48463448372282902</v>
      </c>
      <c r="AI11" s="14"/>
      <c r="AJ11" s="14">
        <v>0.65804507550345204</v>
      </c>
      <c r="AK11" s="14">
        <v>0.63047010141607296</v>
      </c>
      <c r="AL11" s="14">
        <v>0.62059218904459601</v>
      </c>
      <c r="AM11" s="14">
        <v>0.52998542003837001</v>
      </c>
      <c r="AN11" s="14">
        <v>0.56707157099695704</v>
      </c>
      <c r="AO11" s="14"/>
      <c r="AP11" s="14">
        <v>0.63694090180215102</v>
      </c>
      <c r="AQ11" s="14">
        <v>0.637939007614299</v>
      </c>
      <c r="AR11" s="14">
        <v>0.62802297708975896</v>
      </c>
      <c r="AS11" s="14"/>
      <c r="AT11" s="14">
        <v>0.55182424242760397</v>
      </c>
      <c r="AU11" s="14">
        <v>0.678027623247905</v>
      </c>
      <c r="AV11" s="14">
        <v>0.66757319321102404</v>
      </c>
      <c r="AW11" s="14">
        <v>0.62675509718612998</v>
      </c>
      <c r="AX11" s="14">
        <v>0.63386318701713396</v>
      </c>
      <c r="AY11" s="14"/>
      <c r="AZ11" s="14">
        <v>0.54695505779740095</v>
      </c>
      <c r="BA11" s="14">
        <v>0.68682982913688595</v>
      </c>
      <c r="BB11" s="14">
        <v>0.58988985551946205</v>
      </c>
      <c r="BC11" s="14">
        <v>0.64045319458202299</v>
      </c>
      <c r="BD11" s="14">
        <v>0.66231646143468703</v>
      </c>
      <c r="BE11" s="14">
        <v>0.64517677251551597</v>
      </c>
    </row>
    <row r="12" spans="2:57" x14ac:dyDescent="0.25">
      <c r="B12" s="15" t="s">
        <v>193</v>
      </c>
      <c r="C12" s="14">
        <v>0.50429456086241298</v>
      </c>
      <c r="D12" s="14">
        <v>0.465269690802459</v>
      </c>
      <c r="E12" s="14">
        <v>0.54281117330001305</v>
      </c>
      <c r="F12" s="14"/>
      <c r="G12" s="14">
        <v>0.72593705223457194</v>
      </c>
      <c r="H12" s="14">
        <v>0.52102824061046504</v>
      </c>
      <c r="I12" s="14">
        <v>0.55185600876677099</v>
      </c>
      <c r="J12" s="14">
        <v>0.45019252048261399</v>
      </c>
      <c r="K12" s="14">
        <v>0.42974970607601998</v>
      </c>
      <c r="L12" s="14">
        <v>0.391127446467255</v>
      </c>
      <c r="M12" s="14"/>
      <c r="N12" s="14">
        <v>0.585448001461773</v>
      </c>
      <c r="O12" s="14">
        <v>0.52746585942538804</v>
      </c>
      <c r="P12" s="14">
        <v>0.46078584487422197</v>
      </c>
      <c r="Q12" s="14">
        <v>0.41818517777756697</v>
      </c>
      <c r="R12" s="14"/>
      <c r="S12" s="14">
        <v>0.52941754305507605</v>
      </c>
      <c r="T12" s="14">
        <v>0.53590358838094299</v>
      </c>
      <c r="U12" s="14">
        <v>0.45574252917558</v>
      </c>
      <c r="V12" s="14">
        <v>0.51248810136484302</v>
      </c>
      <c r="W12" s="14">
        <v>0.51230057427883902</v>
      </c>
      <c r="X12" s="14">
        <v>0.53208427668250702</v>
      </c>
      <c r="Y12" s="14">
        <v>0.48913118833545</v>
      </c>
      <c r="Z12" s="14">
        <v>0.47062717671433302</v>
      </c>
      <c r="AA12" s="14">
        <v>0.53927719557397902</v>
      </c>
      <c r="AB12" s="14">
        <v>0.40282137563525999</v>
      </c>
      <c r="AC12" s="14">
        <v>0.58368338108915896</v>
      </c>
      <c r="AD12" s="14">
        <v>0.368721219778122</v>
      </c>
      <c r="AE12" s="14"/>
      <c r="AF12" s="14">
        <v>0.42012259213883701</v>
      </c>
      <c r="AG12" s="14">
        <v>0.51511655159054304</v>
      </c>
      <c r="AH12" s="14">
        <v>0.49973291967851902</v>
      </c>
      <c r="AI12" s="14"/>
      <c r="AJ12" s="14">
        <v>0.46219367883299201</v>
      </c>
      <c r="AK12" s="14">
        <v>0.53122595222382196</v>
      </c>
      <c r="AL12" s="14">
        <v>0.45676903336185598</v>
      </c>
      <c r="AM12" s="14">
        <v>0.30596767943009601</v>
      </c>
      <c r="AN12" s="14">
        <v>0.53886781315009702</v>
      </c>
      <c r="AO12" s="14"/>
      <c r="AP12" s="14">
        <v>0.459725683611581</v>
      </c>
      <c r="AQ12" s="14">
        <v>0.53674234630346296</v>
      </c>
      <c r="AR12" s="14">
        <v>0.555282180088146</v>
      </c>
      <c r="AS12" s="14"/>
      <c r="AT12" s="14">
        <v>0.38489392774285303</v>
      </c>
      <c r="AU12" s="14">
        <v>0.51525448323644796</v>
      </c>
      <c r="AV12" s="14">
        <v>0.60088190914557804</v>
      </c>
      <c r="AW12" s="14">
        <v>0.55300256165529005</v>
      </c>
      <c r="AX12" s="14">
        <v>0.50327693308842802</v>
      </c>
      <c r="AY12" s="14"/>
      <c r="AZ12" s="14">
        <v>0.53579025462770502</v>
      </c>
      <c r="BA12" s="14">
        <v>0.50471302292178399</v>
      </c>
      <c r="BB12" s="14">
        <v>0.46580235609866</v>
      </c>
      <c r="BC12" s="14">
        <v>0.49828708799107901</v>
      </c>
      <c r="BD12" s="14">
        <v>0.51512995266203798</v>
      </c>
      <c r="BE12" s="14">
        <v>0.45406869457914101</v>
      </c>
    </row>
    <row r="13" spans="2:57" x14ac:dyDescent="0.25">
      <c r="B13" s="15" t="s">
        <v>194</v>
      </c>
      <c r="C13" s="14">
        <v>0.47020258368021001</v>
      </c>
      <c r="D13" s="14">
        <v>0.52215473301993098</v>
      </c>
      <c r="E13" s="14">
        <v>0.41863133666524399</v>
      </c>
      <c r="F13" s="14"/>
      <c r="G13" s="14">
        <v>0.699849502145653</v>
      </c>
      <c r="H13" s="14">
        <v>0.50936116329811398</v>
      </c>
      <c r="I13" s="14">
        <v>0.54543915084530503</v>
      </c>
      <c r="J13" s="14">
        <v>0.42191628111381402</v>
      </c>
      <c r="K13" s="14">
        <v>0.33745012803497398</v>
      </c>
      <c r="L13" s="14">
        <v>0.34401835770683398</v>
      </c>
      <c r="M13" s="14"/>
      <c r="N13" s="14">
        <v>0.55724936174557504</v>
      </c>
      <c r="O13" s="14">
        <v>0.47854602468548402</v>
      </c>
      <c r="P13" s="14">
        <v>0.43337645691976701</v>
      </c>
      <c r="Q13" s="14">
        <v>0.38901089110187898</v>
      </c>
      <c r="R13" s="14"/>
      <c r="S13" s="14">
        <v>0.52504070915053602</v>
      </c>
      <c r="T13" s="14">
        <v>0.47196913355137499</v>
      </c>
      <c r="U13" s="14">
        <v>0.44875213364516098</v>
      </c>
      <c r="V13" s="14">
        <v>0.49063877296265901</v>
      </c>
      <c r="W13" s="14">
        <v>0.482307879202101</v>
      </c>
      <c r="X13" s="14">
        <v>0.49864553147142998</v>
      </c>
      <c r="Y13" s="14">
        <v>0.38944380121849298</v>
      </c>
      <c r="Z13" s="14">
        <v>0.372798389785305</v>
      </c>
      <c r="AA13" s="14">
        <v>0.52407167749607597</v>
      </c>
      <c r="AB13" s="14">
        <v>0.43725433799538199</v>
      </c>
      <c r="AC13" s="14">
        <v>0.45698610145595497</v>
      </c>
      <c r="AD13" s="14">
        <v>0.35071365817156502</v>
      </c>
      <c r="AE13" s="14"/>
      <c r="AF13" s="14">
        <v>0.38029381941245</v>
      </c>
      <c r="AG13" s="14">
        <v>0.48081877703367298</v>
      </c>
      <c r="AH13" s="14">
        <v>0.472611822646201</v>
      </c>
      <c r="AI13" s="14"/>
      <c r="AJ13" s="14">
        <v>0.42410162195428103</v>
      </c>
      <c r="AK13" s="14">
        <v>0.48865227932453598</v>
      </c>
      <c r="AL13" s="14">
        <v>0.47427868777896598</v>
      </c>
      <c r="AM13" s="14">
        <v>0.286972078518615</v>
      </c>
      <c r="AN13" s="14">
        <v>0.50763632130661596</v>
      </c>
      <c r="AO13" s="14"/>
      <c r="AP13" s="14">
        <v>0.39728448013390999</v>
      </c>
      <c r="AQ13" s="14">
        <v>0.50777259494701499</v>
      </c>
      <c r="AR13" s="14">
        <v>0.52157405551223601</v>
      </c>
      <c r="AS13" s="14"/>
      <c r="AT13" s="14">
        <v>0.32467808332081299</v>
      </c>
      <c r="AU13" s="14">
        <v>0.47619450275017799</v>
      </c>
      <c r="AV13" s="14">
        <v>0.57624107265819202</v>
      </c>
      <c r="AW13" s="14">
        <v>0.53326635636012498</v>
      </c>
      <c r="AX13" s="14">
        <v>0.510814451923575</v>
      </c>
      <c r="AY13" s="14"/>
      <c r="AZ13" s="14">
        <v>0.50948420578670806</v>
      </c>
      <c r="BA13" s="14">
        <v>0.46490176348888101</v>
      </c>
      <c r="BB13" s="14">
        <v>0.427581838811051</v>
      </c>
      <c r="BC13" s="14">
        <v>0.44863295941797998</v>
      </c>
      <c r="BD13" s="14">
        <v>0.49411879654573498</v>
      </c>
      <c r="BE13" s="14">
        <v>0.44989909555983598</v>
      </c>
    </row>
    <row r="14" spans="2:57" x14ac:dyDescent="0.25">
      <c r="B14" s="15" t="s">
        <v>195</v>
      </c>
      <c r="C14" s="14">
        <v>0.460702640822724</v>
      </c>
      <c r="D14" s="14">
        <v>0.54993753167759496</v>
      </c>
      <c r="E14" s="14">
        <v>0.37329487610024698</v>
      </c>
      <c r="F14" s="14"/>
      <c r="G14" s="14">
        <v>0.66463442778002602</v>
      </c>
      <c r="H14" s="14">
        <v>0.43641669885832901</v>
      </c>
      <c r="I14" s="14">
        <v>0.53074769552324896</v>
      </c>
      <c r="J14" s="14">
        <v>0.42184109108385598</v>
      </c>
      <c r="K14" s="14">
        <v>0.38353356918520198</v>
      </c>
      <c r="L14" s="14">
        <v>0.36488046093096299</v>
      </c>
      <c r="M14" s="14"/>
      <c r="N14" s="14">
        <v>0.56417061602138496</v>
      </c>
      <c r="O14" s="14">
        <v>0.47198684582943201</v>
      </c>
      <c r="P14" s="14">
        <v>0.40873557889165002</v>
      </c>
      <c r="Q14" s="14">
        <v>0.37136012204796898</v>
      </c>
      <c r="R14" s="14"/>
      <c r="S14" s="14">
        <v>0.50765572581906204</v>
      </c>
      <c r="T14" s="14">
        <v>0.45908826609396303</v>
      </c>
      <c r="U14" s="14">
        <v>0.45480159657119901</v>
      </c>
      <c r="V14" s="14">
        <v>0.44447800809692201</v>
      </c>
      <c r="W14" s="14">
        <v>0.48478773865645802</v>
      </c>
      <c r="X14" s="14">
        <v>0.47006090689229602</v>
      </c>
      <c r="Y14" s="14">
        <v>0.43202855245458099</v>
      </c>
      <c r="Z14" s="14">
        <v>0.42323986168424399</v>
      </c>
      <c r="AA14" s="14">
        <v>0.47447957298332999</v>
      </c>
      <c r="AB14" s="14">
        <v>0.42693814497309301</v>
      </c>
      <c r="AC14" s="14">
        <v>0.40735044433311601</v>
      </c>
      <c r="AD14" s="14">
        <v>0.48857197140784298</v>
      </c>
      <c r="AE14" s="14"/>
      <c r="AF14" s="14">
        <v>0.38868069266202998</v>
      </c>
      <c r="AG14" s="14">
        <v>0.46280695623750201</v>
      </c>
      <c r="AH14" s="14">
        <v>0.45348048315302503</v>
      </c>
      <c r="AI14" s="14"/>
      <c r="AJ14" s="14">
        <v>0.42485511521407998</v>
      </c>
      <c r="AK14" s="14">
        <v>0.45066228826674398</v>
      </c>
      <c r="AL14" s="14">
        <v>0.47373927322489101</v>
      </c>
      <c r="AM14" s="14">
        <v>0.31049558298264202</v>
      </c>
      <c r="AN14" s="14">
        <v>0.49252540080924501</v>
      </c>
      <c r="AO14" s="14"/>
      <c r="AP14" s="14">
        <v>0.42503877435361698</v>
      </c>
      <c r="AQ14" s="14">
        <v>0.48216993316541901</v>
      </c>
      <c r="AR14" s="14">
        <v>0.491560675699241</v>
      </c>
      <c r="AS14" s="14"/>
      <c r="AT14" s="14">
        <v>0.31668103170929701</v>
      </c>
      <c r="AU14" s="14">
        <v>0.470385876905904</v>
      </c>
      <c r="AV14" s="14">
        <v>0.56160767049858595</v>
      </c>
      <c r="AW14" s="14">
        <v>0.52684267028007803</v>
      </c>
      <c r="AX14" s="14">
        <v>0.36945485941987999</v>
      </c>
      <c r="AY14" s="14"/>
      <c r="AZ14" s="14">
        <v>0.47863021307837</v>
      </c>
      <c r="BA14" s="14">
        <v>0.47329417533308998</v>
      </c>
      <c r="BB14" s="14">
        <v>0.43850041151379199</v>
      </c>
      <c r="BC14" s="14">
        <v>0.443879208941791</v>
      </c>
      <c r="BD14" s="14">
        <v>0.481823203551347</v>
      </c>
      <c r="BE14" s="14">
        <v>0.38551760922036299</v>
      </c>
    </row>
    <row r="15" spans="2:57" x14ac:dyDescent="0.25">
      <c r="B15" s="15" t="s">
        <v>196</v>
      </c>
      <c r="C15" s="14">
        <v>0.127650540723245</v>
      </c>
      <c r="D15" s="14">
        <v>0.16811398498340099</v>
      </c>
      <c r="E15" s="14">
        <v>8.8451215084783194E-2</v>
      </c>
      <c r="F15" s="14"/>
      <c r="G15" s="14">
        <v>0.19883497725905899</v>
      </c>
      <c r="H15" s="14">
        <v>0.18226544234761599</v>
      </c>
      <c r="I15" s="14">
        <v>0.12852877112859001</v>
      </c>
      <c r="J15" s="14">
        <v>8.7728776050379695E-2</v>
      </c>
      <c r="K15" s="14">
        <v>8.0728811720422802E-2</v>
      </c>
      <c r="L15" s="14">
        <v>9.6517709559939505E-2</v>
      </c>
      <c r="M15" s="14"/>
      <c r="N15" s="14">
        <v>0.21659033212380599</v>
      </c>
      <c r="O15" s="14">
        <v>0.10254538728573299</v>
      </c>
      <c r="P15" s="14">
        <v>0.123668219146244</v>
      </c>
      <c r="Q15" s="14">
        <v>5.6656823018284001E-2</v>
      </c>
      <c r="R15" s="14"/>
      <c r="S15" s="14">
        <v>0.169919676942725</v>
      </c>
      <c r="T15" s="14">
        <v>0.12988324416538899</v>
      </c>
      <c r="U15" s="14">
        <v>0.12803593894954801</v>
      </c>
      <c r="V15" s="14">
        <v>0.108207159583481</v>
      </c>
      <c r="W15" s="14">
        <v>0.10294989234867601</v>
      </c>
      <c r="X15" s="14">
        <v>0.14222577720952501</v>
      </c>
      <c r="Y15" s="14">
        <v>8.3111570604386606E-2</v>
      </c>
      <c r="Z15" s="14">
        <v>6.0336931671389003E-2</v>
      </c>
      <c r="AA15" s="14">
        <v>0.107709508271468</v>
      </c>
      <c r="AB15" s="14">
        <v>0.19947448679473101</v>
      </c>
      <c r="AC15" s="14">
        <v>0.114476041934321</v>
      </c>
      <c r="AD15" s="14">
        <v>8.4989360993776797E-2</v>
      </c>
      <c r="AE15" s="14"/>
      <c r="AF15" s="14">
        <v>0.10009191312325701</v>
      </c>
      <c r="AG15" s="14">
        <v>0.13379642040117501</v>
      </c>
      <c r="AH15" s="14">
        <v>0.12494963436402801</v>
      </c>
      <c r="AI15" s="14"/>
      <c r="AJ15" s="14">
        <v>9.0209517740519399E-2</v>
      </c>
      <c r="AK15" s="14">
        <v>0.156893681053595</v>
      </c>
      <c r="AL15" s="14">
        <v>0.179494250743336</v>
      </c>
      <c r="AM15" s="14">
        <v>6.4961614572474305E-2</v>
      </c>
      <c r="AN15" s="14">
        <v>0.10946064312681</v>
      </c>
      <c r="AO15" s="14"/>
      <c r="AP15" s="14">
        <v>0.11729028633904701</v>
      </c>
      <c r="AQ15" s="14">
        <v>0.14535583571892</v>
      </c>
      <c r="AR15" s="14">
        <v>0.206844732012401</v>
      </c>
      <c r="AS15" s="14"/>
      <c r="AT15" s="14">
        <v>3.2178348466223798E-2</v>
      </c>
      <c r="AU15" s="14">
        <v>0.10901332303185</v>
      </c>
      <c r="AV15" s="14">
        <v>0.176447400318609</v>
      </c>
      <c r="AW15" s="14">
        <v>0.23529052985187299</v>
      </c>
      <c r="AX15" s="14">
        <v>0.23530697649746601</v>
      </c>
      <c r="AY15" s="14"/>
      <c r="AZ15" s="14">
        <v>0.205451665186548</v>
      </c>
      <c r="BA15" s="14">
        <v>0.11849587221039599</v>
      </c>
      <c r="BB15" s="14">
        <v>0.111898190653701</v>
      </c>
      <c r="BC15" s="14">
        <v>9.2532360297132396E-2</v>
      </c>
      <c r="BD15" s="14">
        <v>7.5767535979741396E-2</v>
      </c>
      <c r="BE15" s="14">
        <v>8.9814542609424702E-2</v>
      </c>
    </row>
    <row r="16" spans="2:57" x14ac:dyDescent="0.25">
      <c r="B16" s="15" t="s">
        <v>87</v>
      </c>
      <c r="C16" s="14">
        <v>1.37699541338958E-2</v>
      </c>
      <c r="D16" s="14">
        <v>1.0958744436824101E-2</v>
      </c>
      <c r="E16" s="14">
        <v>1.6631035659570099E-2</v>
      </c>
      <c r="F16" s="14"/>
      <c r="G16" s="14">
        <v>4.4321805955880303E-3</v>
      </c>
      <c r="H16" s="14">
        <v>1.67039616599426E-2</v>
      </c>
      <c r="I16" s="14">
        <v>1.2540438242194999E-2</v>
      </c>
      <c r="J16" s="14">
        <v>1.25568484853556E-2</v>
      </c>
      <c r="K16" s="14">
        <v>1.0061641061025599E-2</v>
      </c>
      <c r="L16" s="14">
        <v>2.2502336043176599E-2</v>
      </c>
      <c r="M16" s="14"/>
      <c r="N16" s="14">
        <v>3.2645343948404701E-3</v>
      </c>
      <c r="O16" s="14">
        <v>7.3153945944803896E-3</v>
      </c>
      <c r="P16" s="14">
        <v>1.7531391853200899E-2</v>
      </c>
      <c r="Q16" s="14">
        <v>2.9361667691855001E-2</v>
      </c>
      <c r="R16" s="14"/>
      <c r="S16" s="14">
        <v>1.15433842452108E-2</v>
      </c>
      <c r="T16" s="14">
        <v>1.9137879645246499E-2</v>
      </c>
      <c r="U16" s="14">
        <v>2.5132920854056801E-2</v>
      </c>
      <c r="V16" s="14">
        <v>3.1206999468028601E-2</v>
      </c>
      <c r="W16" s="14">
        <v>6.5598528452859798E-3</v>
      </c>
      <c r="X16" s="14">
        <v>1.2947218089879999E-2</v>
      </c>
      <c r="Y16" s="14">
        <v>6.4431128703535496E-3</v>
      </c>
      <c r="Z16" s="14">
        <v>0</v>
      </c>
      <c r="AA16" s="14">
        <v>0</v>
      </c>
      <c r="AB16" s="14">
        <v>1.2964707304196301E-2</v>
      </c>
      <c r="AC16" s="14">
        <v>2.1201838715757999E-2</v>
      </c>
      <c r="AD16" s="14">
        <v>1.7115238652596801E-2</v>
      </c>
      <c r="AE16" s="14"/>
      <c r="AF16" s="14">
        <v>1.2207667039779199E-2</v>
      </c>
      <c r="AG16" s="14">
        <v>1.02407141947651E-2</v>
      </c>
      <c r="AH16" s="14">
        <v>3.2086851150568099E-2</v>
      </c>
      <c r="AI16" s="14"/>
      <c r="AJ16" s="14">
        <v>4.8964817016443002E-3</v>
      </c>
      <c r="AK16" s="14">
        <v>8.8792066323244902E-3</v>
      </c>
      <c r="AL16" s="14">
        <v>2.0032091880244299E-2</v>
      </c>
      <c r="AM16" s="14">
        <v>0</v>
      </c>
      <c r="AN16" s="14">
        <v>4.7263264362727403E-2</v>
      </c>
      <c r="AO16" s="14"/>
      <c r="AP16" s="14">
        <v>0</v>
      </c>
      <c r="AQ16" s="14">
        <v>8.8650834639062495E-3</v>
      </c>
      <c r="AR16" s="14">
        <v>6.0501634704667497E-3</v>
      </c>
      <c r="AS16" s="14"/>
      <c r="AT16" s="14">
        <v>3.2884034736380803E-2</v>
      </c>
      <c r="AU16" s="14">
        <v>8.7988663880971298E-3</v>
      </c>
      <c r="AV16" s="14">
        <v>9.8887411315507299E-3</v>
      </c>
      <c r="AW16" s="14">
        <v>4.5887481150008701E-3</v>
      </c>
      <c r="AX16" s="14">
        <v>0</v>
      </c>
      <c r="AY16" s="14"/>
      <c r="AZ16" s="14">
        <v>9.4152583741219306E-3</v>
      </c>
      <c r="BA16" s="14">
        <v>1.8373833206618801E-2</v>
      </c>
      <c r="BB16" s="14">
        <v>1.18152539883073E-2</v>
      </c>
      <c r="BC16" s="14">
        <v>1.32183967984358E-2</v>
      </c>
      <c r="BD16" s="14">
        <v>9.6002262953874193E-3</v>
      </c>
      <c r="BE16" s="14">
        <v>2.2521358536833101E-2</v>
      </c>
    </row>
    <row r="17" spans="2:57" x14ac:dyDescent="0.25">
      <c r="B17" s="15" t="s">
        <v>185</v>
      </c>
      <c r="C17" s="23">
        <v>6.5548813703825898E-2</v>
      </c>
      <c r="D17" s="23">
        <v>5.7505277282451903E-2</v>
      </c>
      <c r="E17" s="23">
        <v>7.3006113994673202E-2</v>
      </c>
      <c r="F17" s="23"/>
      <c r="G17" s="23">
        <v>5.9792502319877303E-2</v>
      </c>
      <c r="H17" s="23">
        <v>7.3673738357086405E-2</v>
      </c>
      <c r="I17" s="23">
        <v>7.3355825417034407E-2</v>
      </c>
      <c r="J17" s="23">
        <v>3.9309121996058398E-2</v>
      </c>
      <c r="K17" s="23">
        <v>5.7053224594548098E-2</v>
      </c>
      <c r="L17" s="23">
        <v>8.4133361431594195E-2</v>
      </c>
      <c r="M17" s="23"/>
      <c r="N17" s="23">
        <v>2.9626313165923401E-2</v>
      </c>
      <c r="O17" s="23">
        <v>6.7434596531681906E-2</v>
      </c>
      <c r="P17" s="23">
        <v>7.6985395711513693E-2</v>
      </c>
      <c r="Q17" s="23">
        <v>9.4741841925483003E-2</v>
      </c>
      <c r="R17" s="23"/>
      <c r="S17" s="23">
        <v>7.4981638111351598E-2</v>
      </c>
      <c r="T17" s="23">
        <v>4.5289598758112601E-2</v>
      </c>
      <c r="U17" s="23">
        <v>8.0273046114935201E-2</v>
      </c>
      <c r="V17" s="23">
        <v>5.948438217167E-2</v>
      </c>
      <c r="W17" s="23">
        <v>8.9304806258043296E-2</v>
      </c>
      <c r="X17" s="23">
        <v>5.0566757222267701E-2</v>
      </c>
      <c r="Y17" s="23">
        <v>7.1341398646539794E-2</v>
      </c>
      <c r="Z17" s="23">
        <v>5.83086184442035E-2</v>
      </c>
      <c r="AA17" s="23">
        <v>4.8451584829625798E-2</v>
      </c>
      <c r="AB17" s="23">
        <v>6.0276633293859801E-2</v>
      </c>
      <c r="AC17" s="23">
        <v>7.8601614750055296E-2</v>
      </c>
      <c r="AD17" s="23">
        <v>0.12864753014635999</v>
      </c>
      <c r="AE17" s="23"/>
      <c r="AF17" s="23">
        <v>6.7091110446120802E-2</v>
      </c>
      <c r="AG17" s="23">
        <v>4.34456496004266E-2</v>
      </c>
      <c r="AH17" s="23">
        <v>0.142160102296048</v>
      </c>
      <c r="AI17" s="23"/>
      <c r="AJ17" s="23">
        <v>6.1524876324704401E-2</v>
      </c>
      <c r="AK17" s="23">
        <v>5.5374953220491401E-2</v>
      </c>
      <c r="AL17" s="23">
        <v>5.4773590208968298E-2</v>
      </c>
      <c r="AM17" s="23">
        <v>0.118835129807044</v>
      </c>
      <c r="AN17" s="23">
        <v>9.1468648739192193E-2</v>
      </c>
      <c r="AO17" s="23"/>
      <c r="AP17" s="23">
        <v>6.7251898988217707E-2</v>
      </c>
      <c r="AQ17" s="23">
        <v>6.00228895384982E-2</v>
      </c>
      <c r="AR17" s="23">
        <v>6.9397579863909806E-2</v>
      </c>
      <c r="AS17" s="23"/>
      <c r="AT17" s="23">
        <v>8.1052369670207097E-2</v>
      </c>
      <c r="AU17" s="23">
        <v>5.5562656766359499E-2</v>
      </c>
      <c r="AV17" s="23">
        <v>5.6093808727554498E-2</v>
      </c>
      <c r="AW17" s="23">
        <v>5.1103812967170703E-2</v>
      </c>
      <c r="AX17" s="23">
        <v>3.1842520278139899E-2</v>
      </c>
      <c r="AY17" s="23"/>
      <c r="AZ17" s="23">
        <v>6.8255066704518294E-2</v>
      </c>
      <c r="BA17" s="23">
        <v>5.5280730128506199E-2</v>
      </c>
      <c r="BB17" s="23">
        <v>9.2070502741547405E-2</v>
      </c>
      <c r="BC17" s="23">
        <v>6.1168729141482303E-2</v>
      </c>
      <c r="BD17" s="23">
        <v>7.9458887508397594E-2</v>
      </c>
      <c r="BE17" s="23">
        <v>3.595569933738E-2</v>
      </c>
    </row>
    <row r="18" spans="2:57" x14ac:dyDescent="0.25">
      <c r="B18" s="16" t="s">
        <v>198</v>
      </c>
    </row>
    <row r="19" spans="2:57" x14ac:dyDescent="0.25">
      <c r="B19" t="s">
        <v>91</v>
      </c>
    </row>
    <row r="20" spans="2:57" x14ac:dyDescent="0.25">
      <c r="B20" t="s">
        <v>92</v>
      </c>
    </row>
    <row r="22" spans="2:57" x14ac:dyDescent="0.25">
      <c r="B22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J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10" width="20.7109375" customWidth="1"/>
  </cols>
  <sheetData>
    <row r="2" spans="2:10" ht="39.950000000000003" customHeight="1" x14ac:dyDescent="0.25">
      <c r="D2" s="29" t="s">
        <v>210</v>
      </c>
      <c r="E2" s="26"/>
      <c r="F2" s="26"/>
      <c r="G2" s="26"/>
      <c r="H2" s="26"/>
      <c r="I2" s="26"/>
      <c r="J2" s="26"/>
    </row>
    <row r="6" spans="2:10" ht="50.1" customHeight="1" x14ac:dyDescent="0.25">
      <c r="B6" s="17" t="s">
        <v>15</v>
      </c>
      <c r="C6" s="17" t="s">
        <v>199</v>
      </c>
      <c r="D6" s="17" t="s">
        <v>200</v>
      </c>
      <c r="E6" s="17" t="s">
        <v>201</v>
      </c>
      <c r="F6" s="17" t="s">
        <v>202</v>
      </c>
      <c r="G6" s="17" t="s">
        <v>203</v>
      </c>
      <c r="H6" s="17" t="s">
        <v>204</v>
      </c>
      <c r="I6" s="17" t="s">
        <v>205</v>
      </c>
    </row>
    <row r="7" spans="2:10" ht="30" x14ac:dyDescent="0.25">
      <c r="B7" s="15" t="s">
        <v>206</v>
      </c>
      <c r="C7" s="14">
        <v>0.355140199156672</v>
      </c>
      <c r="D7" s="14">
        <v>0.22732208432050599</v>
      </c>
      <c r="E7" s="14">
        <v>0.283382023698729</v>
      </c>
      <c r="F7" s="14">
        <v>0.30662194988076003</v>
      </c>
      <c r="G7" s="14">
        <v>0.21770308683279299</v>
      </c>
      <c r="H7" s="14">
        <v>0.21903169500342801</v>
      </c>
      <c r="I7" s="14">
        <v>0.22616187471942401</v>
      </c>
    </row>
    <row r="8" spans="2:10" x14ac:dyDescent="0.25">
      <c r="B8" s="15" t="s">
        <v>207</v>
      </c>
      <c r="C8" s="14">
        <v>0.31149573984781598</v>
      </c>
      <c r="D8" s="14">
        <v>0.28394047426542901</v>
      </c>
      <c r="E8" s="14">
        <v>0.32427663096242398</v>
      </c>
      <c r="F8" s="14">
        <v>0.337950789599817</v>
      </c>
      <c r="G8" s="14">
        <v>0.30687930064212399</v>
      </c>
      <c r="H8" s="14">
        <v>0.33118526239607998</v>
      </c>
      <c r="I8" s="14">
        <v>0.28830445334524601</v>
      </c>
    </row>
    <row r="9" spans="2:10" x14ac:dyDescent="0.25">
      <c r="B9" s="15" t="s">
        <v>208</v>
      </c>
      <c r="C9" s="14">
        <v>0.19724097591137499</v>
      </c>
      <c r="D9" s="14">
        <v>0.30458212639226001</v>
      </c>
      <c r="E9" s="14">
        <v>0.249279902674194</v>
      </c>
      <c r="F9" s="14">
        <v>0.23894447234227101</v>
      </c>
      <c r="G9" s="14">
        <v>0.295579292036177</v>
      </c>
      <c r="H9" s="14">
        <v>0.27848555188865598</v>
      </c>
      <c r="I9" s="14">
        <v>0.29217636575847999</v>
      </c>
    </row>
    <row r="10" spans="2:10" ht="30" x14ac:dyDescent="0.25">
      <c r="B10" s="15" t="s">
        <v>209</v>
      </c>
      <c r="C10" s="14">
        <v>7.3339144017354196E-2</v>
      </c>
      <c r="D10" s="14">
        <v>0.103817251579066</v>
      </c>
      <c r="E10" s="14">
        <v>5.96586842426753E-2</v>
      </c>
      <c r="F10" s="14">
        <v>4.47837793565697E-2</v>
      </c>
      <c r="G10" s="14">
        <v>0.121169079222277</v>
      </c>
      <c r="H10" s="14">
        <v>0.10285320360910399</v>
      </c>
      <c r="I10" s="14">
        <v>0.12031359135224499</v>
      </c>
    </row>
    <row r="11" spans="2:10" x14ac:dyDescent="0.25">
      <c r="B11" s="15" t="s">
        <v>87</v>
      </c>
      <c r="C11" s="14">
        <v>6.2783941066782395E-2</v>
      </c>
      <c r="D11" s="14">
        <v>8.0338063442739097E-2</v>
      </c>
      <c r="E11" s="14">
        <v>8.3402758421978404E-2</v>
      </c>
      <c r="F11" s="14">
        <v>7.1699008820582499E-2</v>
      </c>
      <c r="G11" s="14">
        <v>5.8669241266628799E-2</v>
      </c>
      <c r="H11" s="14">
        <v>6.8444287102732995E-2</v>
      </c>
      <c r="I11" s="14">
        <v>7.3043714824605796E-2</v>
      </c>
    </row>
    <row r="12" spans="2:10" x14ac:dyDescent="0.25">
      <c r="B12" s="16" t="s">
        <v>211</v>
      </c>
      <c r="C12" s="16"/>
      <c r="D12" s="16"/>
      <c r="E12" s="16"/>
      <c r="F12" s="16"/>
      <c r="G12" s="16"/>
      <c r="H12" s="16"/>
      <c r="I12" s="16"/>
    </row>
    <row r="13" spans="2:10" x14ac:dyDescent="0.25">
      <c r="B13" t="s">
        <v>91</v>
      </c>
    </row>
    <row r="14" spans="2:10" x14ac:dyDescent="0.25">
      <c r="B14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BE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212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247</v>
      </c>
      <c r="D7" s="10">
        <v>157</v>
      </c>
      <c r="E7" s="10">
        <v>90</v>
      </c>
      <c r="F7" s="10"/>
      <c r="G7" s="10">
        <v>53</v>
      </c>
      <c r="H7" s="10">
        <v>55</v>
      </c>
      <c r="I7" s="10">
        <v>41</v>
      </c>
      <c r="J7" s="10">
        <v>30</v>
      </c>
      <c r="K7" s="10">
        <v>26</v>
      </c>
      <c r="L7" s="10">
        <v>42</v>
      </c>
      <c r="M7" s="10"/>
      <c r="N7" s="10">
        <v>121</v>
      </c>
      <c r="O7" s="10">
        <v>54</v>
      </c>
      <c r="P7" s="10">
        <v>47</v>
      </c>
      <c r="Q7" s="10">
        <v>23</v>
      </c>
      <c r="R7" s="10"/>
      <c r="S7" s="10">
        <v>44</v>
      </c>
      <c r="T7" s="10">
        <v>36</v>
      </c>
      <c r="U7" s="10">
        <v>22</v>
      </c>
      <c r="V7" s="10">
        <v>19</v>
      </c>
      <c r="W7" s="10">
        <v>14</v>
      </c>
      <c r="X7" s="10">
        <v>24</v>
      </c>
      <c r="Y7" s="10">
        <v>13</v>
      </c>
      <c r="Z7" s="10">
        <v>5</v>
      </c>
      <c r="AA7" s="10">
        <v>23</v>
      </c>
      <c r="AB7" s="10">
        <v>31</v>
      </c>
      <c r="AC7" s="10">
        <v>11</v>
      </c>
      <c r="AD7" s="10">
        <v>5</v>
      </c>
      <c r="AE7" s="10"/>
      <c r="AF7" s="10">
        <v>68</v>
      </c>
      <c r="AG7" s="10">
        <v>105</v>
      </c>
      <c r="AH7" s="10">
        <v>33</v>
      </c>
      <c r="AI7" s="10"/>
      <c r="AJ7" s="10">
        <v>60</v>
      </c>
      <c r="AK7" s="10">
        <v>84</v>
      </c>
      <c r="AL7" s="10">
        <v>28</v>
      </c>
      <c r="AM7" s="10">
        <v>2</v>
      </c>
      <c r="AN7" s="10">
        <v>27</v>
      </c>
      <c r="AO7" s="10"/>
      <c r="AP7" s="10">
        <v>43</v>
      </c>
      <c r="AQ7" s="10">
        <v>101</v>
      </c>
      <c r="AR7" s="10">
        <v>31</v>
      </c>
      <c r="AS7" s="10"/>
      <c r="AT7" s="10">
        <v>14</v>
      </c>
      <c r="AU7" s="10">
        <v>51</v>
      </c>
      <c r="AV7" s="10">
        <v>98</v>
      </c>
      <c r="AW7" s="10">
        <v>51</v>
      </c>
      <c r="AX7" s="10">
        <v>7</v>
      </c>
      <c r="AY7" s="10"/>
      <c r="AZ7" s="10">
        <v>91</v>
      </c>
      <c r="BA7" s="10">
        <v>67</v>
      </c>
      <c r="BB7" s="10">
        <v>27</v>
      </c>
      <c r="BC7" s="10">
        <v>35</v>
      </c>
      <c r="BD7" s="10">
        <v>17</v>
      </c>
      <c r="BE7" s="10">
        <v>10</v>
      </c>
    </row>
    <row r="8" spans="2:57" ht="30" customHeight="1" x14ac:dyDescent="0.25">
      <c r="B8" s="11" t="s">
        <v>20</v>
      </c>
      <c r="C8" s="11">
        <v>251</v>
      </c>
      <c r="D8" s="11">
        <v>164</v>
      </c>
      <c r="E8" s="11">
        <v>87</v>
      </c>
      <c r="F8" s="11"/>
      <c r="G8" s="11">
        <v>55</v>
      </c>
      <c r="H8" s="11">
        <v>62</v>
      </c>
      <c r="I8" s="11">
        <v>44</v>
      </c>
      <c r="J8" s="11">
        <v>29</v>
      </c>
      <c r="K8" s="11">
        <v>22</v>
      </c>
      <c r="L8" s="11">
        <v>38</v>
      </c>
      <c r="M8" s="11"/>
      <c r="N8" s="11">
        <v>116</v>
      </c>
      <c r="O8" s="11">
        <v>53</v>
      </c>
      <c r="P8" s="11">
        <v>53</v>
      </c>
      <c r="Q8" s="11">
        <v>27</v>
      </c>
      <c r="R8" s="11"/>
      <c r="S8" s="11">
        <v>47</v>
      </c>
      <c r="T8" s="11">
        <v>34</v>
      </c>
      <c r="U8" s="11">
        <v>20</v>
      </c>
      <c r="V8" s="11">
        <v>19</v>
      </c>
      <c r="W8" s="11">
        <v>14</v>
      </c>
      <c r="X8" s="11">
        <v>25</v>
      </c>
      <c r="Y8" s="11">
        <v>13</v>
      </c>
      <c r="Z8" s="11">
        <v>5</v>
      </c>
      <c r="AA8" s="11">
        <v>24</v>
      </c>
      <c r="AB8" s="11">
        <v>34</v>
      </c>
      <c r="AC8" s="11">
        <v>11</v>
      </c>
      <c r="AD8" s="11">
        <v>5</v>
      </c>
      <c r="AE8" s="11"/>
      <c r="AF8" s="11">
        <v>67</v>
      </c>
      <c r="AG8" s="11">
        <v>106</v>
      </c>
      <c r="AH8" s="11">
        <v>35</v>
      </c>
      <c r="AI8" s="11"/>
      <c r="AJ8" s="11">
        <v>58</v>
      </c>
      <c r="AK8" s="11">
        <v>87</v>
      </c>
      <c r="AL8" s="11">
        <v>28</v>
      </c>
      <c r="AM8" s="11">
        <v>2</v>
      </c>
      <c r="AN8" s="11">
        <v>28</v>
      </c>
      <c r="AO8" s="11"/>
      <c r="AP8" s="11">
        <v>43</v>
      </c>
      <c r="AQ8" s="11">
        <v>105</v>
      </c>
      <c r="AR8" s="11">
        <v>31</v>
      </c>
      <c r="AS8" s="11"/>
      <c r="AT8" s="11">
        <v>15</v>
      </c>
      <c r="AU8" s="11">
        <v>52</v>
      </c>
      <c r="AV8" s="11">
        <v>99</v>
      </c>
      <c r="AW8" s="11">
        <v>52</v>
      </c>
      <c r="AX8" s="11">
        <v>7</v>
      </c>
      <c r="AY8" s="11"/>
      <c r="AZ8" s="11">
        <v>97</v>
      </c>
      <c r="BA8" s="11">
        <v>67</v>
      </c>
      <c r="BB8" s="11">
        <v>28</v>
      </c>
      <c r="BC8" s="11">
        <v>33</v>
      </c>
      <c r="BD8" s="11">
        <v>16</v>
      </c>
      <c r="BE8" s="11">
        <v>10</v>
      </c>
    </row>
    <row r="9" spans="2:57" ht="30" x14ac:dyDescent="0.25">
      <c r="B9" s="15" t="s">
        <v>206</v>
      </c>
      <c r="C9" s="14">
        <v>0.355140199156672</v>
      </c>
      <c r="D9" s="14">
        <v>0.37796155290616001</v>
      </c>
      <c r="E9" s="14">
        <v>0.31228779348693098</v>
      </c>
      <c r="F9" s="14"/>
      <c r="G9" s="14">
        <v>0.41339905984894398</v>
      </c>
      <c r="H9" s="14">
        <v>0.44575013178637801</v>
      </c>
      <c r="I9" s="14">
        <v>0.31185324259084202</v>
      </c>
      <c r="J9" s="14">
        <v>0.24031622185208601</v>
      </c>
      <c r="K9" s="14">
        <v>0.22111580780869</v>
      </c>
      <c r="L9" s="14">
        <v>0.34012447942428697</v>
      </c>
      <c r="M9" s="14"/>
      <c r="N9" s="14">
        <v>0.351887349211008</v>
      </c>
      <c r="O9" s="14">
        <v>0.36827418128723699</v>
      </c>
      <c r="P9" s="14">
        <v>0.34077277022673402</v>
      </c>
      <c r="Q9" s="14">
        <v>0.363851448228944</v>
      </c>
      <c r="R9" s="14"/>
      <c r="S9" s="14">
        <v>0.37497098148281899</v>
      </c>
      <c r="T9" s="14">
        <v>0.42350547119215698</v>
      </c>
      <c r="U9" s="14">
        <v>0.27484798707086</v>
      </c>
      <c r="V9" s="14">
        <v>0.32939647444682602</v>
      </c>
      <c r="W9" s="14">
        <v>0.13910196848883799</v>
      </c>
      <c r="X9" s="14">
        <v>0.43107949534560402</v>
      </c>
      <c r="Y9" s="14">
        <v>8.8010802182784106E-2</v>
      </c>
      <c r="Z9" s="14">
        <v>0.43462187819104198</v>
      </c>
      <c r="AA9" s="14">
        <v>0.38166366566502602</v>
      </c>
      <c r="AB9" s="14">
        <v>0.43078161592983399</v>
      </c>
      <c r="AC9" s="14">
        <v>0.34335316107446001</v>
      </c>
      <c r="AD9" s="14">
        <v>0.36737441154675798</v>
      </c>
      <c r="AE9" s="14"/>
      <c r="AF9" s="14">
        <v>0.33900904943586901</v>
      </c>
      <c r="AG9" s="14">
        <v>0.38404301470868002</v>
      </c>
      <c r="AH9" s="14">
        <v>0.16890879197176401</v>
      </c>
      <c r="AI9" s="14"/>
      <c r="AJ9" s="14">
        <v>0.41397809584999401</v>
      </c>
      <c r="AK9" s="14">
        <v>0.37369888129729201</v>
      </c>
      <c r="AL9" s="14">
        <v>0.23336542913799599</v>
      </c>
      <c r="AM9" s="14">
        <v>0.55687593920299505</v>
      </c>
      <c r="AN9" s="14">
        <v>0.16171186393824599</v>
      </c>
      <c r="AO9" s="14"/>
      <c r="AP9" s="14">
        <v>0.55228894160054098</v>
      </c>
      <c r="AQ9" s="14">
        <v>0.36187235718121302</v>
      </c>
      <c r="AR9" s="14">
        <v>0.17046435265781501</v>
      </c>
      <c r="AS9" s="14"/>
      <c r="AT9" s="14">
        <v>0.28689928939606002</v>
      </c>
      <c r="AU9" s="14">
        <v>0.38672345279785297</v>
      </c>
      <c r="AV9" s="14">
        <v>0.42032618692690399</v>
      </c>
      <c r="AW9" s="14">
        <v>0.30331781299157201</v>
      </c>
      <c r="AX9" s="14">
        <v>0.41468420060873401</v>
      </c>
      <c r="AY9" s="14"/>
      <c r="AZ9" s="14">
        <v>0.37078539312850201</v>
      </c>
      <c r="BA9" s="14">
        <v>0.40828254252211699</v>
      </c>
      <c r="BB9" s="14">
        <v>0.217439706450897</v>
      </c>
      <c r="BC9" s="14">
        <v>0.35782728863219898</v>
      </c>
      <c r="BD9" s="14">
        <v>0.23844651757747001</v>
      </c>
      <c r="BE9" s="14">
        <v>0.40226792276517598</v>
      </c>
    </row>
    <row r="10" spans="2:57" x14ac:dyDescent="0.25">
      <c r="B10" s="15" t="s">
        <v>207</v>
      </c>
      <c r="C10" s="14">
        <v>0.31149573984781598</v>
      </c>
      <c r="D10" s="14">
        <v>0.29778615996765501</v>
      </c>
      <c r="E10" s="14">
        <v>0.33723866838024702</v>
      </c>
      <c r="F10" s="14"/>
      <c r="G10" s="14">
        <v>0.22602372054025699</v>
      </c>
      <c r="H10" s="14">
        <v>0.306259310207737</v>
      </c>
      <c r="I10" s="14">
        <v>0.41942728278354302</v>
      </c>
      <c r="J10" s="14">
        <v>0.42296128051735699</v>
      </c>
      <c r="K10" s="14">
        <v>0.27060771435872799</v>
      </c>
      <c r="L10" s="14">
        <v>0.25763078193035399</v>
      </c>
      <c r="M10" s="14"/>
      <c r="N10" s="14">
        <v>0.350642214863713</v>
      </c>
      <c r="O10" s="14">
        <v>0.30482375974077502</v>
      </c>
      <c r="P10" s="14">
        <v>0.26780148678629301</v>
      </c>
      <c r="Q10" s="14">
        <v>0.26598648412444398</v>
      </c>
      <c r="R10" s="14"/>
      <c r="S10" s="14">
        <v>0.309342405713388</v>
      </c>
      <c r="T10" s="14">
        <v>0.23219045936149499</v>
      </c>
      <c r="U10" s="14">
        <v>0.28320795699212098</v>
      </c>
      <c r="V10" s="14">
        <v>0.37252935637733198</v>
      </c>
      <c r="W10" s="14">
        <v>0.48441152120766001</v>
      </c>
      <c r="X10" s="14">
        <v>0.21962017142367701</v>
      </c>
      <c r="Y10" s="14">
        <v>0.30563124366212602</v>
      </c>
      <c r="Z10" s="14">
        <v>0.180153994744289</v>
      </c>
      <c r="AA10" s="14">
        <v>0.47743530218250901</v>
      </c>
      <c r="AB10" s="14">
        <v>0.39362052946713599</v>
      </c>
      <c r="AC10" s="14">
        <v>0</v>
      </c>
      <c r="AD10" s="14">
        <v>0.21811324274615301</v>
      </c>
      <c r="AE10" s="14"/>
      <c r="AF10" s="14">
        <v>0.37433695659003102</v>
      </c>
      <c r="AG10" s="14">
        <v>0.31677375458399198</v>
      </c>
      <c r="AH10" s="14">
        <v>0.26475225770958399</v>
      </c>
      <c r="AI10" s="14"/>
      <c r="AJ10" s="14">
        <v>0.263756867472284</v>
      </c>
      <c r="AK10" s="14">
        <v>0.33478451161747902</v>
      </c>
      <c r="AL10" s="14">
        <v>0.35706443737705601</v>
      </c>
      <c r="AM10" s="14">
        <v>0</v>
      </c>
      <c r="AN10" s="14">
        <v>0.27164887071056398</v>
      </c>
      <c r="AO10" s="14"/>
      <c r="AP10" s="14">
        <v>0.18261514623220701</v>
      </c>
      <c r="AQ10" s="14">
        <v>0.34480374457185398</v>
      </c>
      <c r="AR10" s="14">
        <v>0.34706580004197701</v>
      </c>
      <c r="AS10" s="14"/>
      <c r="AT10" s="14">
        <v>0.23275061708118899</v>
      </c>
      <c r="AU10" s="14">
        <v>0.27196438951304203</v>
      </c>
      <c r="AV10" s="14">
        <v>0.27349939659942502</v>
      </c>
      <c r="AW10" s="14">
        <v>0.42107351856729502</v>
      </c>
      <c r="AX10" s="14">
        <v>0.16519732104070101</v>
      </c>
      <c r="AY10" s="14"/>
      <c r="AZ10" s="14">
        <v>0.29462242497695201</v>
      </c>
      <c r="BA10" s="14">
        <v>0.33735420009954598</v>
      </c>
      <c r="BB10" s="14">
        <v>0.23133921138361799</v>
      </c>
      <c r="BC10" s="14">
        <v>0.312763005875829</v>
      </c>
      <c r="BD10" s="14">
        <v>0.57333699844312802</v>
      </c>
      <c r="BE10" s="14">
        <v>0.108707478662273</v>
      </c>
    </row>
    <row r="11" spans="2:57" x14ac:dyDescent="0.25">
      <c r="B11" s="15" t="s">
        <v>208</v>
      </c>
      <c r="C11" s="14">
        <v>0.19724097591137499</v>
      </c>
      <c r="D11" s="14">
        <v>0.16929685807455899</v>
      </c>
      <c r="E11" s="14">
        <v>0.24971256400255601</v>
      </c>
      <c r="F11" s="14"/>
      <c r="G11" s="14">
        <v>0.23009745826372699</v>
      </c>
      <c r="H11" s="14">
        <v>0.187940379736309</v>
      </c>
      <c r="I11" s="14">
        <v>0.119725766384736</v>
      </c>
      <c r="J11" s="14">
        <v>0.19905969345930699</v>
      </c>
      <c r="K11" s="14">
        <v>0.22629332415602599</v>
      </c>
      <c r="L11" s="14">
        <v>0.23543639915012601</v>
      </c>
      <c r="M11" s="14"/>
      <c r="N11" s="14">
        <v>0.19378278689864201</v>
      </c>
      <c r="O11" s="14">
        <v>0.19583558738696599</v>
      </c>
      <c r="P11" s="14">
        <v>0.20423076910274601</v>
      </c>
      <c r="Q11" s="14">
        <v>0.21603996947149401</v>
      </c>
      <c r="R11" s="14"/>
      <c r="S11" s="14">
        <v>0.15526624830167499</v>
      </c>
      <c r="T11" s="14">
        <v>0.17443032068657299</v>
      </c>
      <c r="U11" s="14">
        <v>0.39392903244891803</v>
      </c>
      <c r="V11" s="14">
        <v>0.16258163886732699</v>
      </c>
      <c r="W11" s="14">
        <v>0.15366967011910099</v>
      </c>
      <c r="X11" s="14">
        <v>0.27272323784820401</v>
      </c>
      <c r="Y11" s="14">
        <v>0.39176924216296199</v>
      </c>
      <c r="Z11" s="14">
        <v>0.38522412706466902</v>
      </c>
      <c r="AA11" s="14">
        <v>4.2841552569754901E-2</v>
      </c>
      <c r="AB11" s="14">
        <v>0.121119959441309</v>
      </c>
      <c r="AC11" s="14">
        <v>0.37160952773291001</v>
      </c>
      <c r="AD11" s="14">
        <v>0</v>
      </c>
      <c r="AE11" s="14"/>
      <c r="AF11" s="14">
        <v>0.180880125482974</v>
      </c>
      <c r="AG11" s="14">
        <v>0.184310678096896</v>
      </c>
      <c r="AH11" s="14">
        <v>0.292223564288492</v>
      </c>
      <c r="AI11" s="14"/>
      <c r="AJ11" s="14">
        <v>0.22728460221499899</v>
      </c>
      <c r="AK11" s="14">
        <v>0.175482446106735</v>
      </c>
      <c r="AL11" s="14">
        <v>0.23130780844016199</v>
      </c>
      <c r="AM11" s="14">
        <v>0.443124060797005</v>
      </c>
      <c r="AN11" s="14">
        <v>0.26478333458624997</v>
      </c>
      <c r="AO11" s="14"/>
      <c r="AP11" s="14">
        <v>0.12628400972193199</v>
      </c>
      <c r="AQ11" s="14">
        <v>0.197089262773322</v>
      </c>
      <c r="AR11" s="14">
        <v>0.28423095736807102</v>
      </c>
      <c r="AS11" s="14"/>
      <c r="AT11" s="14">
        <v>0.345253458587016</v>
      </c>
      <c r="AU11" s="14">
        <v>0.20420544897242701</v>
      </c>
      <c r="AV11" s="14">
        <v>0.17457144832538801</v>
      </c>
      <c r="AW11" s="14">
        <v>0.173888094742018</v>
      </c>
      <c r="AX11" s="14">
        <v>0.13680505788484501</v>
      </c>
      <c r="AY11" s="14"/>
      <c r="AZ11" s="14">
        <v>0.168409333433648</v>
      </c>
      <c r="BA11" s="14">
        <v>0.17930014492386601</v>
      </c>
      <c r="BB11" s="14">
        <v>0.40810956576768798</v>
      </c>
      <c r="BC11" s="14">
        <v>0.16632186659334</v>
      </c>
      <c r="BD11" s="14">
        <v>0.13754372083695299</v>
      </c>
      <c r="BE11" s="14">
        <v>0.209584959157958</v>
      </c>
    </row>
    <row r="12" spans="2:57" ht="30" x14ac:dyDescent="0.25">
      <c r="B12" s="15" t="s">
        <v>209</v>
      </c>
      <c r="C12" s="14">
        <v>7.3339144017354196E-2</v>
      </c>
      <c r="D12" s="14">
        <v>9.5215466500586293E-2</v>
      </c>
      <c r="E12" s="14">
        <v>3.2261254602727898E-2</v>
      </c>
      <c r="F12" s="14"/>
      <c r="G12" s="14">
        <v>5.4455324878076403E-2</v>
      </c>
      <c r="H12" s="14">
        <v>3.8667048875089503E-2</v>
      </c>
      <c r="I12" s="14">
        <v>0.14899370824087901</v>
      </c>
      <c r="J12" s="14">
        <v>6.4597332969861601E-2</v>
      </c>
      <c r="K12" s="14">
        <v>0.16607249895571399</v>
      </c>
      <c r="L12" s="14">
        <v>2.26484345120418E-2</v>
      </c>
      <c r="M12" s="14"/>
      <c r="N12" s="14">
        <v>4.0252188503083999E-2</v>
      </c>
      <c r="O12" s="14">
        <v>9.8021636749043198E-2</v>
      </c>
      <c r="P12" s="14">
        <v>0.120650483403338</v>
      </c>
      <c r="Q12" s="14">
        <v>7.9929415288166203E-2</v>
      </c>
      <c r="R12" s="14"/>
      <c r="S12" s="14">
        <v>9.2854412550100102E-2</v>
      </c>
      <c r="T12" s="14">
        <v>0.16987374875977501</v>
      </c>
      <c r="U12" s="14">
        <v>4.8015023488100897E-2</v>
      </c>
      <c r="V12" s="14">
        <v>0</v>
      </c>
      <c r="W12" s="14">
        <v>8.3169865762004802E-2</v>
      </c>
      <c r="X12" s="14">
        <v>3.7539288718971497E-2</v>
      </c>
      <c r="Y12" s="14">
        <v>6.9633755109665796E-2</v>
      </c>
      <c r="Z12" s="14">
        <v>0</v>
      </c>
      <c r="AA12" s="14">
        <v>4.9594442944029198E-2</v>
      </c>
      <c r="AB12" s="14">
        <v>0</v>
      </c>
      <c r="AC12" s="14">
        <v>9.5459426942317405E-2</v>
      </c>
      <c r="AD12" s="14">
        <v>0.41451234570709</v>
      </c>
      <c r="AE12" s="14"/>
      <c r="AF12" s="14">
        <v>7.5509215560490006E-2</v>
      </c>
      <c r="AG12" s="14">
        <v>5.6336084793921201E-2</v>
      </c>
      <c r="AH12" s="14">
        <v>0.12520359135360701</v>
      </c>
      <c r="AI12" s="14"/>
      <c r="AJ12" s="14">
        <v>3.1310693536469099E-2</v>
      </c>
      <c r="AK12" s="14">
        <v>5.9976723132058297E-2</v>
      </c>
      <c r="AL12" s="14">
        <v>6.8370890421369401E-2</v>
      </c>
      <c r="AM12" s="14">
        <v>0</v>
      </c>
      <c r="AN12" s="14">
        <v>0.15243154680885401</v>
      </c>
      <c r="AO12" s="14"/>
      <c r="AP12" s="14">
        <v>7.3190742211243803E-2</v>
      </c>
      <c r="AQ12" s="14">
        <v>4.9629005089620898E-2</v>
      </c>
      <c r="AR12" s="14">
        <v>9.9729513082031401E-2</v>
      </c>
      <c r="AS12" s="14"/>
      <c r="AT12" s="14">
        <v>0.13509663493573601</v>
      </c>
      <c r="AU12" s="14">
        <v>5.9868531505982502E-2</v>
      </c>
      <c r="AV12" s="14">
        <v>7.2321733575003697E-2</v>
      </c>
      <c r="AW12" s="14">
        <v>3.9177352338649697E-2</v>
      </c>
      <c r="AX12" s="14">
        <v>0.156397282860504</v>
      </c>
      <c r="AY12" s="14"/>
      <c r="AZ12" s="14">
        <v>8.7045509361394005E-2</v>
      </c>
      <c r="BA12" s="14">
        <v>4.7808236545962203E-2</v>
      </c>
      <c r="BB12" s="14">
        <v>0.113546336411478</v>
      </c>
      <c r="BC12" s="14">
        <v>5.4702763737148899E-2</v>
      </c>
      <c r="BD12" s="14">
        <v>5.0672763142449499E-2</v>
      </c>
      <c r="BE12" s="14">
        <v>9.75136775013596E-2</v>
      </c>
    </row>
    <row r="13" spans="2:57" x14ac:dyDescent="0.25">
      <c r="B13" s="15" t="s">
        <v>87</v>
      </c>
      <c r="C13" s="23">
        <v>6.2783941066782395E-2</v>
      </c>
      <c r="D13" s="23">
        <v>5.9739962551039201E-2</v>
      </c>
      <c r="E13" s="23">
        <v>6.8499719527537806E-2</v>
      </c>
      <c r="F13" s="23"/>
      <c r="G13" s="23">
        <v>7.6024436468995996E-2</v>
      </c>
      <c r="H13" s="23">
        <v>2.1383129394486899E-2</v>
      </c>
      <c r="I13" s="23">
        <v>0</v>
      </c>
      <c r="J13" s="23">
        <v>7.3065471201389204E-2</v>
      </c>
      <c r="K13" s="23">
        <v>0.115910654720841</v>
      </c>
      <c r="L13" s="23">
        <v>0.14415990498319001</v>
      </c>
      <c r="M13" s="23"/>
      <c r="N13" s="23">
        <v>6.34354605235527E-2</v>
      </c>
      <c r="O13" s="23">
        <v>3.3044834835977699E-2</v>
      </c>
      <c r="P13" s="23">
        <v>6.6544490480889396E-2</v>
      </c>
      <c r="Q13" s="23">
        <v>7.41926828869518E-2</v>
      </c>
      <c r="R13" s="23"/>
      <c r="S13" s="23">
        <v>6.7565951952017797E-2</v>
      </c>
      <c r="T13" s="23">
        <v>0</v>
      </c>
      <c r="U13" s="23">
        <v>0</v>
      </c>
      <c r="V13" s="23">
        <v>0.13549253030851599</v>
      </c>
      <c r="W13" s="23">
        <v>0.13964697442239701</v>
      </c>
      <c r="X13" s="23">
        <v>3.9037806663542902E-2</v>
      </c>
      <c r="Y13" s="23">
        <v>0.14495495688246199</v>
      </c>
      <c r="Z13" s="23">
        <v>0</v>
      </c>
      <c r="AA13" s="23">
        <v>4.8465036638680702E-2</v>
      </c>
      <c r="AB13" s="23">
        <v>5.4477895161721503E-2</v>
      </c>
      <c r="AC13" s="23">
        <v>0.189577884250312</v>
      </c>
      <c r="AD13" s="23">
        <v>0</v>
      </c>
      <c r="AE13" s="23"/>
      <c r="AF13" s="23">
        <v>3.0264652930635599E-2</v>
      </c>
      <c r="AG13" s="23">
        <v>5.8536467816509702E-2</v>
      </c>
      <c r="AH13" s="23">
        <v>0.14891179467655299</v>
      </c>
      <c r="AI13" s="23"/>
      <c r="AJ13" s="23">
        <v>6.3669740926253701E-2</v>
      </c>
      <c r="AK13" s="23">
        <v>5.6057437846435902E-2</v>
      </c>
      <c r="AL13" s="23">
        <v>0.109891434623416</v>
      </c>
      <c r="AM13" s="23">
        <v>0</v>
      </c>
      <c r="AN13" s="23">
        <v>0.14942438395608601</v>
      </c>
      <c r="AO13" s="23"/>
      <c r="AP13" s="23">
        <v>6.5621160234076006E-2</v>
      </c>
      <c r="AQ13" s="23">
        <v>4.6605630383990397E-2</v>
      </c>
      <c r="AR13" s="23">
        <v>9.8509376850106703E-2</v>
      </c>
      <c r="AS13" s="23"/>
      <c r="AT13" s="23">
        <v>0</v>
      </c>
      <c r="AU13" s="23">
        <v>7.7238177210695605E-2</v>
      </c>
      <c r="AV13" s="23">
        <v>5.92812345732791E-2</v>
      </c>
      <c r="AW13" s="23">
        <v>6.2543221360464807E-2</v>
      </c>
      <c r="AX13" s="23">
        <v>0.126916137605216</v>
      </c>
      <c r="AY13" s="23"/>
      <c r="AZ13" s="23">
        <v>7.9137339099503698E-2</v>
      </c>
      <c r="BA13" s="23">
        <v>2.7254875908508201E-2</v>
      </c>
      <c r="BB13" s="23">
        <v>2.95651799863191E-2</v>
      </c>
      <c r="BC13" s="23">
        <v>0.108385075161483</v>
      </c>
      <c r="BD13" s="23">
        <v>0</v>
      </c>
      <c r="BE13" s="23">
        <v>0.18192596191323401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BE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213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1558</v>
      </c>
      <c r="D7" s="10">
        <v>792</v>
      </c>
      <c r="E7" s="10">
        <v>761</v>
      </c>
      <c r="F7" s="10"/>
      <c r="G7" s="10">
        <v>220</v>
      </c>
      <c r="H7" s="10">
        <v>223</v>
      </c>
      <c r="I7" s="10">
        <v>262</v>
      </c>
      <c r="J7" s="10">
        <v>289</v>
      </c>
      <c r="K7" s="10">
        <v>246</v>
      </c>
      <c r="L7" s="10">
        <v>318</v>
      </c>
      <c r="M7" s="10"/>
      <c r="N7" s="10">
        <v>490</v>
      </c>
      <c r="O7" s="10">
        <v>436</v>
      </c>
      <c r="P7" s="10">
        <v>303</v>
      </c>
      <c r="Q7" s="10">
        <v>320</v>
      </c>
      <c r="R7" s="10"/>
      <c r="S7" s="10">
        <v>199</v>
      </c>
      <c r="T7" s="10">
        <v>221</v>
      </c>
      <c r="U7" s="10">
        <v>132</v>
      </c>
      <c r="V7" s="10">
        <v>139</v>
      </c>
      <c r="W7" s="10">
        <v>101</v>
      </c>
      <c r="X7" s="10">
        <v>133</v>
      </c>
      <c r="Y7" s="10">
        <v>126</v>
      </c>
      <c r="Z7" s="10">
        <v>66</v>
      </c>
      <c r="AA7" s="10">
        <v>184</v>
      </c>
      <c r="AB7" s="10">
        <v>124</v>
      </c>
      <c r="AC7" s="10">
        <v>82</v>
      </c>
      <c r="AD7" s="10">
        <v>51</v>
      </c>
      <c r="AE7" s="10"/>
      <c r="AF7" s="10">
        <v>533</v>
      </c>
      <c r="AG7" s="10">
        <v>651</v>
      </c>
      <c r="AH7" s="10">
        <v>190</v>
      </c>
      <c r="AI7" s="10"/>
      <c r="AJ7" s="10">
        <v>529</v>
      </c>
      <c r="AK7" s="10">
        <v>425</v>
      </c>
      <c r="AL7" s="10">
        <v>122</v>
      </c>
      <c r="AM7" s="10">
        <v>19</v>
      </c>
      <c r="AN7" s="10">
        <v>191</v>
      </c>
      <c r="AO7" s="10"/>
      <c r="AP7" s="10">
        <v>295</v>
      </c>
      <c r="AQ7" s="10">
        <v>558</v>
      </c>
      <c r="AR7" s="10">
        <v>119</v>
      </c>
      <c r="AS7" s="10"/>
      <c r="AT7" s="10">
        <v>351</v>
      </c>
      <c r="AU7" s="10">
        <v>374</v>
      </c>
      <c r="AV7" s="10">
        <v>468</v>
      </c>
      <c r="AW7" s="10">
        <v>172</v>
      </c>
      <c r="AX7" s="10">
        <v>26</v>
      </c>
      <c r="AY7" s="10"/>
      <c r="AZ7" s="10">
        <v>341</v>
      </c>
      <c r="BA7" s="10">
        <v>457</v>
      </c>
      <c r="BB7" s="10">
        <v>196</v>
      </c>
      <c r="BC7" s="10">
        <v>296</v>
      </c>
      <c r="BD7" s="10">
        <v>170</v>
      </c>
      <c r="BE7" s="10">
        <v>98</v>
      </c>
    </row>
    <row r="8" spans="2:57" ht="30" customHeight="1" x14ac:dyDescent="0.25">
      <c r="B8" s="11" t="s">
        <v>20</v>
      </c>
      <c r="C8" s="11">
        <v>1550</v>
      </c>
      <c r="D8" s="11">
        <v>804</v>
      </c>
      <c r="E8" s="11">
        <v>740</v>
      </c>
      <c r="F8" s="11"/>
      <c r="G8" s="11">
        <v>230</v>
      </c>
      <c r="H8" s="11">
        <v>247</v>
      </c>
      <c r="I8" s="11">
        <v>272</v>
      </c>
      <c r="J8" s="11">
        <v>284</v>
      </c>
      <c r="K8" s="11">
        <v>220</v>
      </c>
      <c r="L8" s="11">
        <v>297</v>
      </c>
      <c r="M8" s="11"/>
      <c r="N8" s="11">
        <v>459</v>
      </c>
      <c r="O8" s="11">
        <v>409</v>
      </c>
      <c r="P8" s="11">
        <v>323</v>
      </c>
      <c r="Q8" s="11">
        <v>350</v>
      </c>
      <c r="R8" s="11"/>
      <c r="S8" s="11">
        <v>209</v>
      </c>
      <c r="T8" s="11">
        <v>208</v>
      </c>
      <c r="U8" s="11">
        <v>126</v>
      </c>
      <c r="V8" s="11">
        <v>141</v>
      </c>
      <c r="W8" s="11">
        <v>100</v>
      </c>
      <c r="X8" s="11">
        <v>139</v>
      </c>
      <c r="Y8" s="11">
        <v>120</v>
      </c>
      <c r="Z8" s="11">
        <v>63</v>
      </c>
      <c r="AA8" s="11">
        <v>185</v>
      </c>
      <c r="AB8" s="11">
        <v>130</v>
      </c>
      <c r="AC8" s="11">
        <v>80</v>
      </c>
      <c r="AD8" s="11">
        <v>49</v>
      </c>
      <c r="AE8" s="11"/>
      <c r="AF8" s="11">
        <v>523</v>
      </c>
      <c r="AG8" s="11">
        <v>637</v>
      </c>
      <c r="AH8" s="11">
        <v>198</v>
      </c>
      <c r="AI8" s="11"/>
      <c r="AJ8" s="11">
        <v>512</v>
      </c>
      <c r="AK8" s="11">
        <v>427</v>
      </c>
      <c r="AL8" s="11">
        <v>116</v>
      </c>
      <c r="AM8" s="11">
        <v>19</v>
      </c>
      <c r="AN8" s="11">
        <v>198</v>
      </c>
      <c r="AO8" s="11"/>
      <c r="AP8" s="11">
        <v>290</v>
      </c>
      <c r="AQ8" s="11">
        <v>561</v>
      </c>
      <c r="AR8" s="11">
        <v>114</v>
      </c>
      <c r="AS8" s="11"/>
      <c r="AT8" s="11">
        <v>355</v>
      </c>
      <c r="AU8" s="11">
        <v>377</v>
      </c>
      <c r="AV8" s="11">
        <v>461</v>
      </c>
      <c r="AW8" s="11">
        <v>170</v>
      </c>
      <c r="AX8" s="11">
        <v>24</v>
      </c>
      <c r="AY8" s="11"/>
      <c r="AZ8" s="11">
        <v>358</v>
      </c>
      <c r="BA8" s="11">
        <v>452</v>
      </c>
      <c r="BB8" s="11">
        <v>194</v>
      </c>
      <c r="BC8" s="11">
        <v>287</v>
      </c>
      <c r="BD8" s="11">
        <v>163</v>
      </c>
      <c r="BE8" s="11">
        <v>96</v>
      </c>
    </row>
    <row r="9" spans="2:57" ht="30" x14ac:dyDescent="0.25">
      <c r="B9" s="15" t="s">
        <v>206</v>
      </c>
      <c r="C9" s="14">
        <v>0.22732208432050599</v>
      </c>
      <c r="D9" s="14">
        <v>0.27139192289726499</v>
      </c>
      <c r="E9" s="14">
        <v>0.17831152342284901</v>
      </c>
      <c r="F9" s="14"/>
      <c r="G9" s="14">
        <v>0.34819242861725602</v>
      </c>
      <c r="H9" s="14">
        <v>0.31631922267455698</v>
      </c>
      <c r="I9" s="14">
        <v>0.19192484264021001</v>
      </c>
      <c r="J9" s="14">
        <v>0.177967961328866</v>
      </c>
      <c r="K9" s="14">
        <v>0.184289784041231</v>
      </c>
      <c r="L9" s="14">
        <v>0.17088334308546901</v>
      </c>
      <c r="M9" s="14"/>
      <c r="N9" s="14">
        <v>0.32420801596943799</v>
      </c>
      <c r="O9" s="14">
        <v>0.21938623252762299</v>
      </c>
      <c r="P9" s="14">
        <v>0.19672751870206101</v>
      </c>
      <c r="Q9" s="14">
        <v>0.135461492201398</v>
      </c>
      <c r="R9" s="14"/>
      <c r="S9" s="14">
        <v>0.33039664875711799</v>
      </c>
      <c r="T9" s="14">
        <v>0.23203324499612099</v>
      </c>
      <c r="U9" s="14">
        <v>0.23796905316487599</v>
      </c>
      <c r="V9" s="14">
        <v>0.18179706987722</v>
      </c>
      <c r="W9" s="14">
        <v>0.206569944311671</v>
      </c>
      <c r="X9" s="14">
        <v>0.21080400991312701</v>
      </c>
      <c r="Y9" s="14">
        <v>0.198502374351685</v>
      </c>
      <c r="Z9" s="14">
        <v>0.120373249963348</v>
      </c>
      <c r="AA9" s="14">
        <v>0.21022048205103899</v>
      </c>
      <c r="AB9" s="14">
        <v>0.28927833739738001</v>
      </c>
      <c r="AC9" s="14">
        <v>0.15569155700427401</v>
      </c>
      <c r="AD9" s="14">
        <v>0.18609820800477</v>
      </c>
      <c r="AE9" s="14"/>
      <c r="AF9" s="14">
        <v>0.18672998442300501</v>
      </c>
      <c r="AG9" s="14">
        <v>0.227275122104798</v>
      </c>
      <c r="AH9" s="14">
        <v>0.21287918463160799</v>
      </c>
      <c r="AI9" s="14"/>
      <c r="AJ9" s="14">
        <v>0.20369316033465601</v>
      </c>
      <c r="AK9" s="14">
        <v>0.226430327938479</v>
      </c>
      <c r="AL9" s="14">
        <v>0.29335758048799399</v>
      </c>
      <c r="AM9" s="14">
        <v>0.11632345445408999</v>
      </c>
      <c r="AN9" s="14">
        <v>0.17855996141656699</v>
      </c>
      <c r="AO9" s="14"/>
      <c r="AP9" s="14">
        <v>0.24621572556568899</v>
      </c>
      <c r="AQ9" s="14">
        <v>0.24006504506441001</v>
      </c>
      <c r="AR9" s="14">
        <v>0.25042132463257899</v>
      </c>
      <c r="AS9" s="14"/>
      <c r="AT9" s="14">
        <v>8.9048211000879104E-2</v>
      </c>
      <c r="AU9" s="14">
        <v>0.25272367538089102</v>
      </c>
      <c r="AV9" s="14">
        <v>0.29100807001950701</v>
      </c>
      <c r="AW9" s="14">
        <v>0.32218229751718802</v>
      </c>
      <c r="AX9" s="14">
        <v>0.316540064172328</v>
      </c>
      <c r="AY9" s="14"/>
      <c r="AZ9" s="14">
        <v>0.29438617565809</v>
      </c>
      <c r="BA9" s="14">
        <v>0.23257694104515</v>
      </c>
      <c r="BB9" s="14">
        <v>0.16097046025638501</v>
      </c>
      <c r="BC9" s="14">
        <v>0.19788517451871901</v>
      </c>
      <c r="BD9" s="14">
        <v>0.188708696418905</v>
      </c>
      <c r="BE9" s="14">
        <v>0.239625595973053</v>
      </c>
    </row>
    <row r="10" spans="2:57" x14ac:dyDescent="0.25">
      <c r="B10" s="15" t="s">
        <v>207</v>
      </c>
      <c r="C10" s="14">
        <v>0.28394047426542901</v>
      </c>
      <c r="D10" s="14">
        <v>0.29264467928726401</v>
      </c>
      <c r="E10" s="14">
        <v>0.27645127474303699</v>
      </c>
      <c r="F10" s="14"/>
      <c r="G10" s="14">
        <v>0.29500490154761499</v>
      </c>
      <c r="H10" s="14">
        <v>0.25992852363746999</v>
      </c>
      <c r="I10" s="14">
        <v>0.31760741074876098</v>
      </c>
      <c r="J10" s="14">
        <v>0.259137949850967</v>
      </c>
      <c r="K10" s="14">
        <v>0.27881290187775598</v>
      </c>
      <c r="L10" s="14">
        <v>0.29202221968547298</v>
      </c>
      <c r="M10" s="14"/>
      <c r="N10" s="14">
        <v>0.30051917490308</v>
      </c>
      <c r="O10" s="14">
        <v>0.30400967835256498</v>
      </c>
      <c r="P10" s="14">
        <v>0.294016020473715</v>
      </c>
      <c r="Q10" s="14">
        <v>0.22758473998680301</v>
      </c>
      <c r="R10" s="14"/>
      <c r="S10" s="14">
        <v>0.26781118740162002</v>
      </c>
      <c r="T10" s="14">
        <v>0.25687174748907898</v>
      </c>
      <c r="U10" s="14">
        <v>0.26533278014398598</v>
      </c>
      <c r="V10" s="14">
        <v>0.26378672480466703</v>
      </c>
      <c r="W10" s="14">
        <v>0.36386035317036203</v>
      </c>
      <c r="X10" s="14">
        <v>0.30429254436061498</v>
      </c>
      <c r="Y10" s="14">
        <v>0.27975175258644103</v>
      </c>
      <c r="Z10" s="14">
        <v>0.29740069063550401</v>
      </c>
      <c r="AA10" s="14">
        <v>0.23728915850000201</v>
      </c>
      <c r="AB10" s="14">
        <v>0.318899552265622</v>
      </c>
      <c r="AC10" s="14">
        <v>0.279044817435806</v>
      </c>
      <c r="AD10" s="14">
        <v>0.43743200701710599</v>
      </c>
      <c r="AE10" s="14"/>
      <c r="AF10" s="14">
        <v>0.28084405820758301</v>
      </c>
      <c r="AG10" s="14">
        <v>0.30164659816149197</v>
      </c>
      <c r="AH10" s="14">
        <v>0.27497653487692802</v>
      </c>
      <c r="AI10" s="14"/>
      <c r="AJ10" s="14">
        <v>0.27121663281054698</v>
      </c>
      <c r="AK10" s="14">
        <v>0.30675067714246801</v>
      </c>
      <c r="AL10" s="14">
        <v>0.27084956656059</v>
      </c>
      <c r="AM10" s="14">
        <v>0.35306231171673202</v>
      </c>
      <c r="AN10" s="14">
        <v>0.27614516292622798</v>
      </c>
      <c r="AO10" s="14"/>
      <c r="AP10" s="14">
        <v>0.25641684213337301</v>
      </c>
      <c r="AQ10" s="14">
        <v>0.28311703146410799</v>
      </c>
      <c r="AR10" s="14">
        <v>0.29023235749326698</v>
      </c>
      <c r="AS10" s="14"/>
      <c r="AT10" s="14">
        <v>0.226023062761435</v>
      </c>
      <c r="AU10" s="14">
        <v>0.26967659414704998</v>
      </c>
      <c r="AV10" s="14">
        <v>0.30936366314420199</v>
      </c>
      <c r="AW10" s="14">
        <v>0.34057429895543401</v>
      </c>
      <c r="AX10" s="14">
        <v>0.26748515221366997</v>
      </c>
      <c r="AY10" s="14"/>
      <c r="AZ10" s="14">
        <v>0.28831170699166703</v>
      </c>
      <c r="BA10" s="14">
        <v>0.298819661642162</v>
      </c>
      <c r="BB10" s="14">
        <v>0.27559550662042198</v>
      </c>
      <c r="BC10" s="14">
        <v>0.27264080704713101</v>
      </c>
      <c r="BD10" s="14">
        <v>0.28774842045335902</v>
      </c>
      <c r="BE10" s="14">
        <v>0.24189426435438399</v>
      </c>
    </row>
    <row r="11" spans="2:57" x14ac:dyDescent="0.25">
      <c r="B11" s="15" t="s">
        <v>208</v>
      </c>
      <c r="C11" s="14">
        <v>0.30458212639226001</v>
      </c>
      <c r="D11" s="14">
        <v>0.26997546873031802</v>
      </c>
      <c r="E11" s="14">
        <v>0.34007038336533602</v>
      </c>
      <c r="F11" s="14"/>
      <c r="G11" s="14">
        <v>0.259722609240017</v>
      </c>
      <c r="H11" s="14">
        <v>0.250937919617436</v>
      </c>
      <c r="I11" s="14">
        <v>0.31629150865557398</v>
      </c>
      <c r="J11" s="14">
        <v>0.34826007994311498</v>
      </c>
      <c r="K11" s="14">
        <v>0.39622167581068701</v>
      </c>
      <c r="L11" s="14">
        <v>0.26360047121088998</v>
      </c>
      <c r="M11" s="14"/>
      <c r="N11" s="14">
        <v>0.22997648507194099</v>
      </c>
      <c r="O11" s="14">
        <v>0.30075257544421302</v>
      </c>
      <c r="P11" s="14">
        <v>0.32569689732637602</v>
      </c>
      <c r="Q11" s="14">
        <v>0.39003502482708002</v>
      </c>
      <c r="R11" s="14"/>
      <c r="S11" s="14">
        <v>0.245145625759702</v>
      </c>
      <c r="T11" s="14">
        <v>0.37645752073810901</v>
      </c>
      <c r="U11" s="14">
        <v>0.26306521522981202</v>
      </c>
      <c r="V11" s="14">
        <v>0.32166037878854398</v>
      </c>
      <c r="W11" s="14">
        <v>0.25479493527133301</v>
      </c>
      <c r="X11" s="14">
        <v>0.37108577548344701</v>
      </c>
      <c r="Y11" s="14">
        <v>0.30487683710774699</v>
      </c>
      <c r="Z11" s="14">
        <v>0.31937814966599398</v>
      </c>
      <c r="AA11" s="14">
        <v>0.33524013724507001</v>
      </c>
      <c r="AB11" s="14">
        <v>0.24822933679236101</v>
      </c>
      <c r="AC11" s="14">
        <v>0.267948657956458</v>
      </c>
      <c r="AD11" s="14">
        <v>0.29740331608158299</v>
      </c>
      <c r="AE11" s="14"/>
      <c r="AF11" s="14">
        <v>0.31306981518104998</v>
      </c>
      <c r="AG11" s="14">
        <v>0.307228668866593</v>
      </c>
      <c r="AH11" s="14">
        <v>0.29477035837660498</v>
      </c>
      <c r="AI11" s="14"/>
      <c r="AJ11" s="14">
        <v>0.325244823367353</v>
      </c>
      <c r="AK11" s="14">
        <v>0.310925294388189</v>
      </c>
      <c r="AL11" s="14">
        <v>0.26784902689219597</v>
      </c>
      <c r="AM11" s="14">
        <v>0.20399364505075901</v>
      </c>
      <c r="AN11" s="14">
        <v>0.301951125585464</v>
      </c>
      <c r="AO11" s="14"/>
      <c r="AP11" s="14">
        <v>0.30037065693405302</v>
      </c>
      <c r="AQ11" s="14">
        <v>0.32582072629398301</v>
      </c>
      <c r="AR11" s="14">
        <v>0.302370872850794</v>
      </c>
      <c r="AS11" s="14"/>
      <c r="AT11" s="14">
        <v>0.393085909592987</v>
      </c>
      <c r="AU11" s="14">
        <v>0.29733469936859103</v>
      </c>
      <c r="AV11" s="14">
        <v>0.283857546000233</v>
      </c>
      <c r="AW11" s="14">
        <v>0.21528550651081901</v>
      </c>
      <c r="AX11" s="14">
        <v>0.19228381520444801</v>
      </c>
      <c r="AY11" s="14"/>
      <c r="AZ11" s="14">
        <v>0.25840614648558802</v>
      </c>
      <c r="BA11" s="14">
        <v>0.30856320163623302</v>
      </c>
      <c r="BB11" s="14">
        <v>0.349983793384405</v>
      </c>
      <c r="BC11" s="14">
        <v>0.32215244539430898</v>
      </c>
      <c r="BD11" s="14">
        <v>0.32002528218125698</v>
      </c>
      <c r="BE11" s="14">
        <v>0.28789106959448701</v>
      </c>
    </row>
    <row r="12" spans="2:57" ht="30" x14ac:dyDescent="0.25">
      <c r="B12" s="15" t="s">
        <v>209</v>
      </c>
      <c r="C12" s="14">
        <v>0.103817251579066</v>
      </c>
      <c r="D12" s="14">
        <v>8.8408441436015103E-2</v>
      </c>
      <c r="E12" s="14">
        <v>0.121275569936395</v>
      </c>
      <c r="F12" s="14"/>
      <c r="G12" s="14">
        <v>7.1085593444227504E-2</v>
      </c>
      <c r="H12" s="14">
        <v>0.107585813042316</v>
      </c>
      <c r="I12" s="14">
        <v>0.13554506599000399</v>
      </c>
      <c r="J12" s="14">
        <v>0.15607671463282899</v>
      </c>
      <c r="K12" s="14">
        <v>7.8181160758663798E-2</v>
      </c>
      <c r="L12" s="14">
        <v>6.6073845489559399E-2</v>
      </c>
      <c r="M12" s="14"/>
      <c r="N12" s="14">
        <v>6.8434818931803601E-2</v>
      </c>
      <c r="O12" s="14">
        <v>8.9144947997720103E-2</v>
      </c>
      <c r="P12" s="14">
        <v>0.13494141177551</v>
      </c>
      <c r="Q12" s="14">
        <v>0.14128348213658601</v>
      </c>
      <c r="R12" s="14"/>
      <c r="S12" s="14">
        <v>8.45484333877108E-2</v>
      </c>
      <c r="T12" s="14">
        <v>8.0867975945848797E-2</v>
      </c>
      <c r="U12" s="14">
        <v>0.12797181191343299</v>
      </c>
      <c r="V12" s="14">
        <v>0.14714136669439801</v>
      </c>
      <c r="W12" s="14">
        <v>0.12578919339483799</v>
      </c>
      <c r="X12" s="14">
        <v>5.6720000916422299E-2</v>
      </c>
      <c r="Y12" s="14">
        <v>0.131269406005071</v>
      </c>
      <c r="Z12" s="14">
        <v>7.7766041862242202E-2</v>
      </c>
      <c r="AA12" s="14">
        <v>0.13881279779094899</v>
      </c>
      <c r="AB12" s="14">
        <v>4.4651887320187801E-2</v>
      </c>
      <c r="AC12" s="14">
        <v>0.16269555191434201</v>
      </c>
      <c r="AD12" s="14">
        <v>7.9066468896541106E-2</v>
      </c>
      <c r="AE12" s="14"/>
      <c r="AF12" s="14">
        <v>0.12612377018750001</v>
      </c>
      <c r="AG12" s="14">
        <v>8.7355389247705903E-2</v>
      </c>
      <c r="AH12" s="14">
        <v>0.105396941488353</v>
      </c>
      <c r="AI12" s="14"/>
      <c r="AJ12" s="14">
        <v>9.22560106828334E-2</v>
      </c>
      <c r="AK12" s="14">
        <v>9.9128609498729897E-2</v>
      </c>
      <c r="AL12" s="14">
        <v>9.42587434486577E-2</v>
      </c>
      <c r="AM12" s="14">
        <v>0.28103285393507799</v>
      </c>
      <c r="AN12" s="14">
        <v>0.138289937077375</v>
      </c>
      <c r="AO12" s="14"/>
      <c r="AP12" s="14">
        <v>8.3461633481700798E-2</v>
      </c>
      <c r="AQ12" s="14">
        <v>9.8597200584445904E-2</v>
      </c>
      <c r="AR12" s="14">
        <v>8.5300137191915398E-2</v>
      </c>
      <c r="AS12" s="14"/>
      <c r="AT12" s="14">
        <v>0.181390990262909</v>
      </c>
      <c r="AU12" s="14">
        <v>0.111481934299442</v>
      </c>
      <c r="AV12" s="14">
        <v>5.74175118224221E-2</v>
      </c>
      <c r="AW12" s="14">
        <v>4.85977287818656E-2</v>
      </c>
      <c r="AX12" s="14">
        <v>7.8947003868120605E-2</v>
      </c>
      <c r="AY12" s="14"/>
      <c r="AZ12" s="14">
        <v>8.50302694741015E-2</v>
      </c>
      <c r="BA12" s="14">
        <v>9.1767234339716605E-2</v>
      </c>
      <c r="BB12" s="14">
        <v>0.12751061013657</v>
      </c>
      <c r="BC12" s="14">
        <v>0.11457783085738101</v>
      </c>
      <c r="BD12" s="14">
        <v>0.111592321746286</v>
      </c>
      <c r="BE12" s="14">
        <v>0.137351688814738</v>
      </c>
    </row>
    <row r="13" spans="2:57" x14ac:dyDescent="0.25">
      <c r="B13" s="15" t="s">
        <v>87</v>
      </c>
      <c r="C13" s="23">
        <v>8.0338063442739097E-2</v>
      </c>
      <c r="D13" s="23">
        <v>7.7579487649137899E-2</v>
      </c>
      <c r="E13" s="23">
        <v>8.3891248532383E-2</v>
      </c>
      <c r="F13" s="23"/>
      <c r="G13" s="23">
        <v>2.5994467150884701E-2</v>
      </c>
      <c r="H13" s="23">
        <v>6.5228521028220604E-2</v>
      </c>
      <c r="I13" s="23">
        <v>3.8631171965451003E-2</v>
      </c>
      <c r="J13" s="23">
        <v>5.8557294244222201E-2</v>
      </c>
      <c r="K13" s="23">
        <v>6.2494477511662302E-2</v>
      </c>
      <c r="L13" s="23">
        <v>0.207420120528609</v>
      </c>
      <c r="M13" s="23"/>
      <c r="N13" s="23">
        <v>7.6861505123737503E-2</v>
      </c>
      <c r="O13" s="23">
        <v>8.6706565677878697E-2</v>
      </c>
      <c r="P13" s="23">
        <v>4.8618151722338597E-2</v>
      </c>
      <c r="Q13" s="23">
        <v>0.105635260848133</v>
      </c>
      <c r="R13" s="23"/>
      <c r="S13" s="23">
        <v>7.2098104693849294E-2</v>
      </c>
      <c r="T13" s="23">
        <v>5.3769510830841201E-2</v>
      </c>
      <c r="U13" s="23">
        <v>0.105661139547893</v>
      </c>
      <c r="V13" s="23">
        <v>8.5614459835170895E-2</v>
      </c>
      <c r="W13" s="23">
        <v>4.89855738517967E-2</v>
      </c>
      <c r="X13" s="23">
        <v>5.7097669326388399E-2</v>
      </c>
      <c r="Y13" s="23">
        <v>8.5599629949055706E-2</v>
      </c>
      <c r="Z13" s="23">
        <v>0.185081867872912</v>
      </c>
      <c r="AA13" s="23">
        <v>7.8437424412939799E-2</v>
      </c>
      <c r="AB13" s="23">
        <v>9.8940886224449298E-2</v>
      </c>
      <c r="AC13" s="23">
        <v>0.134619415689121</v>
      </c>
      <c r="AD13" s="23">
        <v>0</v>
      </c>
      <c r="AE13" s="23"/>
      <c r="AF13" s="23">
        <v>9.3232372000861805E-2</v>
      </c>
      <c r="AG13" s="23">
        <v>7.6494221619410496E-2</v>
      </c>
      <c r="AH13" s="23">
        <v>0.111976980626506</v>
      </c>
      <c r="AI13" s="23"/>
      <c r="AJ13" s="23">
        <v>0.10758937280461001</v>
      </c>
      <c r="AK13" s="23">
        <v>5.6765091032134798E-2</v>
      </c>
      <c r="AL13" s="23">
        <v>7.3685082610562197E-2</v>
      </c>
      <c r="AM13" s="23">
        <v>4.5587734843341103E-2</v>
      </c>
      <c r="AN13" s="23">
        <v>0.105053812994366</v>
      </c>
      <c r="AO13" s="23"/>
      <c r="AP13" s="23">
        <v>0.113535141885184</v>
      </c>
      <c r="AQ13" s="23">
        <v>5.2399996593053201E-2</v>
      </c>
      <c r="AR13" s="23">
        <v>7.1675307831445004E-2</v>
      </c>
      <c r="AS13" s="23"/>
      <c r="AT13" s="23">
        <v>0.11045182638179001</v>
      </c>
      <c r="AU13" s="23">
        <v>6.8783096804026694E-2</v>
      </c>
      <c r="AV13" s="23">
        <v>5.8353209013636803E-2</v>
      </c>
      <c r="AW13" s="23">
        <v>7.3360168234693601E-2</v>
      </c>
      <c r="AX13" s="23">
        <v>0.14474396454143301</v>
      </c>
      <c r="AY13" s="23"/>
      <c r="AZ13" s="23">
        <v>7.3865701390554497E-2</v>
      </c>
      <c r="BA13" s="23">
        <v>6.8272961336738103E-2</v>
      </c>
      <c r="BB13" s="23">
        <v>8.5939629602218306E-2</v>
      </c>
      <c r="BC13" s="23">
        <v>9.2743742182461203E-2</v>
      </c>
      <c r="BD13" s="23">
        <v>9.1925279200193805E-2</v>
      </c>
      <c r="BE13" s="23">
        <v>9.3237381263338304E-2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BE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214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1249</v>
      </c>
      <c r="D7" s="10">
        <v>562</v>
      </c>
      <c r="E7" s="10">
        <v>682</v>
      </c>
      <c r="F7" s="10"/>
      <c r="G7" s="10">
        <v>184</v>
      </c>
      <c r="H7" s="10">
        <v>174</v>
      </c>
      <c r="I7" s="10">
        <v>193</v>
      </c>
      <c r="J7" s="10">
        <v>232</v>
      </c>
      <c r="K7" s="10">
        <v>192</v>
      </c>
      <c r="L7" s="10">
        <v>274</v>
      </c>
      <c r="M7" s="10"/>
      <c r="N7" s="10">
        <v>396</v>
      </c>
      <c r="O7" s="10">
        <v>363</v>
      </c>
      <c r="P7" s="10">
        <v>244</v>
      </c>
      <c r="Q7" s="10">
        <v>239</v>
      </c>
      <c r="R7" s="10"/>
      <c r="S7" s="10">
        <v>150</v>
      </c>
      <c r="T7" s="10">
        <v>194</v>
      </c>
      <c r="U7" s="10">
        <v>104</v>
      </c>
      <c r="V7" s="10">
        <v>108</v>
      </c>
      <c r="W7" s="10">
        <v>84</v>
      </c>
      <c r="X7" s="10">
        <v>119</v>
      </c>
      <c r="Y7" s="10">
        <v>100</v>
      </c>
      <c r="Z7" s="10">
        <v>59</v>
      </c>
      <c r="AA7" s="10">
        <v>155</v>
      </c>
      <c r="AB7" s="10">
        <v>70</v>
      </c>
      <c r="AC7" s="10">
        <v>66</v>
      </c>
      <c r="AD7" s="10">
        <v>40</v>
      </c>
      <c r="AE7" s="10"/>
      <c r="AF7" s="10">
        <v>414</v>
      </c>
      <c r="AG7" s="10">
        <v>548</v>
      </c>
      <c r="AH7" s="10">
        <v>132</v>
      </c>
      <c r="AI7" s="10"/>
      <c r="AJ7" s="10">
        <v>435</v>
      </c>
      <c r="AK7" s="10">
        <v>350</v>
      </c>
      <c r="AL7" s="10">
        <v>101</v>
      </c>
      <c r="AM7" s="10">
        <v>15</v>
      </c>
      <c r="AN7" s="10">
        <v>142</v>
      </c>
      <c r="AO7" s="10"/>
      <c r="AP7" s="10">
        <v>236</v>
      </c>
      <c r="AQ7" s="10">
        <v>459</v>
      </c>
      <c r="AR7" s="10">
        <v>98</v>
      </c>
      <c r="AS7" s="10"/>
      <c r="AT7" s="10">
        <v>257</v>
      </c>
      <c r="AU7" s="10">
        <v>321</v>
      </c>
      <c r="AV7" s="10">
        <v>382</v>
      </c>
      <c r="AW7" s="10">
        <v>142</v>
      </c>
      <c r="AX7" s="10">
        <v>20</v>
      </c>
      <c r="AY7" s="10"/>
      <c r="AZ7" s="10">
        <v>248</v>
      </c>
      <c r="BA7" s="10">
        <v>395</v>
      </c>
      <c r="BB7" s="10">
        <v>149</v>
      </c>
      <c r="BC7" s="10">
        <v>237</v>
      </c>
      <c r="BD7" s="10">
        <v>144</v>
      </c>
      <c r="BE7" s="10">
        <v>76</v>
      </c>
    </row>
    <row r="8" spans="2:57" ht="30" customHeight="1" x14ac:dyDescent="0.25">
      <c r="B8" s="11" t="s">
        <v>20</v>
      </c>
      <c r="C8" s="11">
        <v>1235</v>
      </c>
      <c r="D8" s="11">
        <v>569</v>
      </c>
      <c r="E8" s="11">
        <v>661</v>
      </c>
      <c r="F8" s="11"/>
      <c r="G8" s="11">
        <v>193</v>
      </c>
      <c r="H8" s="11">
        <v>190</v>
      </c>
      <c r="I8" s="11">
        <v>199</v>
      </c>
      <c r="J8" s="11">
        <v>227</v>
      </c>
      <c r="K8" s="11">
        <v>172</v>
      </c>
      <c r="L8" s="11">
        <v>255</v>
      </c>
      <c r="M8" s="11"/>
      <c r="N8" s="11">
        <v>367</v>
      </c>
      <c r="O8" s="11">
        <v>339</v>
      </c>
      <c r="P8" s="11">
        <v>262</v>
      </c>
      <c r="Q8" s="11">
        <v>261</v>
      </c>
      <c r="R8" s="11"/>
      <c r="S8" s="11">
        <v>156</v>
      </c>
      <c r="T8" s="11">
        <v>181</v>
      </c>
      <c r="U8" s="11">
        <v>99</v>
      </c>
      <c r="V8" s="11">
        <v>111</v>
      </c>
      <c r="W8" s="11">
        <v>84</v>
      </c>
      <c r="X8" s="11">
        <v>124</v>
      </c>
      <c r="Y8" s="11">
        <v>96</v>
      </c>
      <c r="Z8" s="11">
        <v>56</v>
      </c>
      <c r="AA8" s="11">
        <v>153</v>
      </c>
      <c r="AB8" s="11">
        <v>72</v>
      </c>
      <c r="AC8" s="11">
        <v>64</v>
      </c>
      <c r="AD8" s="11">
        <v>38</v>
      </c>
      <c r="AE8" s="11"/>
      <c r="AF8" s="11">
        <v>406</v>
      </c>
      <c r="AG8" s="11">
        <v>532</v>
      </c>
      <c r="AH8" s="11">
        <v>135</v>
      </c>
      <c r="AI8" s="11"/>
      <c r="AJ8" s="11">
        <v>421</v>
      </c>
      <c r="AK8" s="11">
        <v>350</v>
      </c>
      <c r="AL8" s="11">
        <v>95</v>
      </c>
      <c r="AM8" s="11">
        <v>15</v>
      </c>
      <c r="AN8" s="11">
        <v>145</v>
      </c>
      <c r="AO8" s="11"/>
      <c r="AP8" s="11">
        <v>231</v>
      </c>
      <c r="AQ8" s="11">
        <v>460</v>
      </c>
      <c r="AR8" s="11">
        <v>93</v>
      </c>
      <c r="AS8" s="11"/>
      <c r="AT8" s="11">
        <v>260</v>
      </c>
      <c r="AU8" s="11">
        <v>323</v>
      </c>
      <c r="AV8" s="11">
        <v>373</v>
      </c>
      <c r="AW8" s="11">
        <v>138</v>
      </c>
      <c r="AX8" s="11">
        <v>19</v>
      </c>
      <c r="AY8" s="11"/>
      <c r="AZ8" s="11">
        <v>259</v>
      </c>
      <c r="BA8" s="11">
        <v>390</v>
      </c>
      <c r="BB8" s="11">
        <v>146</v>
      </c>
      <c r="BC8" s="11">
        <v>228</v>
      </c>
      <c r="BD8" s="11">
        <v>139</v>
      </c>
      <c r="BE8" s="11">
        <v>73</v>
      </c>
    </row>
    <row r="9" spans="2:57" ht="30" x14ac:dyDescent="0.25">
      <c r="B9" s="15" t="s">
        <v>206</v>
      </c>
      <c r="C9" s="14">
        <v>0.283382023698729</v>
      </c>
      <c r="D9" s="14">
        <v>0.234304832506847</v>
      </c>
      <c r="E9" s="14">
        <v>0.32638140070042698</v>
      </c>
      <c r="F9" s="14"/>
      <c r="G9" s="14">
        <v>0.35790291470804497</v>
      </c>
      <c r="H9" s="14">
        <v>0.28840423011953897</v>
      </c>
      <c r="I9" s="14">
        <v>0.27092094018054902</v>
      </c>
      <c r="J9" s="14">
        <v>0.27377765920179797</v>
      </c>
      <c r="K9" s="14">
        <v>0.220041588819964</v>
      </c>
      <c r="L9" s="14">
        <v>0.28431208649202599</v>
      </c>
      <c r="M9" s="14"/>
      <c r="N9" s="14">
        <v>0.35203182157679502</v>
      </c>
      <c r="O9" s="14">
        <v>0.30205288631815003</v>
      </c>
      <c r="P9" s="14">
        <v>0.244733422290593</v>
      </c>
      <c r="Q9" s="14">
        <v>0.205154248595982</v>
      </c>
      <c r="R9" s="14"/>
      <c r="S9" s="14">
        <v>0.345697563536703</v>
      </c>
      <c r="T9" s="14">
        <v>0.29076376325396203</v>
      </c>
      <c r="U9" s="14">
        <v>0.255584602559843</v>
      </c>
      <c r="V9" s="14">
        <v>0.14412185520773599</v>
      </c>
      <c r="W9" s="14">
        <v>0.28643670035747498</v>
      </c>
      <c r="X9" s="14">
        <v>0.227248451199042</v>
      </c>
      <c r="Y9" s="14">
        <v>0.261705640891783</v>
      </c>
      <c r="Z9" s="14">
        <v>0.23079835519490099</v>
      </c>
      <c r="AA9" s="14">
        <v>0.30512180225455598</v>
      </c>
      <c r="AB9" s="14">
        <v>0.35927329860388502</v>
      </c>
      <c r="AC9" s="14">
        <v>0.40484956644179099</v>
      </c>
      <c r="AD9" s="14">
        <v>0.34238400126691498</v>
      </c>
      <c r="AE9" s="14"/>
      <c r="AF9" s="14">
        <v>0.24151992946980799</v>
      </c>
      <c r="AG9" s="14">
        <v>0.31531070127438399</v>
      </c>
      <c r="AH9" s="14">
        <v>0.19166850085110501</v>
      </c>
      <c r="AI9" s="14"/>
      <c r="AJ9" s="14">
        <v>0.24750890593364799</v>
      </c>
      <c r="AK9" s="14">
        <v>0.32421957555073699</v>
      </c>
      <c r="AL9" s="14">
        <v>0.29387485863929003</v>
      </c>
      <c r="AM9" s="14">
        <v>0.19765298705380799</v>
      </c>
      <c r="AN9" s="14">
        <v>0.22955566177692099</v>
      </c>
      <c r="AO9" s="14"/>
      <c r="AP9" s="14">
        <v>0.23636786010966601</v>
      </c>
      <c r="AQ9" s="14">
        <v>0.32970194906783301</v>
      </c>
      <c r="AR9" s="14">
        <v>0.295456678657114</v>
      </c>
      <c r="AS9" s="14"/>
      <c r="AT9" s="14">
        <v>0.14401239856971201</v>
      </c>
      <c r="AU9" s="14">
        <v>0.25608210455901897</v>
      </c>
      <c r="AV9" s="14">
        <v>0.34218689060640101</v>
      </c>
      <c r="AW9" s="14">
        <v>0.40941424862405601</v>
      </c>
      <c r="AX9" s="14">
        <v>0.50168627947205202</v>
      </c>
      <c r="AY9" s="14"/>
      <c r="AZ9" s="14">
        <v>0.30933459203734898</v>
      </c>
      <c r="BA9" s="14">
        <v>0.30955037443748501</v>
      </c>
      <c r="BB9" s="14">
        <v>0.216288128119491</v>
      </c>
      <c r="BC9" s="14">
        <v>0.26010257158546102</v>
      </c>
      <c r="BD9" s="14">
        <v>0.25878084675975399</v>
      </c>
      <c r="BE9" s="14">
        <v>0.30526911490342501</v>
      </c>
    </row>
    <row r="10" spans="2:57" x14ac:dyDescent="0.25">
      <c r="B10" s="15" t="s">
        <v>207</v>
      </c>
      <c r="C10" s="14">
        <v>0.32427663096242398</v>
      </c>
      <c r="D10" s="14">
        <v>0.31711210644698601</v>
      </c>
      <c r="E10" s="14">
        <v>0.32659239311995197</v>
      </c>
      <c r="F10" s="14"/>
      <c r="G10" s="14">
        <v>0.325630098213257</v>
      </c>
      <c r="H10" s="14">
        <v>0.309864972392277</v>
      </c>
      <c r="I10" s="14">
        <v>0.304977956576167</v>
      </c>
      <c r="J10" s="14">
        <v>0.391487596889315</v>
      </c>
      <c r="K10" s="14">
        <v>0.37721670383147299</v>
      </c>
      <c r="L10" s="14">
        <v>0.25360796668190899</v>
      </c>
      <c r="M10" s="14"/>
      <c r="N10" s="14">
        <v>0.32123818938959797</v>
      </c>
      <c r="O10" s="14">
        <v>0.31167484837350301</v>
      </c>
      <c r="P10" s="14">
        <v>0.33491107098015599</v>
      </c>
      <c r="Q10" s="14">
        <v>0.33482427207183302</v>
      </c>
      <c r="R10" s="14"/>
      <c r="S10" s="14">
        <v>0.244778090164811</v>
      </c>
      <c r="T10" s="14">
        <v>0.325206874348973</v>
      </c>
      <c r="U10" s="14">
        <v>0.30464419272555499</v>
      </c>
      <c r="V10" s="14">
        <v>0.36986788219757899</v>
      </c>
      <c r="W10" s="14">
        <v>0.375599052993147</v>
      </c>
      <c r="X10" s="14">
        <v>0.34624386277610802</v>
      </c>
      <c r="Y10" s="14">
        <v>0.35743929489054599</v>
      </c>
      <c r="Z10" s="14">
        <v>0.31087699563474502</v>
      </c>
      <c r="AA10" s="14">
        <v>0.29196357605731499</v>
      </c>
      <c r="AB10" s="14">
        <v>0.33739640316057401</v>
      </c>
      <c r="AC10" s="14">
        <v>0.33654615838899998</v>
      </c>
      <c r="AD10" s="14">
        <v>0.39971676073040102</v>
      </c>
      <c r="AE10" s="14"/>
      <c r="AF10" s="14">
        <v>0.29981895865644598</v>
      </c>
      <c r="AG10" s="14">
        <v>0.322564787970958</v>
      </c>
      <c r="AH10" s="14">
        <v>0.38931209737741701</v>
      </c>
      <c r="AI10" s="14"/>
      <c r="AJ10" s="14">
        <v>0.332602593178777</v>
      </c>
      <c r="AK10" s="14">
        <v>0.31303334113904302</v>
      </c>
      <c r="AL10" s="14">
        <v>0.319819379269354</v>
      </c>
      <c r="AM10" s="14">
        <v>0.40395256551544201</v>
      </c>
      <c r="AN10" s="14">
        <v>0.31034852635628701</v>
      </c>
      <c r="AO10" s="14"/>
      <c r="AP10" s="14">
        <v>0.35243012422158498</v>
      </c>
      <c r="AQ10" s="14">
        <v>0.31820329912644602</v>
      </c>
      <c r="AR10" s="14">
        <v>0.300005197993926</v>
      </c>
      <c r="AS10" s="14"/>
      <c r="AT10" s="14">
        <v>0.29033748539814702</v>
      </c>
      <c r="AU10" s="14">
        <v>0.33438058588761299</v>
      </c>
      <c r="AV10" s="14">
        <v>0.34831823891011299</v>
      </c>
      <c r="AW10" s="14">
        <v>0.31938704513842497</v>
      </c>
      <c r="AX10" s="14">
        <v>0.14970711123955099</v>
      </c>
      <c r="AY10" s="14"/>
      <c r="AZ10" s="14">
        <v>0.28701589600279798</v>
      </c>
      <c r="BA10" s="14">
        <v>0.33154156267484403</v>
      </c>
      <c r="BB10" s="14">
        <v>0.339521550057301</v>
      </c>
      <c r="BC10" s="14">
        <v>0.29450320699423899</v>
      </c>
      <c r="BD10" s="14">
        <v>0.39843424168786801</v>
      </c>
      <c r="BE10" s="14">
        <v>0.33914808690642001</v>
      </c>
    </row>
    <row r="11" spans="2:57" x14ac:dyDescent="0.25">
      <c r="B11" s="15" t="s">
        <v>208</v>
      </c>
      <c r="C11" s="14">
        <v>0.249279902674194</v>
      </c>
      <c r="D11" s="14">
        <v>0.28039708359841697</v>
      </c>
      <c r="E11" s="14">
        <v>0.224457782436497</v>
      </c>
      <c r="F11" s="14"/>
      <c r="G11" s="14">
        <v>0.22497404663548701</v>
      </c>
      <c r="H11" s="14">
        <v>0.30455228269290502</v>
      </c>
      <c r="I11" s="14">
        <v>0.29448678672563</v>
      </c>
      <c r="J11" s="14">
        <v>0.22086236476712101</v>
      </c>
      <c r="K11" s="14">
        <v>0.28236671209824099</v>
      </c>
      <c r="L11" s="14">
        <v>0.19431296714871699</v>
      </c>
      <c r="M11" s="14"/>
      <c r="N11" s="14">
        <v>0.192497076074609</v>
      </c>
      <c r="O11" s="14">
        <v>0.243875405116074</v>
      </c>
      <c r="P11" s="14">
        <v>0.29168818906904498</v>
      </c>
      <c r="Q11" s="14">
        <v>0.28960877544210401</v>
      </c>
      <c r="R11" s="14"/>
      <c r="S11" s="14">
        <v>0.257582412482249</v>
      </c>
      <c r="T11" s="14">
        <v>0.23770522228117599</v>
      </c>
      <c r="U11" s="14">
        <v>0.30519588714537399</v>
      </c>
      <c r="V11" s="14">
        <v>0.32828374434152002</v>
      </c>
      <c r="W11" s="14">
        <v>0.17741144577210499</v>
      </c>
      <c r="X11" s="14">
        <v>0.298857917586213</v>
      </c>
      <c r="Y11" s="14">
        <v>0.245774018065025</v>
      </c>
      <c r="Z11" s="14">
        <v>0.34327471046517799</v>
      </c>
      <c r="AA11" s="14">
        <v>0.22630168089551</v>
      </c>
      <c r="AB11" s="14">
        <v>0.165296458164153</v>
      </c>
      <c r="AC11" s="14">
        <v>0.13195222118900901</v>
      </c>
      <c r="AD11" s="14">
        <v>0.212259020781425</v>
      </c>
      <c r="AE11" s="14"/>
      <c r="AF11" s="14">
        <v>0.30784113909838301</v>
      </c>
      <c r="AG11" s="14">
        <v>0.223623714598257</v>
      </c>
      <c r="AH11" s="14">
        <v>0.21718937776251401</v>
      </c>
      <c r="AI11" s="14"/>
      <c r="AJ11" s="14">
        <v>0.27945502594747001</v>
      </c>
      <c r="AK11" s="14">
        <v>0.21893771899918599</v>
      </c>
      <c r="AL11" s="14">
        <v>0.25227634988957998</v>
      </c>
      <c r="AM11" s="14">
        <v>0.25871693277840802</v>
      </c>
      <c r="AN11" s="14">
        <v>0.26166929064852101</v>
      </c>
      <c r="AO11" s="14"/>
      <c r="AP11" s="14">
        <v>0.26612509448341998</v>
      </c>
      <c r="AQ11" s="14">
        <v>0.23009165400390699</v>
      </c>
      <c r="AR11" s="14">
        <v>0.25126791190829001</v>
      </c>
      <c r="AS11" s="14"/>
      <c r="AT11" s="14">
        <v>0.33447488427057498</v>
      </c>
      <c r="AU11" s="14">
        <v>0.28202919258477399</v>
      </c>
      <c r="AV11" s="14">
        <v>0.20425830323289901</v>
      </c>
      <c r="AW11" s="14">
        <v>0.19143151874039399</v>
      </c>
      <c r="AX11" s="14">
        <v>0.15195764962817701</v>
      </c>
      <c r="AY11" s="14"/>
      <c r="AZ11" s="14">
        <v>0.26101063111699802</v>
      </c>
      <c r="BA11" s="14">
        <v>0.231816938357365</v>
      </c>
      <c r="BB11" s="14">
        <v>0.31859120751412301</v>
      </c>
      <c r="BC11" s="14">
        <v>0.26149252433450798</v>
      </c>
      <c r="BD11" s="14">
        <v>0.21242129186333</v>
      </c>
      <c r="BE11" s="14">
        <v>0.19434452065876601</v>
      </c>
    </row>
    <row r="12" spans="2:57" ht="30" x14ac:dyDescent="0.25">
      <c r="B12" s="15" t="s">
        <v>209</v>
      </c>
      <c r="C12" s="14">
        <v>5.96586842426753E-2</v>
      </c>
      <c r="D12" s="14">
        <v>8.2984467375388907E-2</v>
      </c>
      <c r="E12" s="14">
        <v>4.0065731373397501E-2</v>
      </c>
      <c r="F12" s="14"/>
      <c r="G12" s="14">
        <v>5.9039061234513399E-2</v>
      </c>
      <c r="H12" s="14">
        <v>5.98562540476665E-2</v>
      </c>
      <c r="I12" s="14">
        <v>7.0261941736601399E-2</v>
      </c>
      <c r="J12" s="14">
        <v>5.6788985818579399E-2</v>
      </c>
      <c r="K12" s="14">
        <v>4.98177034149574E-2</v>
      </c>
      <c r="L12" s="14">
        <v>6.0908873767010097E-2</v>
      </c>
      <c r="M12" s="14"/>
      <c r="N12" s="14">
        <v>4.3531126162306803E-2</v>
      </c>
      <c r="O12" s="14">
        <v>5.7594735133738202E-2</v>
      </c>
      <c r="P12" s="14">
        <v>7.2007982245787402E-2</v>
      </c>
      <c r="Q12" s="14">
        <v>7.4286161529008202E-2</v>
      </c>
      <c r="R12" s="14"/>
      <c r="S12" s="14">
        <v>6.0947801379976102E-2</v>
      </c>
      <c r="T12" s="14">
        <v>7.9986481154137798E-2</v>
      </c>
      <c r="U12" s="14">
        <v>6.2267159046322698E-2</v>
      </c>
      <c r="V12" s="14">
        <v>6.0463213869438301E-2</v>
      </c>
      <c r="W12" s="14">
        <v>6.4480336589959802E-2</v>
      </c>
      <c r="X12" s="14">
        <v>4.6488365690337E-2</v>
      </c>
      <c r="Y12" s="14">
        <v>4.4736399470402297E-2</v>
      </c>
      <c r="Z12" s="14">
        <v>3.7369098841931098E-2</v>
      </c>
      <c r="AA12" s="14">
        <v>7.3404569487461296E-2</v>
      </c>
      <c r="AB12" s="14">
        <v>2.6484019883513801E-2</v>
      </c>
      <c r="AC12" s="14">
        <v>6.7545531288586397E-2</v>
      </c>
      <c r="AD12" s="14">
        <v>4.5640217221259903E-2</v>
      </c>
      <c r="AE12" s="14"/>
      <c r="AF12" s="14">
        <v>5.4180673556511801E-2</v>
      </c>
      <c r="AG12" s="14">
        <v>5.0319131262211499E-2</v>
      </c>
      <c r="AH12" s="14">
        <v>0.100134139754832</v>
      </c>
      <c r="AI12" s="14"/>
      <c r="AJ12" s="14">
        <v>4.2034188674798301E-2</v>
      </c>
      <c r="AK12" s="14">
        <v>5.8400159554666001E-2</v>
      </c>
      <c r="AL12" s="14">
        <v>6.7101939852526701E-2</v>
      </c>
      <c r="AM12" s="14">
        <v>8.2505655124134797E-2</v>
      </c>
      <c r="AN12" s="14">
        <v>0.101711113368988</v>
      </c>
      <c r="AO12" s="14"/>
      <c r="AP12" s="14">
        <v>4.6616323384020601E-2</v>
      </c>
      <c r="AQ12" s="14">
        <v>5.5243401321931701E-2</v>
      </c>
      <c r="AR12" s="14">
        <v>9.0427659389814105E-2</v>
      </c>
      <c r="AS12" s="14"/>
      <c r="AT12" s="14">
        <v>9.3544885826854704E-2</v>
      </c>
      <c r="AU12" s="14">
        <v>5.5945124283833303E-2</v>
      </c>
      <c r="AV12" s="14">
        <v>4.2720557328108998E-2</v>
      </c>
      <c r="AW12" s="14">
        <v>2.9118135461747002E-2</v>
      </c>
      <c r="AX12" s="14">
        <v>0.14563737009594999</v>
      </c>
      <c r="AY12" s="14"/>
      <c r="AZ12" s="14">
        <v>6.9902911937159695E-2</v>
      </c>
      <c r="BA12" s="14">
        <v>4.6862516141043399E-2</v>
      </c>
      <c r="BB12" s="14">
        <v>4.3685357349277698E-2</v>
      </c>
      <c r="BC12" s="14">
        <v>7.4791331517735801E-2</v>
      </c>
      <c r="BD12" s="14">
        <v>5.7000736015816497E-2</v>
      </c>
      <c r="BE12" s="14">
        <v>8.1407100126684298E-2</v>
      </c>
    </row>
    <row r="13" spans="2:57" x14ac:dyDescent="0.25">
      <c r="B13" s="15" t="s">
        <v>87</v>
      </c>
      <c r="C13" s="23">
        <v>8.3402758421978404E-2</v>
      </c>
      <c r="D13" s="23">
        <v>8.5201510072361597E-2</v>
      </c>
      <c r="E13" s="23">
        <v>8.2502692369727001E-2</v>
      </c>
      <c r="F13" s="23"/>
      <c r="G13" s="23">
        <v>3.2453879208698501E-2</v>
      </c>
      <c r="H13" s="23">
        <v>3.7322260747613203E-2</v>
      </c>
      <c r="I13" s="23">
        <v>5.9352374781052902E-2</v>
      </c>
      <c r="J13" s="23">
        <v>5.7083393323185898E-2</v>
      </c>
      <c r="K13" s="23">
        <v>7.0557291835364799E-2</v>
      </c>
      <c r="L13" s="23">
        <v>0.20685810591033699</v>
      </c>
      <c r="M13" s="23"/>
      <c r="N13" s="23">
        <v>9.0701786796691095E-2</v>
      </c>
      <c r="O13" s="23">
        <v>8.4802125058534794E-2</v>
      </c>
      <c r="P13" s="23">
        <v>5.6659335414418602E-2</v>
      </c>
      <c r="Q13" s="23">
        <v>9.6126542361072098E-2</v>
      </c>
      <c r="R13" s="23"/>
      <c r="S13" s="23">
        <v>9.0994132436261199E-2</v>
      </c>
      <c r="T13" s="23">
        <v>6.6337658961751506E-2</v>
      </c>
      <c r="U13" s="23">
        <v>7.2308158522906299E-2</v>
      </c>
      <c r="V13" s="23">
        <v>9.7263304383726906E-2</v>
      </c>
      <c r="W13" s="23">
        <v>9.6072464287313294E-2</v>
      </c>
      <c r="X13" s="23">
        <v>8.1161402748300096E-2</v>
      </c>
      <c r="Y13" s="23">
        <v>9.0344646682243707E-2</v>
      </c>
      <c r="Z13" s="23">
        <v>7.7680839863245199E-2</v>
      </c>
      <c r="AA13" s="23">
        <v>0.103208371305158</v>
      </c>
      <c r="AB13" s="23">
        <v>0.111549820187874</v>
      </c>
      <c r="AC13" s="23">
        <v>5.9106522691613601E-2</v>
      </c>
      <c r="AD13" s="23">
        <v>0</v>
      </c>
      <c r="AE13" s="23"/>
      <c r="AF13" s="23">
        <v>9.6639299218850894E-2</v>
      </c>
      <c r="AG13" s="23">
        <v>8.8181664894190201E-2</v>
      </c>
      <c r="AH13" s="23">
        <v>0.10169588425413301</v>
      </c>
      <c r="AI13" s="23"/>
      <c r="AJ13" s="23">
        <v>9.8399286265307195E-2</v>
      </c>
      <c r="AK13" s="23">
        <v>8.5409204756367693E-2</v>
      </c>
      <c r="AL13" s="23">
        <v>6.6927472349248895E-2</v>
      </c>
      <c r="AM13" s="23">
        <v>5.7171859528207102E-2</v>
      </c>
      <c r="AN13" s="23">
        <v>9.67154078492833E-2</v>
      </c>
      <c r="AO13" s="23"/>
      <c r="AP13" s="23">
        <v>9.8460597801308794E-2</v>
      </c>
      <c r="AQ13" s="23">
        <v>6.6759696479882294E-2</v>
      </c>
      <c r="AR13" s="23">
        <v>6.2842552050856496E-2</v>
      </c>
      <c r="AS13" s="23"/>
      <c r="AT13" s="23">
        <v>0.13763034593471099</v>
      </c>
      <c r="AU13" s="23">
        <v>7.1562992684760393E-2</v>
      </c>
      <c r="AV13" s="23">
        <v>6.2516009922478202E-2</v>
      </c>
      <c r="AW13" s="23">
        <v>5.0649052035377597E-2</v>
      </c>
      <c r="AX13" s="23">
        <v>5.1011589564269898E-2</v>
      </c>
      <c r="AY13" s="23"/>
      <c r="AZ13" s="23">
        <v>7.2735968905695003E-2</v>
      </c>
      <c r="BA13" s="23">
        <v>8.0228608389263004E-2</v>
      </c>
      <c r="BB13" s="23">
        <v>8.1913756959807002E-2</v>
      </c>
      <c r="BC13" s="23">
        <v>0.10911036556805601</v>
      </c>
      <c r="BD13" s="23">
        <v>7.3362883673231502E-2</v>
      </c>
      <c r="BE13" s="23">
        <v>7.9831177404704898E-2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BE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215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1581</v>
      </c>
      <c r="D7" s="10">
        <v>750</v>
      </c>
      <c r="E7" s="10">
        <v>827</v>
      </c>
      <c r="F7" s="10"/>
      <c r="G7" s="10">
        <v>220</v>
      </c>
      <c r="H7" s="10">
        <v>217</v>
      </c>
      <c r="I7" s="10">
        <v>254</v>
      </c>
      <c r="J7" s="10">
        <v>277</v>
      </c>
      <c r="K7" s="10">
        <v>259</v>
      </c>
      <c r="L7" s="10">
        <v>354</v>
      </c>
      <c r="M7" s="10"/>
      <c r="N7" s="10">
        <v>489</v>
      </c>
      <c r="O7" s="10">
        <v>463</v>
      </c>
      <c r="P7" s="10">
        <v>301</v>
      </c>
      <c r="Q7" s="10">
        <v>319</v>
      </c>
      <c r="R7" s="10"/>
      <c r="S7" s="10">
        <v>194</v>
      </c>
      <c r="T7" s="10">
        <v>228</v>
      </c>
      <c r="U7" s="10">
        <v>128</v>
      </c>
      <c r="V7" s="10">
        <v>132</v>
      </c>
      <c r="W7" s="10">
        <v>111</v>
      </c>
      <c r="X7" s="10">
        <v>138</v>
      </c>
      <c r="Y7" s="10">
        <v>134</v>
      </c>
      <c r="Z7" s="10">
        <v>69</v>
      </c>
      <c r="AA7" s="10">
        <v>188</v>
      </c>
      <c r="AB7" s="10">
        <v>124</v>
      </c>
      <c r="AC7" s="10">
        <v>87</v>
      </c>
      <c r="AD7" s="10">
        <v>48</v>
      </c>
      <c r="AE7" s="10"/>
      <c r="AF7" s="10">
        <v>545</v>
      </c>
      <c r="AG7" s="10">
        <v>680</v>
      </c>
      <c r="AH7" s="10">
        <v>174</v>
      </c>
      <c r="AI7" s="10"/>
      <c r="AJ7" s="10">
        <v>545</v>
      </c>
      <c r="AK7" s="10">
        <v>441</v>
      </c>
      <c r="AL7" s="10">
        <v>130</v>
      </c>
      <c r="AM7" s="10">
        <v>21</v>
      </c>
      <c r="AN7" s="10">
        <v>178</v>
      </c>
      <c r="AO7" s="10"/>
      <c r="AP7" s="10">
        <v>296</v>
      </c>
      <c r="AQ7" s="10">
        <v>581</v>
      </c>
      <c r="AR7" s="10">
        <v>119</v>
      </c>
      <c r="AS7" s="10"/>
      <c r="AT7" s="10">
        <v>347</v>
      </c>
      <c r="AU7" s="10">
        <v>391</v>
      </c>
      <c r="AV7" s="10">
        <v>465</v>
      </c>
      <c r="AW7" s="10">
        <v>178</v>
      </c>
      <c r="AX7" s="10">
        <v>24</v>
      </c>
      <c r="AY7" s="10"/>
      <c r="AZ7" s="10">
        <v>331</v>
      </c>
      <c r="BA7" s="10">
        <v>473</v>
      </c>
      <c r="BB7" s="10">
        <v>188</v>
      </c>
      <c r="BC7" s="10">
        <v>303</v>
      </c>
      <c r="BD7" s="10">
        <v>189</v>
      </c>
      <c r="BE7" s="10">
        <v>97</v>
      </c>
    </row>
    <row r="8" spans="2:57" ht="30" customHeight="1" x14ac:dyDescent="0.25">
      <c r="B8" s="11" t="s">
        <v>20</v>
      </c>
      <c r="C8" s="11">
        <v>1567</v>
      </c>
      <c r="D8" s="11">
        <v>757</v>
      </c>
      <c r="E8" s="11">
        <v>805</v>
      </c>
      <c r="F8" s="11"/>
      <c r="G8" s="11">
        <v>230</v>
      </c>
      <c r="H8" s="11">
        <v>237</v>
      </c>
      <c r="I8" s="11">
        <v>264</v>
      </c>
      <c r="J8" s="11">
        <v>272</v>
      </c>
      <c r="K8" s="11">
        <v>233</v>
      </c>
      <c r="L8" s="11">
        <v>331</v>
      </c>
      <c r="M8" s="11"/>
      <c r="N8" s="11">
        <v>457</v>
      </c>
      <c r="O8" s="11">
        <v>433</v>
      </c>
      <c r="P8" s="11">
        <v>320</v>
      </c>
      <c r="Q8" s="11">
        <v>347</v>
      </c>
      <c r="R8" s="11"/>
      <c r="S8" s="11">
        <v>203</v>
      </c>
      <c r="T8" s="11">
        <v>214</v>
      </c>
      <c r="U8" s="11">
        <v>122</v>
      </c>
      <c r="V8" s="11">
        <v>134</v>
      </c>
      <c r="W8" s="11">
        <v>110</v>
      </c>
      <c r="X8" s="11">
        <v>143</v>
      </c>
      <c r="Y8" s="11">
        <v>128</v>
      </c>
      <c r="Z8" s="11">
        <v>65</v>
      </c>
      <c r="AA8" s="11">
        <v>187</v>
      </c>
      <c r="AB8" s="11">
        <v>129</v>
      </c>
      <c r="AC8" s="11">
        <v>85</v>
      </c>
      <c r="AD8" s="11">
        <v>46</v>
      </c>
      <c r="AE8" s="11"/>
      <c r="AF8" s="11">
        <v>532</v>
      </c>
      <c r="AG8" s="11">
        <v>667</v>
      </c>
      <c r="AH8" s="11">
        <v>179</v>
      </c>
      <c r="AI8" s="11"/>
      <c r="AJ8" s="11">
        <v>526</v>
      </c>
      <c r="AK8" s="11">
        <v>442</v>
      </c>
      <c r="AL8" s="11">
        <v>125</v>
      </c>
      <c r="AM8" s="11">
        <v>20</v>
      </c>
      <c r="AN8" s="11">
        <v>183</v>
      </c>
      <c r="AO8" s="11"/>
      <c r="AP8" s="11">
        <v>290</v>
      </c>
      <c r="AQ8" s="11">
        <v>584</v>
      </c>
      <c r="AR8" s="11">
        <v>115</v>
      </c>
      <c r="AS8" s="11"/>
      <c r="AT8" s="11">
        <v>350</v>
      </c>
      <c r="AU8" s="11">
        <v>391</v>
      </c>
      <c r="AV8" s="11">
        <v>457</v>
      </c>
      <c r="AW8" s="11">
        <v>176</v>
      </c>
      <c r="AX8" s="11">
        <v>23</v>
      </c>
      <c r="AY8" s="11"/>
      <c r="AZ8" s="11">
        <v>346</v>
      </c>
      <c r="BA8" s="11">
        <v>466</v>
      </c>
      <c r="BB8" s="11">
        <v>184</v>
      </c>
      <c r="BC8" s="11">
        <v>294</v>
      </c>
      <c r="BD8" s="11">
        <v>182</v>
      </c>
      <c r="BE8" s="11">
        <v>95</v>
      </c>
    </row>
    <row r="9" spans="2:57" ht="30" x14ac:dyDescent="0.25">
      <c r="B9" s="15" t="s">
        <v>206</v>
      </c>
      <c r="C9" s="14">
        <v>0.30662194988076003</v>
      </c>
      <c r="D9" s="14">
        <v>0.28012249900175901</v>
      </c>
      <c r="E9" s="14">
        <v>0.33199253476965401</v>
      </c>
      <c r="F9" s="14"/>
      <c r="G9" s="14">
        <v>0.386582870418967</v>
      </c>
      <c r="H9" s="14">
        <v>0.35463007890195702</v>
      </c>
      <c r="I9" s="14">
        <v>0.27508236858226998</v>
      </c>
      <c r="J9" s="14">
        <v>0.28920668722130199</v>
      </c>
      <c r="K9" s="14">
        <v>0.26755558160468201</v>
      </c>
      <c r="L9" s="14">
        <v>0.28375068935532899</v>
      </c>
      <c r="M9" s="14"/>
      <c r="N9" s="14">
        <v>0.39421529209154899</v>
      </c>
      <c r="O9" s="14">
        <v>0.30091031568993898</v>
      </c>
      <c r="P9" s="14">
        <v>0.28320536585140699</v>
      </c>
      <c r="Q9" s="14">
        <v>0.22502176640774299</v>
      </c>
      <c r="R9" s="14"/>
      <c r="S9" s="14">
        <v>0.36899089670296498</v>
      </c>
      <c r="T9" s="14">
        <v>0.31023317738041201</v>
      </c>
      <c r="U9" s="14">
        <v>0.31743588099212899</v>
      </c>
      <c r="V9" s="14">
        <v>0.213757337856677</v>
      </c>
      <c r="W9" s="14">
        <v>0.23993370195760999</v>
      </c>
      <c r="X9" s="14">
        <v>0.32085634635670701</v>
      </c>
      <c r="Y9" s="14">
        <v>0.27346811513471297</v>
      </c>
      <c r="Z9" s="14">
        <v>0.35072010802237302</v>
      </c>
      <c r="AA9" s="14">
        <v>0.28368168895789397</v>
      </c>
      <c r="AB9" s="14">
        <v>0.34478811665588299</v>
      </c>
      <c r="AC9" s="14">
        <v>0.37302759788470102</v>
      </c>
      <c r="AD9" s="14">
        <v>0.26315276122124598</v>
      </c>
      <c r="AE9" s="14"/>
      <c r="AF9" s="14">
        <v>0.25912688587807398</v>
      </c>
      <c r="AG9" s="14">
        <v>0.33148994898355799</v>
      </c>
      <c r="AH9" s="14">
        <v>0.26607180342903403</v>
      </c>
      <c r="AI9" s="14"/>
      <c r="AJ9" s="14">
        <v>0.290838582898372</v>
      </c>
      <c r="AK9" s="14">
        <v>0.31595249111538898</v>
      </c>
      <c r="AL9" s="14">
        <v>0.34979498558261102</v>
      </c>
      <c r="AM9" s="14">
        <v>0.15179335356826301</v>
      </c>
      <c r="AN9" s="14">
        <v>0.29161386990976701</v>
      </c>
      <c r="AO9" s="14"/>
      <c r="AP9" s="14">
        <v>0.283132189864996</v>
      </c>
      <c r="AQ9" s="14">
        <v>0.34702977255515899</v>
      </c>
      <c r="AR9" s="14">
        <v>0.345022603398279</v>
      </c>
      <c r="AS9" s="14"/>
      <c r="AT9" s="14">
        <v>0.15158389654176699</v>
      </c>
      <c r="AU9" s="14">
        <v>0.30156101174803501</v>
      </c>
      <c r="AV9" s="14">
        <v>0.38556297539075102</v>
      </c>
      <c r="AW9" s="14">
        <v>0.397811145570236</v>
      </c>
      <c r="AX9" s="14">
        <v>0.51499956577948003</v>
      </c>
      <c r="AY9" s="14"/>
      <c r="AZ9" s="14">
        <v>0.33983438760479501</v>
      </c>
      <c r="BA9" s="14">
        <v>0.31560671057558098</v>
      </c>
      <c r="BB9" s="14">
        <v>0.25715955218256797</v>
      </c>
      <c r="BC9" s="14">
        <v>0.266039106463762</v>
      </c>
      <c r="BD9" s="14">
        <v>0.30732774016067099</v>
      </c>
      <c r="BE9" s="14">
        <v>0.36171258024666297</v>
      </c>
    </row>
    <row r="10" spans="2:57" x14ac:dyDescent="0.25">
      <c r="B10" s="15" t="s">
        <v>207</v>
      </c>
      <c r="C10" s="14">
        <v>0.337950789599817</v>
      </c>
      <c r="D10" s="14">
        <v>0.33596958923711701</v>
      </c>
      <c r="E10" s="14">
        <v>0.33881700383782798</v>
      </c>
      <c r="F10" s="14"/>
      <c r="G10" s="14">
        <v>0.29996992488989199</v>
      </c>
      <c r="H10" s="14">
        <v>0.312057318753098</v>
      </c>
      <c r="I10" s="14">
        <v>0.335141815641745</v>
      </c>
      <c r="J10" s="14">
        <v>0.380104178626264</v>
      </c>
      <c r="K10" s="14">
        <v>0.37751466899896202</v>
      </c>
      <c r="L10" s="14">
        <v>0.32255733344263998</v>
      </c>
      <c r="M10" s="14"/>
      <c r="N10" s="14">
        <v>0.34520383317347197</v>
      </c>
      <c r="O10" s="14">
        <v>0.32967425322772598</v>
      </c>
      <c r="P10" s="14">
        <v>0.33972844577448202</v>
      </c>
      <c r="Q10" s="14">
        <v>0.334144869705428</v>
      </c>
      <c r="R10" s="14"/>
      <c r="S10" s="14">
        <v>0.29627577135911698</v>
      </c>
      <c r="T10" s="14">
        <v>0.307293653413243</v>
      </c>
      <c r="U10" s="14">
        <v>0.30986963073142099</v>
      </c>
      <c r="V10" s="14">
        <v>0.36859955861777199</v>
      </c>
      <c r="W10" s="14">
        <v>0.38634473598482899</v>
      </c>
      <c r="X10" s="14">
        <v>0.32489828508044399</v>
      </c>
      <c r="Y10" s="14">
        <v>0.34156774732705503</v>
      </c>
      <c r="Z10" s="14">
        <v>0.34369086665108001</v>
      </c>
      <c r="AA10" s="14">
        <v>0.34082160809845102</v>
      </c>
      <c r="AB10" s="14">
        <v>0.37206593602374899</v>
      </c>
      <c r="AC10" s="14">
        <v>0.31021703611138302</v>
      </c>
      <c r="AD10" s="14">
        <v>0.50188266658765301</v>
      </c>
      <c r="AE10" s="14"/>
      <c r="AF10" s="14">
        <v>0.35297271954985099</v>
      </c>
      <c r="AG10" s="14">
        <v>0.33547822379110798</v>
      </c>
      <c r="AH10" s="14">
        <v>0.34292723673484399</v>
      </c>
      <c r="AI10" s="14"/>
      <c r="AJ10" s="14">
        <v>0.33938370730238598</v>
      </c>
      <c r="AK10" s="14">
        <v>0.32593411993028698</v>
      </c>
      <c r="AL10" s="14">
        <v>0.35986300295720602</v>
      </c>
      <c r="AM10" s="14">
        <v>0.41790723326437201</v>
      </c>
      <c r="AN10" s="14">
        <v>0.326875179834686</v>
      </c>
      <c r="AO10" s="14"/>
      <c r="AP10" s="14">
        <v>0.35569688403528898</v>
      </c>
      <c r="AQ10" s="14">
        <v>0.30801329575646602</v>
      </c>
      <c r="AR10" s="14">
        <v>0.315951182423577</v>
      </c>
      <c r="AS10" s="14"/>
      <c r="AT10" s="14">
        <v>0.330367159167062</v>
      </c>
      <c r="AU10" s="14">
        <v>0.32925051948552903</v>
      </c>
      <c r="AV10" s="14">
        <v>0.34721451529932801</v>
      </c>
      <c r="AW10" s="14">
        <v>0.378834182103647</v>
      </c>
      <c r="AX10" s="14">
        <v>0.126373076379965</v>
      </c>
      <c r="AY10" s="14"/>
      <c r="AZ10" s="14">
        <v>0.331006526804285</v>
      </c>
      <c r="BA10" s="14">
        <v>0.35895032967496399</v>
      </c>
      <c r="BB10" s="14">
        <v>0.363601774594975</v>
      </c>
      <c r="BC10" s="14">
        <v>0.30599166037956899</v>
      </c>
      <c r="BD10" s="14">
        <v>0.32679018368155099</v>
      </c>
      <c r="BE10" s="14">
        <v>0.33077763368572999</v>
      </c>
    </row>
    <row r="11" spans="2:57" x14ac:dyDescent="0.25">
      <c r="B11" s="15" t="s">
        <v>208</v>
      </c>
      <c r="C11" s="14">
        <v>0.23894447234227101</v>
      </c>
      <c r="D11" s="14">
        <v>0.26219670060632499</v>
      </c>
      <c r="E11" s="14">
        <v>0.21701914731654401</v>
      </c>
      <c r="F11" s="14"/>
      <c r="G11" s="14">
        <v>0.256190218089486</v>
      </c>
      <c r="H11" s="14">
        <v>0.256830622062511</v>
      </c>
      <c r="I11" s="14">
        <v>0.27870326701556503</v>
      </c>
      <c r="J11" s="14">
        <v>0.21613603378587101</v>
      </c>
      <c r="K11" s="14">
        <v>0.27481586850476297</v>
      </c>
      <c r="L11" s="14">
        <v>0.175865095787681</v>
      </c>
      <c r="M11" s="14"/>
      <c r="N11" s="14">
        <v>0.16919609601786501</v>
      </c>
      <c r="O11" s="14">
        <v>0.26856820911782098</v>
      </c>
      <c r="P11" s="14">
        <v>0.23989289044194001</v>
      </c>
      <c r="Q11" s="14">
        <v>0.290981559307815</v>
      </c>
      <c r="R11" s="14"/>
      <c r="S11" s="14">
        <v>0.18999999456186001</v>
      </c>
      <c r="T11" s="14">
        <v>0.27739730385288902</v>
      </c>
      <c r="U11" s="14">
        <v>0.239892176175625</v>
      </c>
      <c r="V11" s="14">
        <v>0.31055129318486202</v>
      </c>
      <c r="W11" s="14">
        <v>0.23102498002142</v>
      </c>
      <c r="X11" s="14">
        <v>0.27120549681196299</v>
      </c>
      <c r="Y11" s="14">
        <v>0.24789598760236101</v>
      </c>
      <c r="Z11" s="14">
        <v>0.22526908435651199</v>
      </c>
      <c r="AA11" s="14">
        <v>0.245754387473892</v>
      </c>
      <c r="AB11" s="14">
        <v>0.17943280147489901</v>
      </c>
      <c r="AC11" s="14">
        <v>0.18616813503753701</v>
      </c>
      <c r="AD11" s="14">
        <v>0.21504490132654699</v>
      </c>
      <c r="AE11" s="14"/>
      <c r="AF11" s="14">
        <v>0.25424306984985801</v>
      </c>
      <c r="AG11" s="14">
        <v>0.22911588726670101</v>
      </c>
      <c r="AH11" s="14">
        <v>0.23996689186852799</v>
      </c>
      <c r="AI11" s="14"/>
      <c r="AJ11" s="14">
        <v>0.240795224548495</v>
      </c>
      <c r="AK11" s="14">
        <v>0.25008504359998801</v>
      </c>
      <c r="AL11" s="14">
        <v>0.178875287474036</v>
      </c>
      <c r="AM11" s="14">
        <v>0.27662930668795699</v>
      </c>
      <c r="AN11" s="14">
        <v>0.25612178493363602</v>
      </c>
      <c r="AO11" s="14"/>
      <c r="AP11" s="14">
        <v>0.243456900939444</v>
      </c>
      <c r="AQ11" s="14">
        <v>0.23829142850538701</v>
      </c>
      <c r="AR11" s="14">
        <v>0.242433815515287</v>
      </c>
      <c r="AS11" s="14"/>
      <c r="AT11" s="14">
        <v>0.33349144219674098</v>
      </c>
      <c r="AU11" s="14">
        <v>0.24821524979255</v>
      </c>
      <c r="AV11" s="14">
        <v>0.19646761830818399</v>
      </c>
      <c r="AW11" s="14">
        <v>0.15413969010832099</v>
      </c>
      <c r="AX11" s="14">
        <v>0.20186342777034599</v>
      </c>
      <c r="AY11" s="14"/>
      <c r="AZ11" s="14">
        <v>0.21289265480851299</v>
      </c>
      <c r="BA11" s="14">
        <v>0.22629389931966401</v>
      </c>
      <c r="BB11" s="14">
        <v>0.27814776481181502</v>
      </c>
      <c r="BC11" s="14">
        <v>0.27715632336560198</v>
      </c>
      <c r="BD11" s="14">
        <v>0.25737798472684598</v>
      </c>
      <c r="BE11" s="14">
        <v>0.166218261305521</v>
      </c>
    </row>
    <row r="12" spans="2:57" ht="30" x14ac:dyDescent="0.25">
      <c r="B12" s="15" t="s">
        <v>209</v>
      </c>
      <c r="C12" s="14">
        <v>4.47837793565697E-2</v>
      </c>
      <c r="D12" s="14">
        <v>5.4680338578617899E-2</v>
      </c>
      <c r="E12" s="14">
        <v>3.5705023320626299E-2</v>
      </c>
      <c r="F12" s="14"/>
      <c r="G12" s="14">
        <v>3.5694709613489403E-2</v>
      </c>
      <c r="H12" s="14">
        <v>4.3594516265868299E-2</v>
      </c>
      <c r="I12" s="14">
        <v>6.6440746771993006E-2</v>
      </c>
      <c r="J12" s="14">
        <v>7.1151424746744005E-2</v>
      </c>
      <c r="K12" s="14">
        <v>2.7682147872433002E-2</v>
      </c>
      <c r="L12" s="14">
        <v>2.5079764234816102E-2</v>
      </c>
      <c r="M12" s="14"/>
      <c r="N12" s="14">
        <v>2.0225019217047301E-2</v>
      </c>
      <c r="O12" s="14">
        <v>2.96532730893505E-2</v>
      </c>
      <c r="P12" s="14">
        <v>7.6833503878739204E-2</v>
      </c>
      <c r="Q12" s="14">
        <v>6.7687204816777202E-2</v>
      </c>
      <c r="R12" s="14"/>
      <c r="S12" s="14">
        <v>7.0172585039876598E-2</v>
      </c>
      <c r="T12" s="14">
        <v>3.63958607987869E-2</v>
      </c>
      <c r="U12" s="14">
        <v>4.0170350473466697E-2</v>
      </c>
      <c r="V12" s="14">
        <v>5.5166096873055702E-2</v>
      </c>
      <c r="W12" s="14">
        <v>8.7783664695201602E-2</v>
      </c>
      <c r="X12" s="14">
        <v>1.9923077380953402E-2</v>
      </c>
      <c r="Y12" s="14">
        <v>6.1535473787582298E-2</v>
      </c>
      <c r="Z12" s="14">
        <v>0</v>
      </c>
      <c r="AA12" s="14">
        <v>4.43523956744463E-2</v>
      </c>
      <c r="AB12" s="14">
        <v>1.66559426108654E-2</v>
      </c>
      <c r="AC12" s="14">
        <v>4.8259033333546898E-2</v>
      </c>
      <c r="AD12" s="14">
        <v>1.9919670864554401E-2</v>
      </c>
      <c r="AE12" s="14"/>
      <c r="AF12" s="14">
        <v>4.6812005697337199E-2</v>
      </c>
      <c r="AG12" s="14">
        <v>3.4617103783582702E-2</v>
      </c>
      <c r="AH12" s="14">
        <v>6.5863030170709005E-2</v>
      </c>
      <c r="AI12" s="14"/>
      <c r="AJ12" s="14">
        <v>3.4250006672578097E-2</v>
      </c>
      <c r="AK12" s="14">
        <v>4.04802582416387E-2</v>
      </c>
      <c r="AL12" s="14">
        <v>3.7616366877527903E-2</v>
      </c>
      <c r="AM12" s="14">
        <v>0.111383565563209</v>
      </c>
      <c r="AN12" s="14">
        <v>7.5997617474238305E-2</v>
      </c>
      <c r="AO12" s="14"/>
      <c r="AP12" s="14">
        <v>3.4807959004580002E-2</v>
      </c>
      <c r="AQ12" s="14">
        <v>4.9463155240577303E-2</v>
      </c>
      <c r="AR12" s="14">
        <v>3.1870651482084997E-2</v>
      </c>
      <c r="AS12" s="14"/>
      <c r="AT12" s="14">
        <v>8.7204532574471097E-2</v>
      </c>
      <c r="AU12" s="14">
        <v>5.1245753426631097E-2</v>
      </c>
      <c r="AV12" s="14">
        <v>1.4231818268621599E-2</v>
      </c>
      <c r="AW12" s="14">
        <v>1.04506406123046E-2</v>
      </c>
      <c r="AX12" s="14">
        <v>7.6663975805586398E-2</v>
      </c>
      <c r="AY12" s="14"/>
      <c r="AZ12" s="14">
        <v>5.2456661163608198E-2</v>
      </c>
      <c r="BA12" s="14">
        <v>2.9175787462973099E-2</v>
      </c>
      <c r="BB12" s="14">
        <v>2.6608078047381401E-2</v>
      </c>
      <c r="BC12" s="14">
        <v>6.2702425780274906E-2</v>
      </c>
      <c r="BD12" s="14">
        <v>4.7707866227177598E-2</v>
      </c>
      <c r="BE12" s="14">
        <v>6.7669781703848797E-2</v>
      </c>
    </row>
    <row r="13" spans="2:57" x14ac:dyDescent="0.25">
      <c r="B13" s="15" t="s">
        <v>87</v>
      </c>
      <c r="C13" s="23">
        <v>7.1699008820582499E-2</v>
      </c>
      <c r="D13" s="23">
        <v>6.7030872576181302E-2</v>
      </c>
      <c r="E13" s="23">
        <v>7.6466290755347499E-2</v>
      </c>
      <c r="F13" s="23"/>
      <c r="G13" s="23">
        <v>2.1562276988166301E-2</v>
      </c>
      <c r="H13" s="23">
        <v>3.28874640165666E-2</v>
      </c>
      <c r="I13" s="23">
        <v>4.4631801988426797E-2</v>
      </c>
      <c r="J13" s="23">
        <v>4.3401675619818801E-2</v>
      </c>
      <c r="K13" s="23">
        <v>5.2431733019160501E-2</v>
      </c>
      <c r="L13" s="23">
        <v>0.19274711717953399</v>
      </c>
      <c r="M13" s="23"/>
      <c r="N13" s="23">
        <v>7.1159759500066894E-2</v>
      </c>
      <c r="O13" s="23">
        <v>7.1193948875163005E-2</v>
      </c>
      <c r="P13" s="23">
        <v>6.0339794053432698E-2</v>
      </c>
      <c r="Q13" s="23">
        <v>8.2164599762236307E-2</v>
      </c>
      <c r="R13" s="23"/>
      <c r="S13" s="23">
        <v>7.4560752336181202E-2</v>
      </c>
      <c r="T13" s="23">
        <v>6.8680004554669799E-2</v>
      </c>
      <c r="U13" s="23">
        <v>9.26319616273589E-2</v>
      </c>
      <c r="V13" s="23">
        <v>5.1925713467633E-2</v>
      </c>
      <c r="W13" s="23">
        <v>5.4912917340938797E-2</v>
      </c>
      <c r="X13" s="23">
        <v>6.3116794369931895E-2</v>
      </c>
      <c r="Y13" s="23">
        <v>7.5532676148289402E-2</v>
      </c>
      <c r="Z13" s="23">
        <v>8.0319940970033796E-2</v>
      </c>
      <c r="AA13" s="23">
        <v>8.5389919795316294E-2</v>
      </c>
      <c r="AB13" s="23">
        <v>8.7057203234604003E-2</v>
      </c>
      <c r="AC13" s="23">
        <v>8.2328197632831904E-2</v>
      </c>
      <c r="AD13" s="23">
        <v>0</v>
      </c>
      <c r="AE13" s="23"/>
      <c r="AF13" s="23">
        <v>8.6845319024879797E-2</v>
      </c>
      <c r="AG13" s="23">
        <v>6.9298836175049394E-2</v>
      </c>
      <c r="AH13" s="23">
        <v>8.5171037796885299E-2</v>
      </c>
      <c r="AI13" s="23"/>
      <c r="AJ13" s="23">
        <v>9.4732478578169493E-2</v>
      </c>
      <c r="AK13" s="23">
        <v>6.7548087112697094E-2</v>
      </c>
      <c r="AL13" s="23">
        <v>7.3850357108618994E-2</v>
      </c>
      <c r="AM13" s="23">
        <v>4.22865409161991E-2</v>
      </c>
      <c r="AN13" s="23">
        <v>4.9391547847672801E-2</v>
      </c>
      <c r="AO13" s="23"/>
      <c r="AP13" s="23">
        <v>8.2906066155690503E-2</v>
      </c>
      <c r="AQ13" s="23">
        <v>5.7202347942410602E-2</v>
      </c>
      <c r="AR13" s="23">
        <v>6.4721747180771103E-2</v>
      </c>
      <c r="AS13" s="23"/>
      <c r="AT13" s="23">
        <v>9.7352969519959795E-2</v>
      </c>
      <c r="AU13" s="23">
        <v>6.9727465547254702E-2</v>
      </c>
      <c r="AV13" s="23">
        <v>5.6523072733114903E-2</v>
      </c>
      <c r="AW13" s="23">
        <v>5.8764341605491502E-2</v>
      </c>
      <c r="AX13" s="23">
        <v>8.0099954264623199E-2</v>
      </c>
      <c r="AY13" s="23"/>
      <c r="AZ13" s="23">
        <v>6.3809769618798903E-2</v>
      </c>
      <c r="BA13" s="23">
        <v>6.9973272966817407E-2</v>
      </c>
      <c r="BB13" s="23">
        <v>7.4482830363260796E-2</v>
      </c>
      <c r="BC13" s="23">
        <v>8.8110484010792106E-2</v>
      </c>
      <c r="BD13" s="23">
        <v>6.0796225203754203E-2</v>
      </c>
      <c r="BE13" s="23">
        <v>7.3621743058237807E-2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BE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216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910</v>
      </c>
      <c r="D7" s="10">
        <v>527</v>
      </c>
      <c r="E7" s="10">
        <v>381</v>
      </c>
      <c r="F7" s="10"/>
      <c r="G7" s="10">
        <v>177</v>
      </c>
      <c r="H7" s="10">
        <v>135</v>
      </c>
      <c r="I7" s="10">
        <v>174</v>
      </c>
      <c r="J7" s="10">
        <v>146</v>
      </c>
      <c r="K7" s="10">
        <v>121</v>
      </c>
      <c r="L7" s="10">
        <v>157</v>
      </c>
      <c r="M7" s="10"/>
      <c r="N7" s="10">
        <v>321</v>
      </c>
      <c r="O7" s="10">
        <v>257</v>
      </c>
      <c r="P7" s="10">
        <v>164</v>
      </c>
      <c r="Q7" s="10">
        <v>160</v>
      </c>
      <c r="R7" s="10"/>
      <c r="S7" s="10">
        <v>135</v>
      </c>
      <c r="T7" s="10">
        <v>127</v>
      </c>
      <c r="U7" s="10">
        <v>75</v>
      </c>
      <c r="V7" s="10">
        <v>76</v>
      </c>
      <c r="W7" s="10">
        <v>66</v>
      </c>
      <c r="X7" s="10">
        <v>80</v>
      </c>
      <c r="Y7" s="10">
        <v>71</v>
      </c>
      <c r="Z7" s="10">
        <v>36</v>
      </c>
      <c r="AA7" s="10">
        <v>103</v>
      </c>
      <c r="AB7" s="10">
        <v>69</v>
      </c>
      <c r="AC7" s="10">
        <v>41</v>
      </c>
      <c r="AD7" s="10">
        <v>31</v>
      </c>
      <c r="AE7" s="10"/>
      <c r="AF7" s="10">
        <v>267</v>
      </c>
      <c r="AG7" s="10">
        <v>377</v>
      </c>
      <c r="AH7" s="10">
        <v>120</v>
      </c>
      <c r="AI7" s="10"/>
      <c r="AJ7" s="10">
        <v>283</v>
      </c>
      <c r="AK7" s="10">
        <v>249</v>
      </c>
      <c r="AL7" s="10">
        <v>75</v>
      </c>
      <c r="AM7" s="10">
        <v>9</v>
      </c>
      <c r="AN7" s="10">
        <v>120</v>
      </c>
      <c r="AO7" s="10"/>
      <c r="AP7" s="10">
        <v>158</v>
      </c>
      <c r="AQ7" s="10">
        <v>344</v>
      </c>
      <c r="AR7" s="10">
        <v>75</v>
      </c>
      <c r="AS7" s="10"/>
      <c r="AT7" s="10">
        <v>148</v>
      </c>
      <c r="AU7" s="10">
        <v>220</v>
      </c>
      <c r="AV7" s="10">
        <v>317</v>
      </c>
      <c r="AW7" s="10">
        <v>117</v>
      </c>
      <c r="AX7" s="10">
        <v>12</v>
      </c>
      <c r="AY7" s="10"/>
      <c r="AZ7" s="10">
        <v>214</v>
      </c>
      <c r="BA7" s="10">
        <v>271</v>
      </c>
      <c r="BB7" s="10">
        <v>109</v>
      </c>
      <c r="BC7" s="10">
        <v>165</v>
      </c>
      <c r="BD7" s="10">
        <v>106</v>
      </c>
      <c r="BE7" s="10">
        <v>45</v>
      </c>
    </row>
    <row r="8" spans="2:57" ht="30" customHeight="1" x14ac:dyDescent="0.25">
      <c r="B8" s="11" t="s">
        <v>20</v>
      </c>
      <c r="C8" s="11">
        <v>907</v>
      </c>
      <c r="D8" s="11">
        <v>536</v>
      </c>
      <c r="E8" s="11">
        <v>368</v>
      </c>
      <c r="F8" s="11"/>
      <c r="G8" s="11">
        <v>185</v>
      </c>
      <c r="H8" s="11">
        <v>149</v>
      </c>
      <c r="I8" s="11">
        <v>181</v>
      </c>
      <c r="J8" s="11">
        <v>142</v>
      </c>
      <c r="K8" s="11">
        <v>106</v>
      </c>
      <c r="L8" s="11">
        <v>144</v>
      </c>
      <c r="M8" s="11"/>
      <c r="N8" s="11">
        <v>303</v>
      </c>
      <c r="O8" s="11">
        <v>243</v>
      </c>
      <c r="P8" s="11">
        <v>176</v>
      </c>
      <c r="Q8" s="11">
        <v>178</v>
      </c>
      <c r="R8" s="11"/>
      <c r="S8" s="11">
        <v>142</v>
      </c>
      <c r="T8" s="11">
        <v>119</v>
      </c>
      <c r="U8" s="11">
        <v>72</v>
      </c>
      <c r="V8" s="11">
        <v>78</v>
      </c>
      <c r="W8" s="11">
        <v>67</v>
      </c>
      <c r="X8" s="11">
        <v>83</v>
      </c>
      <c r="Y8" s="11">
        <v>68</v>
      </c>
      <c r="Z8" s="11">
        <v>34</v>
      </c>
      <c r="AA8" s="11">
        <v>104</v>
      </c>
      <c r="AB8" s="11">
        <v>73</v>
      </c>
      <c r="AC8" s="11">
        <v>40</v>
      </c>
      <c r="AD8" s="11">
        <v>29</v>
      </c>
      <c r="AE8" s="11"/>
      <c r="AF8" s="11">
        <v>260</v>
      </c>
      <c r="AG8" s="11">
        <v>368</v>
      </c>
      <c r="AH8" s="11">
        <v>127</v>
      </c>
      <c r="AI8" s="11"/>
      <c r="AJ8" s="11">
        <v>272</v>
      </c>
      <c r="AK8" s="11">
        <v>250</v>
      </c>
      <c r="AL8" s="11">
        <v>73</v>
      </c>
      <c r="AM8" s="11">
        <v>9</v>
      </c>
      <c r="AN8" s="11">
        <v>126</v>
      </c>
      <c r="AO8" s="11"/>
      <c r="AP8" s="11">
        <v>154</v>
      </c>
      <c r="AQ8" s="11">
        <v>347</v>
      </c>
      <c r="AR8" s="11">
        <v>73</v>
      </c>
      <c r="AS8" s="11"/>
      <c r="AT8" s="11">
        <v>149</v>
      </c>
      <c r="AU8" s="11">
        <v>224</v>
      </c>
      <c r="AV8" s="11">
        <v>314</v>
      </c>
      <c r="AW8" s="11">
        <v>116</v>
      </c>
      <c r="AX8" s="11">
        <v>11</v>
      </c>
      <c r="AY8" s="11"/>
      <c r="AZ8" s="11">
        <v>226</v>
      </c>
      <c r="BA8" s="11">
        <v>269</v>
      </c>
      <c r="BB8" s="11">
        <v>109</v>
      </c>
      <c r="BC8" s="11">
        <v>158</v>
      </c>
      <c r="BD8" s="11">
        <v>101</v>
      </c>
      <c r="BE8" s="11">
        <v>44</v>
      </c>
    </row>
    <row r="9" spans="2:57" ht="30" x14ac:dyDescent="0.25">
      <c r="B9" s="15" t="s">
        <v>206</v>
      </c>
      <c r="C9" s="14">
        <v>0.21770308683279299</v>
      </c>
      <c r="D9" s="14">
        <v>0.22989235228779401</v>
      </c>
      <c r="E9" s="14">
        <v>0.19821528711477299</v>
      </c>
      <c r="F9" s="14"/>
      <c r="G9" s="14">
        <v>0.38087682007870499</v>
      </c>
      <c r="H9" s="14">
        <v>0.30610135547713602</v>
      </c>
      <c r="I9" s="14">
        <v>0.13458550899813601</v>
      </c>
      <c r="J9" s="14">
        <v>0.15195731946334801</v>
      </c>
      <c r="K9" s="14">
        <v>0.154255726416196</v>
      </c>
      <c r="L9" s="14">
        <v>0.13306600614405101</v>
      </c>
      <c r="M9" s="14"/>
      <c r="N9" s="14">
        <v>0.281548046219389</v>
      </c>
      <c r="O9" s="14">
        <v>0.248366787426058</v>
      </c>
      <c r="P9" s="14">
        <v>0.16929975539370601</v>
      </c>
      <c r="Q9" s="14">
        <v>0.119377364703196</v>
      </c>
      <c r="R9" s="14"/>
      <c r="S9" s="14">
        <v>0.29973752569818202</v>
      </c>
      <c r="T9" s="14">
        <v>0.22421647098009301</v>
      </c>
      <c r="U9" s="14">
        <v>0.18963954204244801</v>
      </c>
      <c r="V9" s="14">
        <v>0.20726211347402199</v>
      </c>
      <c r="W9" s="14">
        <v>0.1348203714608</v>
      </c>
      <c r="X9" s="14">
        <v>0.26608161693514998</v>
      </c>
      <c r="Y9" s="14">
        <v>0.205956889836342</v>
      </c>
      <c r="Z9" s="14">
        <v>0.114616511444179</v>
      </c>
      <c r="AA9" s="14">
        <v>0.15862101614855001</v>
      </c>
      <c r="AB9" s="14">
        <v>0.27608506250113102</v>
      </c>
      <c r="AC9" s="14">
        <v>0.19683967412470799</v>
      </c>
      <c r="AD9" s="14">
        <v>0.18026691416153001</v>
      </c>
      <c r="AE9" s="14"/>
      <c r="AF9" s="14">
        <v>0.159567618464664</v>
      </c>
      <c r="AG9" s="14">
        <v>0.218385366292908</v>
      </c>
      <c r="AH9" s="14">
        <v>0.109534250445983</v>
      </c>
      <c r="AI9" s="14"/>
      <c r="AJ9" s="14">
        <v>0.152955101511137</v>
      </c>
      <c r="AK9" s="14">
        <v>0.25553554880823098</v>
      </c>
      <c r="AL9" s="14">
        <v>0.219275457091863</v>
      </c>
      <c r="AM9" s="14">
        <v>0.24900616013631599</v>
      </c>
      <c r="AN9" s="14">
        <v>0.161387737894646</v>
      </c>
      <c r="AO9" s="14"/>
      <c r="AP9" s="14">
        <v>0.19866210063444301</v>
      </c>
      <c r="AQ9" s="14">
        <v>0.26445144327116998</v>
      </c>
      <c r="AR9" s="14">
        <v>0.240079385817595</v>
      </c>
      <c r="AS9" s="14"/>
      <c r="AT9" s="14">
        <v>0.10626469644178201</v>
      </c>
      <c r="AU9" s="14">
        <v>0.19966488287994899</v>
      </c>
      <c r="AV9" s="14">
        <v>0.27168401802824799</v>
      </c>
      <c r="AW9" s="14">
        <v>0.28734261222462598</v>
      </c>
      <c r="AX9" s="14">
        <v>0.24108408685799601</v>
      </c>
      <c r="AY9" s="14"/>
      <c r="AZ9" s="14">
        <v>0.28693976311091901</v>
      </c>
      <c r="BA9" s="14">
        <v>0.231115901493325</v>
      </c>
      <c r="BB9" s="14">
        <v>0.15844789142297899</v>
      </c>
      <c r="BC9" s="14">
        <v>0.18952844173758601</v>
      </c>
      <c r="BD9" s="14">
        <v>0.13939112586065699</v>
      </c>
      <c r="BE9" s="14">
        <v>0.20667075272506499</v>
      </c>
    </row>
    <row r="10" spans="2:57" x14ac:dyDescent="0.25">
      <c r="B10" s="15" t="s">
        <v>207</v>
      </c>
      <c r="C10" s="14">
        <v>0.30687930064212399</v>
      </c>
      <c r="D10" s="14">
        <v>0.31253869157181202</v>
      </c>
      <c r="E10" s="14">
        <v>0.29777784135077001</v>
      </c>
      <c r="F10" s="14"/>
      <c r="G10" s="14">
        <v>0.22632104732820099</v>
      </c>
      <c r="H10" s="14">
        <v>0.31468108443781401</v>
      </c>
      <c r="I10" s="14">
        <v>0.34150173765290698</v>
      </c>
      <c r="J10" s="14">
        <v>0.36265569875381598</v>
      </c>
      <c r="K10" s="14">
        <v>0.31502916213308402</v>
      </c>
      <c r="L10" s="14">
        <v>0.29772517358468698</v>
      </c>
      <c r="M10" s="14"/>
      <c r="N10" s="14">
        <v>0.32777992187185201</v>
      </c>
      <c r="O10" s="14">
        <v>0.31829200536831398</v>
      </c>
      <c r="P10" s="14">
        <v>0.30178761501198298</v>
      </c>
      <c r="Q10" s="14">
        <v>0.25834989078500697</v>
      </c>
      <c r="R10" s="14"/>
      <c r="S10" s="14">
        <v>0.28219270352563097</v>
      </c>
      <c r="T10" s="14">
        <v>0.25320015438460702</v>
      </c>
      <c r="U10" s="14">
        <v>0.35530199353264602</v>
      </c>
      <c r="V10" s="14">
        <v>0.247057919576713</v>
      </c>
      <c r="W10" s="14">
        <v>0.39918614011965797</v>
      </c>
      <c r="X10" s="14">
        <v>0.341252346000819</v>
      </c>
      <c r="Y10" s="14">
        <v>0.238919355384556</v>
      </c>
      <c r="Z10" s="14">
        <v>0.31895611286341702</v>
      </c>
      <c r="AA10" s="14">
        <v>0.26320266915770002</v>
      </c>
      <c r="AB10" s="14">
        <v>0.400159574622868</v>
      </c>
      <c r="AC10" s="14">
        <v>0.27065317396316402</v>
      </c>
      <c r="AD10" s="14">
        <v>0.49373596708282202</v>
      </c>
      <c r="AE10" s="14"/>
      <c r="AF10" s="14">
        <v>0.31313218578428098</v>
      </c>
      <c r="AG10" s="14">
        <v>0.30824693482454901</v>
      </c>
      <c r="AH10" s="14">
        <v>0.41987448434819502</v>
      </c>
      <c r="AI10" s="14"/>
      <c r="AJ10" s="14">
        <v>0.31974356901959</v>
      </c>
      <c r="AK10" s="14">
        <v>0.285932131644271</v>
      </c>
      <c r="AL10" s="14">
        <v>0.32769550413840698</v>
      </c>
      <c r="AM10" s="14">
        <v>0.32859451751417601</v>
      </c>
      <c r="AN10" s="14">
        <v>0.320179806645146</v>
      </c>
      <c r="AO10" s="14"/>
      <c r="AP10" s="14">
        <v>0.32271540392285297</v>
      </c>
      <c r="AQ10" s="14">
        <v>0.28003948949658403</v>
      </c>
      <c r="AR10" s="14">
        <v>0.28032980349723102</v>
      </c>
      <c r="AS10" s="14"/>
      <c r="AT10" s="14">
        <v>0.19838384529467201</v>
      </c>
      <c r="AU10" s="14">
        <v>0.29947943950589001</v>
      </c>
      <c r="AV10" s="14">
        <v>0.344055983717655</v>
      </c>
      <c r="AW10" s="14">
        <v>0.387579290827548</v>
      </c>
      <c r="AX10" s="14">
        <v>0.42958980322517099</v>
      </c>
      <c r="AY10" s="14"/>
      <c r="AZ10" s="14">
        <v>0.33990802059720499</v>
      </c>
      <c r="BA10" s="14">
        <v>0.30247445573496501</v>
      </c>
      <c r="BB10" s="14">
        <v>0.26098108482592203</v>
      </c>
      <c r="BC10" s="14">
        <v>0.30436790843093697</v>
      </c>
      <c r="BD10" s="14">
        <v>0.315026571597537</v>
      </c>
      <c r="BE10" s="14">
        <v>0.26756110871387401</v>
      </c>
    </row>
    <row r="11" spans="2:57" x14ac:dyDescent="0.25">
      <c r="B11" s="15" t="s">
        <v>208</v>
      </c>
      <c r="C11" s="14">
        <v>0.295579292036177</v>
      </c>
      <c r="D11" s="14">
        <v>0.27944568643194101</v>
      </c>
      <c r="E11" s="14">
        <v>0.320684505407276</v>
      </c>
      <c r="F11" s="14"/>
      <c r="G11" s="14">
        <v>0.29964424622423702</v>
      </c>
      <c r="H11" s="14">
        <v>0.246300178639897</v>
      </c>
      <c r="I11" s="14">
        <v>0.34672346162254197</v>
      </c>
      <c r="J11" s="14">
        <v>0.253693590923531</v>
      </c>
      <c r="K11" s="14">
        <v>0.35487612359479598</v>
      </c>
      <c r="L11" s="14">
        <v>0.274541667714645</v>
      </c>
      <c r="M11" s="14"/>
      <c r="N11" s="14">
        <v>0.24609435345860201</v>
      </c>
      <c r="O11" s="14">
        <v>0.27693891843523399</v>
      </c>
      <c r="P11" s="14">
        <v>0.30310813899826899</v>
      </c>
      <c r="Q11" s="14">
        <v>0.39896394511535399</v>
      </c>
      <c r="R11" s="14"/>
      <c r="S11" s="14">
        <v>0.245458906565477</v>
      </c>
      <c r="T11" s="14">
        <v>0.31618728323977302</v>
      </c>
      <c r="U11" s="14">
        <v>0.29815436011837798</v>
      </c>
      <c r="V11" s="14">
        <v>0.33676243146649298</v>
      </c>
      <c r="W11" s="14">
        <v>0.29166529125416901</v>
      </c>
      <c r="X11" s="14">
        <v>0.26743814007220401</v>
      </c>
      <c r="Y11" s="14">
        <v>0.364134316403117</v>
      </c>
      <c r="Z11" s="14">
        <v>0.21706406916402601</v>
      </c>
      <c r="AA11" s="14">
        <v>0.39788316701663801</v>
      </c>
      <c r="AB11" s="14">
        <v>0.197018299675912</v>
      </c>
      <c r="AC11" s="14">
        <v>0.28513291130478802</v>
      </c>
      <c r="AD11" s="14">
        <v>0.25611556119763901</v>
      </c>
      <c r="AE11" s="14"/>
      <c r="AF11" s="14">
        <v>0.31356991524872702</v>
      </c>
      <c r="AG11" s="14">
        <v>0.29249057875396001</v>
      </c>
      <c r="AH11" s="14">
        <v>0.25795489758030699</v>
      </c>
      <c r="AI11" s="14"/>
      <c r="AJ11" s="14">
        <v>0.30509218707970798</v>
      </c>
      <c r="AK11" s="14">
        <v>0.29957683484450898</v>
      </c>
      <c r="AL11" s="14">
        <v>0.30748867655411999</v>
      </c>
      <c r="AM11" s="14">
        <v>0.32481258151614401</v>
      </c>
      <c r="AN11" s="14">
        <v>0.31352693824544797</v>
      </c>
      <c r="AO11" s="14"/>
      <c r="AP11" s="14">
        <v>0.24567109785352201</v>
      </c>
      <c r="AQ11" s="14">
        <v>0.31445635705861302</v>
      </c>
      <c r="AR11" s="14">
        <v>0.34063227081938502</v>
      </c>
      <c r="AS11" s="14"/>
      <c r="AT11" s="14">
        <v>0.36433912623527098</v>
      </c>
      <c r="AU11" s="14">
        <v>0.33413276564745298</v>
      </c>
      <c r="AV11" s="14">
        <v>0.24713361614611601</v>
      </c>
      <c r="AW11" s="14">
        <v>0.22159803588686</v>
      </c>
      <c r="AX11" s="14">
        <v>0.16637336310290499</v>
      </c>
      <c r="AY11" s="14"/>
      <c r="AZ11" s="14">
        <v>0.232831587940244</v>
      </c>
      <c r="BA11" s="14">
        <v>0.27756450851891501</v>
      </c>
      <c r="BB11" s="14">
        <v>0.41708631247605299</v>
      </c>
      <c r="BC11" s="14">
        <v>0.29918919104862202</v>
      </c>
      <c r="BD11" s="14">
        <v>0.34000832859907698</v>
      </c>
      <c r="BE11" s="14">
        <v>0.31356978308683398</v>
      </c>
    </row>
    <row r="12" spans="2:57" ht="30" x14ac:dyDescent="0.25">
      <c r="B12" s="15" t="s">
        <v>209</v>
      </c>
      <c r="C12" s="14">
        <v>0.121169079222277</v>
      </c>
      <c r="D12" s="14">
        <v>0.10904800567601799</v>
      </c>
      <c r="E12" s="14">
        <v>0.13947621239529101</v>
      </c>
      <c r="F12" s="14"/>
      <c r="G12" s="14">
        <v>7.4259448245668006E-2</v>
      </c>
      <c r="H12" s="14">
        <v>0.10056947353029801</v>
      </c>
      <c r="I12" s="14">
        <v>0.13152297969499899</v>
      </c>
      <c r="J12" s="14">
        <v>0.19208718149544499</v>
      </c>
      <c r="K12" s="14">
        <v>0.135230450947674</v>
      </c>
      <c r="L12" s="14">
        <v>0.109433495180008</v>
      </c>
      <c r="M12" s="14"/>
      <c r="N12" s="14">
        <v>7.9867885619219495E-2</v>
      </c>
      <c r="O12" s="14">
        <v>9.2422417296353004E-2</v>
      </c>
      <c r="P12" s="14">
        <v>0.190003645114173</v>
      </c>
      <c r="Q12" s="14">
        <v>0.16322967079450701</v>
      </c>
      <c r="R12" s="14"/>
      <c r="S12" s="14">
        <v>0.11728196931359799</v>
      </c>
      <c r="T12" s="14">
        <v>0.15964842437259899</v>
      </c>
      <c r="U12" s="14">
        <v>8.1066504788143603E-2</v>
      </c>
      <c r="V12" s="14">
        <v>0.12504768957166801</v>
      </c>
      <c r="W12" s="14">
        <v>0.144168000206196</v>
      </c>
      <c r="X12" s="14">
        <v>6.8719103861399899E-2</v>
      </c>
      <c r="Y12" s="14">
        <v>0.13802946572323399</v>
      </c>
      <c r="Z12" s="14">
        <v>0.19887293508195</v>
      </c>
      <c r="AA12" s="14">
        <v>0.124941675054364</v>
      </c>
      <c r="AB12" s="14">
        <v>6.1625188090708799E-2</v>
      </c>
      <c r="AC12" s="14">
        <v>0.22467217733574699</v>
      </c>
      <c r="AD12" s="14">
        <v>3.1524297799918E-2</v>
      </c>
      <c r="AE12" s="14"/>
      <c r="AF12" s="14">
        <v>0.14551510387809999</v>
      </c>
      <c r="AG12" s="14">
        <v>0.119489616794078</v>
      </c>
      <c r="AH12" s="14">
        <v>0.140172979510618</v>
      </c>
      <c r="AI12" s="14"/>
      <c r="AJ12" s="14">
        <v>0.12852144881993299</v>
      </c>
      <c r="AK12" s="14">
        <v>0.122897793702578</v>
      </c>
      <c r="AL12" s="14">
        <v>0.100509228993043</v>
      </c>
      <c r="AM12" s="14">
        <v>0</v>
      </c>
      <c r="AN12" s="14">
        <v>0.14279898264861701</v>
      </c>
      <c r="AO12" s="14"/>
      <c r="AP12" s="14">
        <v>0.11722506426505799</v>
      </c>
      <c r="AQ12" s="14">
        <v>0.109787163135115</v>
      </c>
      <c r="AR12" s="14">
        <v>9.7230060621332395E-2</v>
      </c>
      <c r="AS12" s="14"/>
      <c r="AT12" s="14">
        <v>0.240525826759731</v>
      </c>
      <c r="AU12" s="14">
        <v>0.120221647973085</v>
      </c>
      <c r="AV12" s="14">
        <v>9.6063604325936705E-2</v>
      </c>
      <c r="AW12" s="14">
        <v>4.7317167341735002E-2</v>
      </c>
      <c r="AX12" s="14">
        <v>0</v>
      </c>
      <c r="AY12" s="14"/>
      <c r="AZ12" s="14">
        <v>8.7685828667713794E-2</v>
      </c>
      <c r="BA12" s="14">
        <v>0.14264315996735</v>
      </c>
      <c r="BB12" s="14">
        <v>9.3225862520312494E-2</v>
      </c>
      <c r="BC12" s="14">
        <v>0.12556879043364899</v>
      </c>
      <c r="BD12" s="14">
        <v>0.14108901924970199</v>
      </c>
      <c r="BE12" s="14">
        <v>0.16981482572817799</v>
      </c>
    </row>
    <row r="13" spans="2:57" x14ac:dyDescent="0.25">
      <c r="B13" s="15" t="s">
        <v>87</v>
      </c>
      <c r="C13" s="23">
        <v>5.8669241266628799E-2</v>
      </c>
      <c r="D13" s="23">
        <v>6.9075264032435094E-2</v>
      </c>
      <c r="E13" s="23">
        <v>4.38461537318902E-2</v>
      </c>
      <c r="F13" s="23"/>
      <c r="G13" s="23">
        <v>1.8898438123189799E-2</v>
      </c>
      <c r="H13" s="23">
        <v>3.2347907914854902E-2</v>
      </c>
      <c r="I13" s="23">
        <v>4.5666312031415503E-2</v>
      </c>
      <c r="J13" s="23">
        <v>3.9606209363860202E-2</v>
      </c>
      <c r="K13" s="23">
        <v>4.0608536908249997E-2</v>
      </c>
      <c r="L13" s="23">
        <v>0.18523365737660899</v>
      </c>
      <c r="M13" s="23"/>
      <c r="N13" s="23">
        <v>6.4709792830937293E-2</v>
      </c>
      <c r="O13" s="23">
        <v>6.3979871474041605E-2</v>
      </c>
      <c r="P13" s="23">
        <v>3.5800845481869001E-2</v>
      </c>
      <c r="Q13" s="23">
        <v>6.0079128601936198E-2</v>
      </c>
      <c r="R13" s="23"/>
      <c r="S13" s="23">
        <v>5.5328894897111902E-2</v>
      </c>
      <c r="T13" s="23">
        <v>4.6747667022927798E-2</v>
      </c>
      <c r="U13" s="23">
        <v>7.5837599518383605E-2</v>
      </c>
      <c r="V13" s="23">
        <v>8.3869845911104204E-2</v>
      </c>
      <c r="W13" s="23">
        <v>3.0160196959177099E-2</v>
      </c>
      <c r="X13" s="23">
        <v>5.6508793130426199E-2</v>
      </c>
      <c r="Y13" s="23">
        <v>5.2959972652750403E-2</v>
      </c>
      <c r="Z13" s="23">
        <v>0.15049037144642899</v>
      </c>
      <c r="AA13" s="23">
        <v>5.53514726227484E-2</v>
      </c>
      <c r="AB13" s="23">
        <v>6.5111875109380393E-2</v>
      </c>
      <c r="AC13" s="23">
        <v>2.2702063271592798E-2</v>
      </c>
      <c r="AD13" s="23">
        <v>3.8357259758090602E-2</v>
      </c>
      <c r="AE13" s="23"/>
      <c r="AF13" s="23">
        <v>6.8215176624228296E-2</v>
      </c>
      <c r="AG13" s="23">
        <v>6.13875033345051E-2</v>
      </c>
      <c r="AH13" s="23">
        <v>7.2463388114896804E-2</v>
      </c>
      <c r="AI13" s="23"/>
      <c r="AJ13" s="23">
        <v>9.3687693569631497E-2</v>
      </c>
      <c r="AK13" s="23">
        <v>3.6057691000411403E-2</v>
      </c>
      <c r="AL13" s="23">
        <v>4.5031133222567001E-2</v>
      </c>
      <c r="AM13" s="23">
        <v>9.7586740833364494E-2</v>
      </c>
      <c r="AN13" s="23">
        <v>6.2106534566142998E-2</v>
      </c>
      <c r="AO13" s="23"/>
      <c r="AP13" s="23">
        <v>0.11572633332412501</v>
      </c>
      <c r="AQ13" s="23">
        <v>3.12655470385182E-2</v>
      </c>
      <c r="AR13" s="23">
        <v>4.1728479244457099E-2</v>
      </c>
      <c r="AS13" s="23"/>
      <c r="AT13" s="23">
        <v>9.0486505268544903E-2</v>
      </c>
      <c r="AU13" s="23">
        <v>4.6501263993623199E-2</v>
      </c>
      <c r="AV13" s="23">
        <v>4.1062777782043501E-2</v>
      </c>
      <c r="AW13" s="23">
        <v>5.6162893719231097E-2</v>
      </c>
      <c r="AX13" s="23">
        <v>0.16295274681392799</v>
      </c>
      <c r="AY13" s="23"/>
      <c r="AZ13" s="23">
        <v>5.2634799683919001E-2</v>
      </c>
      <c r="BA13" s="23">
        <v>4.6201974285445001E-2</v>
      </c>
      <c r="BB13" s="23">
        <v>7.0258848754733205E-2</v>
      </c>
      <c r="BC13" s="23">
        <v>8.13456683492048E-2</v>
      </c>
      <c r="BD13" s="23">
        <v>6.4484954693027396E-2</v>
      </c>
      <c r="BE13" s="23">
        <v>4.23835297460484E-2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BE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217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995</v>
      </c>
      <c r="D7" s="10">
        <v>438</v>
      </c>
      <c r="E7" s="10">
        <v>554</v>
      </c>
      <c r="F7" s="10"/>
      <c r="G7" s="10">
        <v>194</v>
      </c>
      <c r="H7" s="10">
        <v>163</v>
      </c>
      <c r="I7" s="10">
        <v>183</v>
      </c>
      <c r="J7" s="10">
        <v>156</v>
      </c>
      <c r="K7" s="10">
        <v>133</v>
      </c>
      <c r="L7" s="10">
        <v>166</v>
      </c>
      <c r="M7" s="10"/>
      <c r="N7" s="10">
        <v>332</v>
      </c>
      <c r="O7" s="10">
        <v>287</v>
      </c>
      <c r="P7" s="10">
        <v>184</v>
      </c>
      <c r="Q7" s="10">
        <v>183</v>
      </c>
      <c r="R7" s="10"/>
      <c r="S7" s="10">
        <v>142</v>
      </c>
      <c r="T7" s="10">
        <v>147</v>
      </c>
      <c r="U7" s="10">
        <v>74</v>
      </c>
      <c r="V7" s="10">
        <v>87</v>
      </c>
      <c r="W7" s="10">
        <v>70</v>
      </c>
      <c r="X7" s="10">
        <v>89</v>
      </c>
      <c r="Y7" s="10">
        <v>82</v>
      </c>
      <c r="Z7" s="10">
        <v>39</v>
      </c>
      <c r="AA7" s="10">
        <v>117</v>
      </c>
      <c r="AB7" s="10">
        <v>66</v>
      </c>
      <c r="AC7" s="10">
        <v>59</v>
      </c>
      <c r="AD7" s="10">
        <v>23</v>
      </c>
      <c r="AE7" s="10"/>
      <c r="AF7" s="10">
        <v>286</v>
      </c>
      <c r="AG7" s="10">
        <v>418</v>
      </c>
      <c r="AH7" s="10">
        <v>134</v>
      </c>
      <c r="AI7" s="10"/>
      <c r="AJ7" s="10">
        <v>304</v>
      </c>
      <c r="AK7" s="10">
        <v>294</v>
      </c>
      <c r="AL7" s="10">
        <v>73</v>
      </c>
      <c r="AM7" s="10">
        <v>9</v>
      </c>
      <c r="AN7" s="10">
        <v>133</v>
      </c>
      <c r="AO7" s="10"/>
      <c r="AP7" s="10">
        <v>169</v>
      </c>
      <c r="AQ7" s="10">
        <v>383</v>
      </c>
      <c r="AR7" s="10">
        <v>85</v>
      </c>
      <c r="AS7" s="10"/>
      <c r="AT7" s="10">
        <v>180</v>
      </c>
      <c r="AU7" s="10">
        <v>240</v>
      </c>
      <c r="AV7" s="10">
        <v>340</v>
      </c>
      <c r="AW7" s="10">
        <v>123</v>
      </c>
      <c r="AX7" s="10">
        <v>16</v>
      </c>
      <c r="AY7" s="10"/>
      <c r="AZ7" s="10">
        <v>243</v>
      </c>
      <c r="BA7" s="10">
        <v>288</v>
      </c>
      <c r="BB7" s="10">
        <v>116</v>
      </c>
      <c r="BC7" s="10">
        <v>184</v>
      </c>
      <c r="BD7" s="10">
        <v>111</v>
      </c>
      <c r="BE7" s="10">
        <v>53</v>
      </c>
    </row>
    <row r="8" spans="2:57" ht="30" customHeight="1" x14ac:dyDescent="0.25">
      <c r="B8" s="11" t="s">
        <v>20</v>
      </c>
      <c r="C8" s="11">
        <v>992</v>
      </c>
      <c r="D8" s="11">
        <v>454</v>
      </c>
      <c r="E8" s="11">
        <v>536</v>
      </c>
      <c r="F8" s="11"/>
      <c r="G8" s="11">
        <v>202</v>
      </c>
      <c r="H8" s="11">
        <v>178</v>
      </c>
      <c r="I8" s="11">
        <v>188</v>
      </c>
      <c r="J8" s="11">
        <v>151</v>
      </c>
      <c r="K8" s="11">
        <v>119</v>
      </c>
      <c r="L8" s="11">
        <v>154</v>
      </c>
      <c r="M8" s="11"/>
      <c r="N8" s="11">
        <v>314</v>
      </c>
      <c r="O8" s="11">
        <v>271</v>
      </c>
      <c r="P8" s="11">
        <v>198</v>
      </c>
      <c r="Q8" s="11">
        <v>200</v>
      </c>
      <c r="R8" s="11"/>
      <c r="S8" s="11">
        <v>148</v>
      </c>
      <c r="T8" s="11">
        <v>138</v>
      </c>
      <c r="U8" s="11">
        <v>72</v>
      </c>
      <c r="V8" s="11">
        <v>90</v>
      </c>
      <c r="W8" s="11">
        <v>71</v>
      </c>
      <c r="X8" s="11">
        <v>94</v>
      </c>
      <c r="Y8" s="11">
        <v>77</v>
      </c>
      <c r="Z8" s="11">
        <v>37</v>
      </c>
      <c r="AA8" s="11">
        <v>118</v>
      </c>
      <c r="AB8" s="11">
        <v>69</v>
      </c>
      <c r="AC8" s="11">
        <v>58</v>
      </c>
      <c r="AD8" s="11">
        <v>22</v>
      </c>
      <c r="AE8" s="11"/>
      <c r="AF8" s="11">
        <v>281</v>
      </c>
      <c r="AG8" s="11">
        <v>410</v>
      </c>
      <c r="AH8" s="11">
        <v>140</v>
      </c>
      <c r="AI8" s="11"/>
      <c r="AJ8" s="11">
        <v>295</v>
      </c>
      <c r="AK8" s="11">
        <v>295</v>
      </c>
      <c r="AL8" s="11">
        <v>70</v>
      </c>
      <c r="AM8" s="11">
        <v>9</v>
      </c>
      <c r="AN8" s="11">
        <v>138</v>
      </c>
      <c r="AO8" s="11"/>
      <c r="AP8" s="11">
        <v>167</v>
      </c>
      <c r="AQ8" s="11">
        <v>387</v>
      </c>
      <c r="AR8" s="11">
        <v>83</v>
      </c>
      <c r="AS8" s="11"/>
      <c r="AT8" s="11">
        <v>181</v>
      </c>
      <c r="AU8" s="11">
        <v>245</v>
      </c>
      <c r="AV8" s="11">
        <v>336</v>
      </c>
      <c r="AW8" s="11">
        <v>122</v>
      </c>
      <c r="AX8" s="11">
        <v>15</v>
      </c>
      <c r="AY8" s="11"/>
      <c r="AZ8" s="11">
        <v>253</v>
      </c>
      <c r="BA8" s="11">
        <v>287</v>
      </c>
      <c r="BB8" s="11">
        <v>115</v>
      </c>
      <c r="BC8" s="11">
        <v>178</v>
      </c>
      <c r="BD8" s="11">
        <v>108</v>
      </c>
      <c r="BE8" s="11">
        <v>52</v>
      </c>
    </row>
    <row r="9" spans="2:57" ht="30" x14ac:dyDescent="0.25">
      <c r="B9" s="15" t="s">
        <v>206</v>
      </c>
      <c r="C9" s="14">
        <v>0.21903169500342801</v>
      </c>
      <c r="D9" s="14">
        <v>0.21810954671709301</v>
      </c>
      <c r="E9" s="14">
        <v>0.21904173054945</v>
      </c>
      <c r="F9" s="14"/>
      <c r="G9" s="14">
        <v>0.340781107294098</v>
      </c>
      <c r="H9" s="14">
        <v>0.24620276250366999</v>
      </c>
      <c r="I9" s="14">
        <v>0.18867819826996801</v>
      </c>
      <c r="J9" s="14">
        <v>0.19706416196415599</v>
      </c>
      <c r="K9" s="14">
        <v>0.15374312394499501</v>
      </c>
      <c r="L9" s="14">
        <v>0.13755162339388899</v>
      </c>
      <c r="M9" s="14"/>
      <c r="N9" s="14">
        <v>0.28371334548163402</v>
      </c>
      <c r="O9" s="14">
        <v>0.22238874304129899</v>
      </c>
      <c r="P9" s="14">
        <v>0.20378731579116099</v>
      </c>
      <c r="Q9" s="14">
        <v>0.12885704556997901</v>
      </c>
      <c r="R9" s="14"/>
      <c r="S9" s="14">
        <v>0.26273247889478502</v>
      </c>
      <c r="T9" s="14">
        <v>0.23158540644065301</v>
      </c>
      <c r="U9" s="14">
        <v>0.24553805061164299</v>
      </c>
      <c r="V9" s="14">
        <v>0.25630718785743201</v>
      </c>
      <c r="W9" s="14">
        <v>0.16900141753724399</v>
      </c>
      <c r="X9" s="14">
        <v>0.17969616003047301</v>
      </c>
      <c r="Y9" s="14">
        <v>0.221415755867192</v>
      </c>
      <c r="Z9" s="14">
        <v>0.189630788299256</v>
      </c>
      <c r="AA9" s="14">
        <v>0.177084561408035</v>
      </c>
      <c r="AB9" s="14">
        <v>0.218310704158024</v>
      </c>
      <c r="AC9" s="14">
        <v>0.202126460267358</v>
      </c>
      <c r="AD9" s="14">
        <v>0.250370467102001</v>
      </c>
      <c r="AE9" s="14"/>
      <c r="AF9" s="14">
        <v>0.15125513324203699</v>
      </c>
      <c r="AG9" s="14">
        <v>0.22671277802107501</v>
      </c>
      <c r="AH9" s="14">
        <v>0.18563705815276199</v>
      </c>
      <c r="AI9" s="14"/>
      <c r="AJ9" s="14">
        <v>0.15974951955422401</v>
      </c>
      <c r="AK9" s="14">
        <v>0.25634487861100402</v>
      </c>
      <c r="AL9" s="14">
        <v>0.25659965074464303</v>
      </c>
      <c r="AM9" s="14">
        <v>9.4082010553867806E-2</v>
      </c>
      <c r="AN9" s="14">
        <v>0.16868242374155401</v>
      </c>
      <c r="AO9" s="14"/>
      <c r="AP9" s="14">
        <v>0.197895941182751</v>
      </c>
      <c r="AQ9" s="14">
        <v>0.238247482535692</v>
      </c>
      <c r="AR9" s="14">
        <v>0.26018176721981501</v>
      </c>
      <c r="AS9" s="14"/>
      <c r="AT9" s="14">
        <v>0.110159408902906</v>
      </c>
      <c r="AU9" s="14">
        <v>0.19109007375926501</v>
      </c>
      <c r="AV9" s="14">
        <v>0.28116129541507001</v>
      </c>
      <c r="AW9" s="14">
        <v>0.308867473724313</v>
      </c>
      <c r="AX9" s="14">
        <v>0.30581561445142902</v>
      </c>
      <c r="AY9" s="14"/>
      <c r="AZ9" s="14">
        <v>0.26420389627802998</v>
      </c>
      <c r="BA9" s="14">
        <v>0.22379813894567999</v>
      </c>
      <c r="BB9" s="14">
        <v>0.14824254018678601</v>
      </c>
      <c r="BC9" s="14">
        <v>0.19152798605805499</v>
      </c>
      <c r="BD9" s="14">
        <v>0.248362744134489</v>
      </c>
      <c r="BE9" s="14">
        <v>0.16263196106595201</v>
      </c>
    </row>
    <row r="10" spans="2:57" x14ac:dyDescent="0.25">
      <c r="B10" s="15" t="s">
        <v>207</v>
      </c>
      <c r="C10" s="14">
        <v>0.33118526239607998</v>
      </c>
      <c r="D10" s="14">
        <v>0.33412453307772799</v>
      </c>
      <c r="E10" s="14">
        <v>0.328836979525508</v>
      </c>
      <c r="F10" s="14"/>
      <c r="G10" s="14">
        <v>0.335418044076081</v>
      </c>
      <c r="H10" s="14">
        <v>0.34801462764699598</v>
      </c>
      <c r="I10" s="14">
        <v>0.29397951746865902</v>
      </c>
      <c r="J10" s="14">
        <v>0.331057484679881</v>
      </c>
      <c r="K10" s="14">
        <v>0.32610244726809801</v>
      </c>
      <c r="L10" s="14">
        <v>0.355657927938826</v>
      </c>
      <c r="M10" s="14"/>
      <c r="N10" s="14">
        <v>0.374997911981098</v>
      </c>
      <c r="O10" s="14">
        <v>0.37373016433391398</v>
      </c>
      <c r="P10" s="14">
        <v>0.30263131768942703</v>
      </c>
      <c r="Q10" s="14">
        <v>0.23789650645518201</v>
      </c>
      <c r="R10" s="14"/>
      <c r="S10" s="14">
        <v>0.40618356442515102</v>
      </c>
      <c r="T10" s="14">
        <v>0.26269165370841302</v>
      </c>
      <c r="U10" s="14">
        <v>0.29015660065649201</v>
      </c>
      <c r="V10" s="14">
        <v>0.27340362099529403</v>
      </c>
      <c r="W10" s="14">
        <v>0.42193707784286499</v>
      </c>
      <c r="X10" s="14">
        <v>0.41882707732881103</v>
      </c>
      <c r="Y10" s="14">
        <v>0.25677633051027798</v>
      </c>
      <c r="Z10" s="14">
        <v>0.31655362900674999</v>
      </c>
      <c r="AA10" s="14">
        <v>0.25488598805525697</v>
      </c>
      <c r="AB10" s="14">
        <v>0.40553097875477701</v>
      </c>
      <c r="AC10" s="14">
        <v>0.30436856664504602</v>
      </c>
      <c r="AD10" s="14">
        <v>0.49519168148473702</v>
      </c>
      <c r="AE10" s="14"/>
      <c r="AF10" s="14">
        <v>0.32151678545503798</v>
      </c>
      <c r="AG10" s="14">
        <v>0.34639472070211602</v>
      </c>
      <c r="AH10" s="14">
        <v>0.35066641238170598</v>
      </c>
      <c r="AI10" s="14"/>
      <c r="AJ10" s="14">
        <v>0.36715917229497003</v>
      </c>
      <c r="AK10" s="14">
        <v>0.30600412828532197</v>
      </c>
      <c r="AL10" s="14">
        <v>0.26059394014285397</v>
      </c>
      <c r="AM10" s="14">
        <v>0.23937525679705801</v>
      </c>
      <c r="AN10" s="14">
        <v>0.31782762393519698</v>
      </c>
      <c r="AO10" s="14"/>
      <c r="AP10" s="14">
        <v>0.35329784742333697</v>
      </c>
      <c r="AQ10" s="14">
        <v>0.330228330603206</v>
      </c>
      <c r="AR10" s="14">
        <v>0.31098696679156002</v>
      </c>
      <c r="AS10" s="14"/>
      <c r="AT10" s="14">
        <v>0.20795617388454299</v>
      </c>
      <c r="AU10" s="14">
        <v>0.32140980537223002</v>
      </c>
      <c r="AV10" s="14">
        <v>0.37889352340260601</v>
      </c>
      <c r="AW10" s="14">
        <v>0.40725986690292798</v>
      </c>
      <c r="AX10" s="14">
        <v>0.193460619793144</v>
      </c>
      <c r="AY10" s="14"/>
      <c r="AZ10" s="14">
        <v>0.356262716686853</v>
      </c>
      <c r="BA10" s="14">
        <v>0.33047522986215799</v>
      </c>
      <c r="BB10" s="14">
        <v>0.32339671657241198</v>
      </c>
      <c r="BC10" s="14">
        <v>0.34540934024621101</v>
      </c>
      <c r="BD10" s="14">
        <v>0.29339805265149899</v>
      </c>
      <c r="BE10" s="14">
        <v>0.25947692876321199</v>
      </c>
    </row>
    <row r="11" spans="2:57" x14ac:dyDescent="0.25">
      <c r="B11" s="15" t="s">
        <v>208</v>
      </c>
      <c r="C11" s="14">
        <v>0.27848555188865598</v>
      </c>
      <c r="D11" s="14">
        <v>0.26202570399464098</v>
      </c>
      <c r="E11" s="14">
        <v>0.29207421752225099</v>
      </c>
      <c r="F11" s="14"/>
      <c r="G11" s="14">
        <v>0.23350487113530299</v>
      </c>
      <c r="H11" s="14">
        <v>0.29079302887021002</v>
      </c>
      <c r="I11" s="14">
        <v>0.35481809097032901</v>
      </c>
      <c r="J11" s="14">
        <v>0.245931071549427</v>
      </c>
      <c r="K11" s="14">
        <v>0.34466470138027</v>
      </c>
      <c r="L11" s="14">
        <v>0.21099786402930501</v>
      </c>
      <c r="M11" s="14"/>
      <c r="N11" s="14">
        <v>0.216813567621857</v>
      </c>
      <c r="O11" s="14">
        <v>0.24380769389770701</v>
      </c>
      <c r="P11" s="14">
        <v>0.31231430200773103</v>
      </c>
      <c r="Q11" s="14">
        <v>0.38100167022744702</v>
      </c>
      <c r="R11" s="14"/>
      <c r="S11" s="14">
        <v>0.16429157686342899</v>
      </c>
      <c r="T11" s="14">
        <v>0.35782258310168902</v>
      </c>
      <c r="U11" s="14">
        <v>0.281541837325545</v>
      </c>
      <c r="V11" s="14">
        <v>0.310728171015274</v>
      </c>
      <c r="W11" s="14">
        <v>0.18496742311632999</v>
      </c>
      <c r="X11" s="14">
        <v>0.28945027879403501</v>
      </c>
      <c r="Y11" s="14">
        <v>0.28180972499991203</v>
      </c>
      <c r="Z11" s="14">
        <v>0.24243175046450199</v>
      </c>
      <c r="AA11" s="14">
        <v>0.39322751053232902</v>
      </c>
      <c r="AB11" s="14">
        <v>0.20561378179061701</v>
      </c>
      <c r="AC11" s="14">
        <v>0.30382339630125399</v>
      </c>
      <c r="AD11" s="14">
        <v>0.25443785141326197</v>
      </c>
      <c r="AE11" s="14"/>
      <c r="AF11" s="14">
        <v>0.32939176775124202</v>
      </c>
      <c r="AG11" s="14">
        <v>0.25400857073678301</v>
      </c>
      <c r="AH11" s="14">
        <v>0.27101755651791498</v>
      </c>
      <c r="AI11" s="14"/>
      <c r="AJ11" s="14">
        <v>0.29493624825411102</v>
      </c>
      <c r="AK11" s="14">
        <v>0.27672389054326901</v>
      </c>
      <c r="AL11" s="14">
        <v>0.29371726465782499</v>
      </c>
      <c r="AM11" s="14">
        <v>0.332293142598105</v>
      </c>
      <c r="AN11" s="14">
        <v>0.28792630188898899</v>
      </c>
      <c r="AO11" s="14"/>
      <c r="AP11" s="14">
        <v>0.262945889342109</v>
      </c>
      <c r="AQ11" s="14">
        <v>0.28807177321855698</v>
      </c>
      <c r="AR11" s="14">
        <v>0.276118704504275</v>
      </c>
      <c r="AS11" s="14"/>
      <c r="AT11" s="14">
        <v>0.33920409332919899</v>
      </c>
      <c r="AU11" s="14">
        <v>0.30705450553832098</v>
      </c>
      <c r="AV11" s="14">
        <v>0.23757401181629401</v>
      </c>
      <c r="AW11" s="14">
        <v>0.21166424896410099</v>
      </c>
      <c r="AX11" s="14">
        <v>0.31685272613839399</v>
      </c>
      <c r="AY11" s="14"/>
      <c r="AZ11" s="14">
        <v>0.24862824082617199</v>
      </c>
      <c r="BA11" s="14">
        <v>0.27697841250514199</v>
      </c>
      <c r="BB11" s="14">
        <v>0.37823893124798302</v>
      </c>
      <c r="BC11" s="14">
        <v>0.25436266288043202</v>
      </c>
      <c r="BD11" s="14">
        <v>0.279655780504936</v>
      </c>
      <c r="BE11" s="14">
        <v>0.29080400937676298</v>
      </c>
    </row>
    <row r="12" spans="2:57" ht="30" x14ac:dyDescent="0.25">
      <c r="B12" s="15" t="s">
        <v>209</v>
      </c>
      <c r="C12" s="14">
        <v>0.10285320360910399</v>
      </c>
      <c r="D12" s="14">
        <v>0.10754458504053301</v>
      </c>
      <c r="E12" s="14">
        <v>9.9468847145643996E-2</v>
      </c>
      <c r="F12" s="14"/>
      <c r="G12" s="14">
        <v>6.3002734814004993E-2</v>
      </c>
      <c r="H12" s="14">
        <v>9.5374978827545101E-2</v>
      </c>
      <c r="I12" s="14">
        <v>0.12990459931339199</v>
      </c>
      <c r="J12" s="14">
        <v>0.16049249680750299</v>
      </c>
      <c r="K12" s="14">
        <v>7.4373995779928495E-2</v>
      </c>
      <c r="L12" s="14">
        <v>9.6039932084852994E-2</v>
      </c>
      <c r="M12" s="14"/>
      <c r="N12" s="14">
        <v>6.7919142402390706E-2</v>
      </c>
      <c r="O12" s="14">
        <v>8.2419020377504898E-2</v>
      </c>
      <c r="P12" s="14">
        <v>0.130673464507434</v>
      </c>
      <c r="Q12" s="14">
        <v>0.16246793338422499</v>
      </c>
      <c r="R12" s="14"/>
      <c r="S12" s="14">
        <v>9.7275459833434705E-2</v>
      </c>
      <c r="T12" s="14">
        <v>8.5856841626408303E-2</v>
      </c>
      <c r="U12" s="14">
        <v>0.13053799421034501</v>
      </c>
      <c r="V12" s="14">
        <v>8.78747306329445E-2</v>
      </c>
      <c r="W12" s="14">
        <v>0.14045254063478599</v>
      </c>
      <c r="X12" s="14">
        <v>6.8085281996672006E-2</v>
      </c>
      <c r="Y12" s="14">
        <v>0.14563399142723499</v>
      </c>
      <c r="Z12" s="14">
        <v>0.16183628707349901</v>
      </c>
      <c r="AA12" s="14">
        <v>0.100899245720807</v>
      </c>
      <c r="AB12" s="14">
        <v>7.1285648761603704E-2</v>
      </c>
      <c r="AC12" s="14">
        <v>0.142715157230595</v>
      </c>
      <c r="AD12" s="14">
        <v>0</v>
      </c>
      <c r="AE12" s="14"/>
      <c r="AF12" s="14">
        <v>0.111624452662376</v>
      </c>
      <c r="AG12" s="14">
        <v>0.10598502338338001</v>
      </c>
      <c r="AH12" s="14">
        <v>0.113637741968795</v>
      </c>
      <c r="AI12" s="14"/>
      <c r="AJ12" s="14">
        <v>9.6431619796889106E-2</v>
      </c>
      <c r="AK12" s="14">
        <v>9.6282580506758794E-2</v>
      </c>
      <c r="AL12" s="14">
        <v>0.122590403312844</v>
      </c>
      <c r="AM12" s="14">
        <v>0.33424959005096899</v>
      </c>
      <c r="AN12" s="14">
        <v>0.147113669665034</v>
      </c>
      <c r="AO12" s="14"/>
      <c r="AP12" s="14">
        <v>0.109138248464138</v>
      </c>
      <c r="AQ12" s="14">
        <v>9.5270860529952706E-2</v>
      </c>
      <c r="AR12" s="14">
        <v>9.5516793538122605E-2</v>
      </c>
      <c r="AS12" s="14"/>
      <c r="AT12" s="14">
        <v>0.20205250027095101</v>
      </c>
      <c r="AU12" s="14">
        <v>0.117781737961644</v>
      </c>
      <c r="AV12" s="14">
        <v>6.88644107762897E-2</v>
      </c>
      <c r="AW12" s="14">
        <v>3.1681360861976399E-2</v>
      </c>
      <c r="AX12" s="14">
        <v>0</v>
      </c>
      <c r="AY12" s="14"/>
      <c r="AZ12" s="14">
        <v>8.1816272051133801E-2</v>
      </c>
      <c r="BA12" s="14">
        <v>9.5511295919322906E-2</v>
      </c>
      <c r="BB12" s="14">
        <v>7.4528463340298196E-2</v>
      </c>
      <c r="BC12" s="14">
        <v>0.128911762531362</v>
      </c>
      <c r="BD12" s="14">
        <v>0.13360247138173201</v>
      </c>
      <c r="BE12" s="14">
        <v>0.156364569994835</v>
      </c>
    </row>
    <row r="13" spans="2:57" x14ac:dyDescent="0.25">
      <c r="B13" s="15" t="s">
        <v>87</v>
      </c>
      <c r="C13" s="23">
        <v>6.8444287102732995E-2</v>
      </c>
      <c r="D13" s="23">
        <v>7.8195631170004304E-2</v>
      </c>
      <c r="E13" s="23">
        <v>6.0578225257146297E-2</v>
      </c>
      <c r="F13" s="23"/>
      <c r="G13" s="23">
        <v>2.7293242680512399E-2</v>
      </c>
      <c r="H13" s="23">
        <v>1.9614602151579501E-2</v>
      </c>
      <c r="I13" s="23">
        <v>3.2619593977650997E-2</v>
      </c>
      <c r="J13" s="23">
        <v>6.5454784999033094E-2</v>
      </c>
      <c r="K13" s="23">
        <v>0.101115731626709</v>
      </c>
      <c r="L13" s="23">
        <v>0.19975265255312699</v>
      </c>
      <c r="M13" s="23"/>
      <c r="N13" s="23">
        <v>5.6556032513020403E-2</v>
      </c>
      <c r="O13" s="23">
        <v>7.7654378349576003E-2</v>
      </c>
      <c r="P13" s="23">
        <v>5.0593600004246501E-2</v>
      </c>
      <c r="Q13" s="23">
        <v>8.9776844363166602E-2</v>
      </c>
      <c r="R13" s="23"/>
      <c r="S13" s="23">
        <v>6.9516919983200101E-2</v>
      </c>
      <c r="T13" s="23">
        <v>6.2043515122837102E-2</v>
      </c>
      <c r="U13" s="23">
        <v>5.2225517195974402E-2</v>
      </c>
      <c r="V13" s="23">
        <v>7.16862894990552E-2</v>
      </c>
      <c r="W13" s="23">
        <v>8.3641540868774997E-2</v>
      </c>
      <c r="X13" s="23">
        <v>4.3941201850009701E-2</v>
      </c>
      <c r="Y13" s="23">
        <v>9.4364197195382901E-2</v>
      </c>
      <c r="Z13" s="23">
        <v>8.9547545155993002E-2</v>
      </c>
      <c r="AA13" s="23">
        <v>7.3902694283571796E-2</v>
      </c>
      <c r="AB13" s="23">
        <v>9.9258886534978802E-2</v>
      </c>
      <c r="AC13" s="23">
        <v>4.6966419555746798E-2</v>
      </c>
      <c r="AD13" s="23">
        <v>0</v>
      </c>
      <c r="AE13" s="23"/>
      <c r="AF13" s="23">
        <v>8.6211860889307407E-2</v>
      </c>
      <c r="AG13" s="23">
        <v>6.6898907156646703E-2</v>
      </c>
      <c r="AH13" s="23">
        <v>7.9041230978821403E-2</v>
      </c>
      <c r="AI13" s="23"/>
      <c r="AJ13" s="23">
        <v>8.1723440099805297E-2</v>
      </c>
      <c r="AK13" s="23">
        <v>6.4644522053645806E-2</v>
      </c>
      <c r="AL13" s="23">
        <v>6.6498741141834697E-2</v>
      </c>
      <c r="AM13" s="23">
        <v>0</v>
      </c>
      <c r="AN13" s="23">
        <v>7.8449980769226393E-2</v>
      </c>
      <c r="AO13" s="23"/>
      <c r="AP13" s="23">
        <v>7.6722073587665807E-2</v>
      </c>
      <c r="AQ13" s="23">
        <v>4.8181553112591403E-2</v>
      </c>
      <c r="AR13" s="23">
        <v>5.7195767946228E-2</v>
      </c>
      <c r="AS13" s="23"/>
      <c r="AT13" s="23">
        <v>0.140627823612401</v>
      </c>
      <c r="AU13" s="23">
        <v>6.2663877368540205E-2</v>
      </c>
      <c r="AV13" s="23">
        <v>3.3506758589740698E-2</v>
      </c>
      <c r="AW13" s="23">
        <v>4.0527049546681598E-2</v>
      </c>
      <c r="AX13" s="23">
        <v>0.18387103961703299</v>
      </c>
      <c r="AY13" s="23"/>
      <c r="AZ13" s="23">
        <v>4.9088874157811199E-2</v>
      </c>
      <c r="BA13" s="23">
        <v>7.3236922767697901E-2</v>
      </c>
      <c r="BB13" s="23">
        <v>7.5593348652520695E-2</v>
      </c>
      <c r="BC13" s="23">
        <v>7.9788248283938795E-2</v>
      </c>
      <c r="BD13" s="23">
        <v>4.4980951327343498E-2</v>
      </c>
      <c r="BE13" s="23">
        <v>0.13072253079923801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BE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218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923</v>
      </c>
      <c r="D7" s="10">
        <v>495</v>
      </c>
      <c r="E7" s="10">
        <v>425</v>
      </c>
      <c r="F7" s="10"/>
      <c r="G7" s="10">
        <v>186</v>
      </c>
      <c r="H7" s="10">
        <v>158</v>
      </c>
      <c r="I7" s="10">
        <v>179</v>
      </c>
      <c r="J7" s="10">
        <v>145</v>
      </c>
      <c r="K7" s="10">
        <v>107</v>
      </c>
      <c r="L7" s="10">
        <v>148</v>
      </c>
      <c r="M7" s="10"/>
      <c r="N7" s="10">
        <v>316</v>
      </c>
      <c r="O7" s="10">
        <v>259</v>
      </c>
      <c r="P7" s="10">
        <v>173</v>
      </c>
      <c r="Q7" s="10">
        <v>167</v>
      </c>
      <c r="R7" s="10"/>
      <c r="S7" s="10">
        <v>140</v>
      </c>
      <c r="T7" s="10">
        <v>130</v>
      </c>
      <c r="U7" s="10">
        <v>73</v>
      </c>
      <c r="V7" s="10">
        <v>83</v>
      </c>
      <c r="W7" s="10">
        <v>66</v>
      </c>
      <c r="X7" s="10">
        <v>83</v>
      </c>
      <c r="Y7" s="10">
        <v>64</v>
      </c>
      <c r="Z7" s="10">
        <v>31</v>
      </c>
      <c r="AA7" s="10">
        <v>114</v>
      </c>
      <c r="AB7" s="10">
        <v>71</v>
      </c>
      <c r="AC7" s="10">
        <v>46</v>
      </c>
      <c r="AD7" s="10">
        <v>22</v>
      </c>
      <c r="AE7" s="10"/>
      <c r="AF7" s="10">
        <v>259</v>
      </c>
      <c r="AG7" s="10">
        <v>387</v>
      </c>
      <c r="AH7" s="10">
        <v>126</v>
      </c>
      <c r="AI7" s="10"/>
      <c r="AJ7" s="10">
        <v>281</v>
      </c>
      <c r="AK7" s="10">
        <v>267</v>
      </c>
      <c r="AL7" s="10">
        <v>75</v>
      </c>
      <c r="AM7" s="10">
        <v>8</v>
      </c>
      <c r="AN7" s="10">
        <v>124</v>
      </c>
      <c r="AO7" s="10"/>
      <c r="AP7" s="10">
        <v>147</v>
      </c>
      <c r="AQ7" s="10">
        <v>359</v>
      </c>
      <c r="AR7" s="10">
        <v>80</v>
      </c>
      <c r="AS7" s="10"/>
      <c r="AT7" s="10">
        <v>150</v>
      </c>
      <c r="AU7" s="10">
        <v>220</v>
      </c>
      <c r="AV7" s="10">
        <v>326</v>
      </c>
      <c r="AW7" s="10">
        <v>118</v>
      </c>
      <c r="AX7" s="10">
        <v>16</v>
      </c>
      <c r="AY7" s="10"/>
      <c r="AZ7" s="10">
        <v>228</v>
      </c>
      <c r="BA7" s="10">
        <v>265</v>
      </c>
      <c r="BB7" s="10">
        <v>105</v>
      </c>
      <c r="BC7" s="10">
        <v>166</v>
      </c>
      <c r="BD7" s="10">
        <v>107</v>
      </c>
      <c r="BE7" s="10">
        <v>52</v>
      </c>
    </row>
    <row r="8" spans="2:57" ht="30" customHeight="1" x14ac:dyDescent="0.25">
      <c r="B8" s="11" t="s">
        <v>20</v>
      </c>
      <c r="C8" s="11">
        <v>925</v>
      </c>
      <c r="D8" s="11">
        <v>509</v>
      </c>
      <c r="E8" s="11">
        <v>413</v>
      </c>
      <c r="F8" s="11"/>
      <c r="G8" s="11">
        <v>195</v>
      </c>
      <c r="H8" s="11">
        <v>174</v>
      </c>
      <c r="I8" s="11">
        <v>186</v>
      </c>
      <c r="J8" s="11">
        <v>142</v>
      </c>
      <c r="K8" s="11">
        <v>93</v>
      </c>
      <c r="L8" s="11">
        <v>136</v>
      </c>
      <c r="M8" s="11"/>
      <c r="N8" s="11">
        <v>299</v>
      </c>
      <c r="O8" s="11">
        <v>246</v>
      </c>
      <c r="P8" s="11">
        <v>186</v>
      </c>
      <c r="Q8" s="11">
        <v>186</v>
      </c>
      <c r="R8" s="11"/>
      <c r="S8" s="11">
        <v>146</v>
      </c>
      <c r="T8" s="11">
        <v>122</v>
      </c>
      <c r="U8" s="11">
        <v>71</v>
      </c>
      <c r="V8" s="11">
        <v>86</v>
      </c>
      <c r="W8" s="11">
        <v>67</v>
      </c>
      <c r="X8" s="11">
        <v>88</v>
      </c>
      <c r="Y8" s="11">
        <v>61</v>
      </c>
      <c r="Z8" s="11">
        <v>30</v>
      </c>
      <c r="AA8" s="11">
        <v>115</v>
      </c>
      <c r="AB8" s="11">
        <v>75</v>
      </c>
      <c r="AC8" s="11">
        <v>45</v>
      </c>
      <c r="AD8" s="11">
        <v>21</v>
      </c>
      <c r="AE8" s="11"/>
      <c r="AF8" s="11">
        <v>254</v>
      </c>
      <c r="AG8" s="11">
        <v>382</v>
      </c>
      <c r="AH8" s="11">
        <v>132</v>
      </c>
      <c r="AI8" s="11"/>
      <c r="AJ8" s="11">
        <v>271</v>
      </c>
      <c r="AK8" s="11">
        <v>271</v>
      </c>
      <c r="AL8" s="11">
        <v>73</v>
      </c>
      <c r="AM8" s="11">
        <v>8</v>
      </c>
      <c r="AN8" s="11">
        <v>130</v>
      </c>
      <c r="AO8" s="11"/>
      <c r="AP8" s="11">
        <v>144</v>
      </c>
      <c r="AQ8" s="11">
        <v>366</v>
      </c>
      <c r="AR8" s="11">
        <v>78</v>
      </c>
      <c r="AS8" s="11"/>
      <c r="AT8" s="11">
        <v>153</v>
      </c>
      <c r="AU8" s="11">
        <v>227</v>
      </c>
      <c r="AV8" s="11">
        <v>322</v>
      </c>
      <c r="AW8" s="11">
        <v>118</v>
      </c>
      <c r="AX8" s="11">
        <v>15</v>
      </c>
      <c r="AY8" s="11"/>
      <c r="AZ8" s="11">
        <v>241</v>
      </c>
      <c r="BA8" s="11">
        <v>264</v>
      </c>
      <c r="BB8" s="11">
        <v>106</v>
      </c>
      <c r="BC8" s="11">
        <v>160</v>
      </c>
      <c r="BD8" s="11">
        <v>103</v>
      </c>
      <c r="BE8" s="11">
        <v>51</v>
      </c>
    </row>
    <row r="9" spans="2:57" ht="30" x14ac:dyDescent="0.25">
      <c r="B9" s="15" t="s">
        <v>206</v>
      </c>
      <c r="C9" s="14">
        <v>0.22616187471942401</v>
      </c>
      <c r="D9" s="14">
        <v>0.221520946522058</v>
      </c>
      <c r="E9" s="14">
        <v>0.23093406227701799</v>
      </c>
      <c r="F9" s="14"/>
      <c r="G9" s="14">
        <v>0.36241469475533999</v>
      </c>
      <c r="H9" s="14">
        <v>0.27862284609924498</v>
      </c>
      <c r="I9" s="14">
        <v>0.157073848539862</v>
      </c>
      <c r="J9" s="14">
        <v>0.20529811474507501</v>
      </c>
      <c r="K9" s="14">
        <v>0.18526825785748899</v>
      </c>
      <c r="L9" s="14">
        <v>0.108492930519357</v>
      </c>
      <c r="M9" s="14"/>
      <c r="N9" s="14">
        <v>0.30752857156393398</v>
      </c>
      <c r="O9" s="14">
        <v>0.24855623744107999</v>
      </c>
      <c r="P9" s="14">
        <v>0.15822708691796</v>
      </c>
      <c r="Q9" s="14">
        <v>0.143512935273506</v>
      </c>
      <c r="R9" s="14"/>
      <c r="S9" s="14">
        <v>0.26981097890773198</v>
      </c>
      <c r="T9" s="14">
        <v>0.22456035911370101</v>
      </c>
      <c r="U9" s="14">
        <v>0.19440961613319199</v>
      </c>
      <c r="V9" s="14">
        <v>0.17841823010636501</v>
      </c>
      <c r="W9" s="14">
        <v>0.18731218419117901</v>
      </c>
      <c r="X9" s="14">
        <v>0.24311610830852001</v>
      </c>
      <c r="Y9" s="14">
        <v>0.175039193894997</v>
      </c>
      <c r="Z9" s="14">
        <v>0.15819611603332601</v>
      </c>
      <c r="AA9" s="14">
        <v>0.160350761858195</v>
      </c>
      <c r="AB9" s="14">
        <v>0.39460930390357302</v>
      </c>
      <c r="AC9" s="14">
        <v>0.21859617166841899</v>
      </c>
      <c r="AD9" s="14">
        <v>0.30429962553555501</v>
      </c>
      <c r="AE9" s="14"/>
      <c r="AF9" s="14">
        <v>0.153911536042424</v>
      </c>
      <c r="AG9" s="14">
        <v>0.23533823058224301</v>
      </c>
      <c r="AH9" s="14">
        <v>0.18975724028655699</v>
      </c>
      <c r="AI9" s="14"/>
      <c r="AJ9" s="14">
        <v>0.177643147677575</v>
      </c>
      <c r="AK9" s="14">
        <v>0.24038079079706501</v>
      </c>
      <c r="AL9" s="14">
        <v>0.236448221838259</v>
      </c>
      <c r="AM9" s="14">
        <v>0.14335803309845899</v>
      </c>
      <c r="AN9" s="14">
        <v>0.20868728023199301</v>
      </c>
      <c r="AO9" s="14"/>
      <c r="AP9" s="14">
        <v>0.22786547445274</v>
      </c>
      <c r="AQ9" s="14">
        <v>0.25277296503882402</v>
      </c>
      <c r="AR9" s="14">
        <v>0.24270619500622101</v>
      </c>
      <c r="AS9" s="14"/>
      <c r="AT9" s="14">
        <v>8.6131706169788005E-2</v>
      </c>
      <c r="AU9" s="14">
        <v>0.18577771390884501</v>
      </c>
      <c r="AV9" s="14">
        <v>0.28274742434428701</v>
      </c>
      <c r="AW9" s="14">
        <v>0.34222073247474599</v>
      </c>
      <c r="AX9" s="14">
        <v>0.51002737267069298</v>
      </c>
      <c r="AY9" s="14"/>
      <c r="AZ9" s="14">
        <v>0.29895855929092602</v>
      </c>
      <c r="BA9" s="14">
        <v>0.208844210340069</v>
      </c>
      <c r="BB9" s="14">
        <v>0.18191814366294601</v>
      </c>
      <c r="BC9" s="14">
        <v>0.21225453047665499</v>
      </c>
      <c r="BD9" s="14">
        <v>0.172220417992723</v>
      </c>
      <c r="BE9" s="14">
        <v>0.21698616329442</v>
      </c>
    </row>
    <row r="10" spans="2:57" x14ac:dyDescent="0.25">
      <c r="B10" s="15" t="s">
        <v>207</v>
      </c>
      <c r="C10" s="14">
        <v>0.28830445334524601</v>
      </c>
      <c r="D10" s="14">
        <v>0.29732708139710001</v>
      </c>
      <c r="E10" s="14">
        <v>0.27705067758984597</v>
      </c>
      <c r="F10" s="14"/>
      <c r="G10" s="14">
        <v>0.22619035202672699</v>
      </c>
      <c r="H10" s="14">
        <v>0.33234504954091598</v>
      </c>
      <c r="I10" s="14">
        <v>0.29425273143685898</v>
      </c>
      <c r="J10" s="14">
        <v>0.29211818513736598</v>
      </c>
      <c r="K10" s="14">
        <v>0.30571386587337201</v>
      </c>
      <c r="L10" s="14">
        <v>0.29682456756002401</v>
      </c>
      <c r="M10" s="14"/>
      <c r="N10" s="14">
        <v>0.33628843379751999</v>
      </c>
      <c r="O10" s="14">
        <v>0.31312208877514303</v>
      </c>
      <c r="P10" s="14">
        <v>0.25916106385059301</v>
      </c>
      <c r="Q10" s="14">
        <v>0.210263704104517</v>
      </c>
      <c r="R10" s="14"/>
      <c r="S10" s="14">
        <v>0.288451833338843</v>
      </c>
      <c r="T10" s="14">
        <v>0.217888461828179</v>
      </c>
      <c r="U10" s="14">
        <v>0.24022697850987401</v>
      </c>
      <c r="V10" s="14">
        <v>0.28488218665394799</v>
      </c>
      <c r="W10" s="14">
        <v>0.29923537492372598</v>
      </c>
      <c r="X10" s="14">
        <v>0.39271508446724201</v>
      </c>
      <c r="Y10" s="14">
        <v>0.32504766464416002</v>
      </c>
      <c r="Z10" s="14">
        <v>0.203823628344519</v>
      </c>
      <c r="AA10" s="14">
        <v>0.25738771877958699</v>
      </c>
      <c r="AB10" s="14">
        <v>0.36526526256502001</v>
      </c>
      <c r="AC10" s="14">
        <v>0.23515545440896801</v>
      </c>
      <c r="AD10" s="14">
        <v>0.422012525979648</v>
      </c>
      <c r="AE10" s="14"/>
      <c r="AF10" s="14">
        <v>0.294452009192676</v>
      </c>
      <c r="AG10" s="14">
        <v>0.30912679024559703</v>
      </c>
      <c r="AH10" s="14">
        <v>0.27802452328121502</v>
      </c>
      <c r="AI10" s="14"/>
      <c r="AJ10" s="14">
        <v>0.32556825844203002</v>
      </c>
      <c r="AK10" s="14">
        <v>0.26550339255998701</v>
      </c>
      <c r="AL10" s="14">
        <v>0.33312479683208002</v>
      </c>
      <c r="AM10" s="14">
        <v>0.25522027164893102</v>
      </c>
      <c r="AN10" s="14">
        <v>0.237038645128616</v>
      </c>
      <c r="AO10" s="14"/>
      <c r="AP10" s="14">
        <v>0.30464877819059599</v>
      </c>
      <c r="AQ10" s="14">
        <v>0.27187835179403003</v>
      </c>
      <c r="AR10" s="14">
        <v>0.30072438571780102</v>
      </c>
      <c r="AS10" s="14"/>
      <c r="AT10" s="14">
        <v>0.160390916857101</v>
      </c>
      <c r="AU10" s="14">
        <v>0.27154167107190602</v>
      </c>
      <c r="AV10" s="14">
        <v>0.33993643518042799</v>
      </c>
      <c r="AW10" s="14">
        <v>0.354680104671317</v>
      </c>
      <c r="AX10" s="14">
        <v>0.12887937522309401</v>
      </c>
      <c r="AY10" s="14"/>
      <c r="AZ10" s="14">
        <v>0.302118694737121</v>
      </c>
      <c r="BA10" s="14">
        <v>0.32468138927931001</v>
      </c>
      <c r="BB10" s="14">
        <v>0.23168932883556001</v>
      </c>
      <c r="BC10" s="14">
        <v>0.25520197801411298</v>
      </c>
      <c r="BD10" s="14">
        <v>0.28952797440904599</v>
      </c>
      <c r="BE10" s="14">
        <v>0.25365859145481601</v>
      </c>
    </row>
    <row r="11" spans="2:57" x14ac:dyDescent="0.25">
      <c r="B11" s="15" t="s">
        <v>208</v>
      </c>
      <c r="C11" s="14">
        <v>0.29217636575847999</v>
      </c>
      <c r="D11" s="14">
        <v>0.28248860321944902</v>
      </c>
      <c r="E11" s="14">
        <v>0.30376214336084401</v>
      </c>
      <c r="F11" s="14"/>
      <c r="G11" s="14">
        <v>0.28993235497098302</v>
      </c>
      <c r="H11" s="14">
        <v>0.24538876419099101</v>
      </c>
      <c r="I11" s="14">
        <v>0.37376810984194597</v>
      </c>
      <c r="J11" s="14">
        <v>0.230915642015941</v>
      </c>
      <c r="K11" s="14">
        <v>0.288833941865413</v>
      </c>
      <c r="L11" s="14">
        <v>0.30977108535940701</v>
      </c>
      <c r="M11" s="14"/>
      <c r="N11" s="14">
        <v>0.22059414530428301</v>
      </c>
      <c r="O11" s="14">
        <v>0.264162456310994</v>
      </c>
      <c r="P11" s="14">
        <v>0.36056532886409998</v>
      </c>
      <c r="Q11" s="14">
        <v>0.36118025203738902</v>
      </c>
      <c r="R11" s="14"/>
      <c r="S11" s="14">
        <v>0.24253791766799099</v>
      </c>
      <c r="T11" s="14">
        <v>0.34042978856615802</v>
      </c>
      <c r="U11" s="14">
        <v>0.39537352770491002</v>
      </c>
      <c r="V11" s="14">
        <v>0.31119088373645098</v>
      </c>
      <c r="W11" s="14">
        <v>0.30738715728722199</v>
      </c>
      <c r="X11" s="14">
        <v>0.24594932160204699</v>
      </c>
      <c r="Y11" s="14">
        <v>0.251448985995393</v>
      </c>
      <c r="Z11" s="14">
        <v>0.34912532615147901</v>
      </c>
      <c r="AA11" s="14">
        <v>0.38975471698515102</v>
      </c>
      <c r="AB11" s="14">
        <v>0.12107394407744899</v>
      </c>
      <c r="AC11" s="14">
        <v>0.27606466915765898</v>
      </c>
      <c r="AD11" s="14">
        <v>0.229771998718206</v>
      </c>
      <c r="AE11" s="14"/>
      <c r="AF11" s="14">
        <v>0.33806602444091</v>
      </c>
      <c r="AG11" s="14">
        <v>0.26453471441187498</v>
      </c>
      <c r="AH11" s="14">
        <v>0.28586242249252902</v>
      </c>
      <c r="AI11" s="14"/>
      <c r="AJ11" s="14">
        <v>0.28292347441320798</v>
      </c>
      <c r="AK11" s="14">
        <v>0.32403574771070898</v>
      </c>
      <c r="AL11" s="14">
        <v>0.26356891561596801</v>
      </c>
      <c r="AM11" s="14">
        <v>0.374078977222913</v>
      </c>
      <c r="AN11" s="14">
        <v>0.31310321121263601</v>
      </c>
      <c r="AO11" s="14"/>
      <c r="AP11" s="14">
        <v>0.25271933732273</v>
      </c>
      <c r="AQ11" s="14">
        <v>0.31875581341645298</v>
      </c>
      <c r="AR11" s="14">
        <v>0.31079453674961599</v>
      </c>
      <c r="AS11" s="14"/>
      <c r="AT11" s="14">
        <v>0.37563362624547703</v>
      </c>
      <c r="AU11" s="14">
        <v>0.33584350237275101</v>
      </c>
      <c r="AV11" s="14">
        <v>0.25852117915300998</v>
      </c>
      <c r="AW11" s="14">
        <v>0.18846727244995601</v>
      </c>
      <c r="AX11" s="14">
        <v>0.24323502797117999</v>
      </c>
      <c r="AY11" s="14"/>
      <c r="AZ11" s="14">
        <v>0.237636905881808</v>
      </c>
      <c r="BA11" s="14">
        <v>0.27741479126121199</v>
      </c>
      <c r="BB11" s="14">
        <v>0.41083880030792003</v>
      </c>
      <c r="BC11" s="14">
        <v>0.29253676371144</v>
      </c>
      <c r="BD11" s="14">
        <v>0.333096067787086</v>
      </c>
      <c r="BE11" s="14">
        <v>0.29557164783629702</v>
      </c>
    </row>
    <row r="12" spans="2:57" ht="30" x14ac:dyDescent="0.25">
      <c r="B12" s="15" t="s">
        <v>209</v>
      </c>
      <c r="C12" s="14">
        <v>0.12031359135224499</v>
      </c>
      <c r="D12" s="14">
        <v>0.11192433513715699</v>
      </c>
      <c r="E12" s="14">
        <v>0.13154374539432701</v>
      </c>
      <c r="F12" s="14"/>
      <c r="G12" s="14">
        <v>9.2733924803470202E-2</v>
      </c>
      <c r="H12" s="14">
        <v>9.7500675971564504E-2</v>
      </c>
      <c r="I12" s="14">
        <v>0.112796620743294</v>
      </c>
      <c r="J12" s="14">
        <v>0.22337981414106001</v>
      </c>
      <c r="K12" s="14">
        <v>0.134256312075237</v>
      </c>
      <c r="L12" s="14">
        <v>8.2086769193693496E-2</v>
      </c>
      <c r="M12" s="14"/>
      <c r="N12" s="14">
        <v>6.6781048423666695E-2</v>
      </c>
      <c r="O12" s="14">
        <v>9.8876697149405599E-2</v>
      </c>
      <c r="P12" s="14">
        <v>0.16042960718372301</v>
      </c>
      <c r="Q12" s="14">
        <v>0.19960005921478999</v>
      </c>
      <c r="R12" s="14"/>
      <c r="S12" s="14">
        <v>0.112247848530951</v>
      </c>
      <c r="T12" s="14">
        <v>0.14901632334710299</v>
      </c>
      <c r="U12" s="14">
        <v>9.3129939269288406E-2</v>
      </c>
      <c r="V12" s="14">
        <v>0.161992668586878</v>
      </c>
      <c r="W12" s="14">
        <v>0.14918669241970201</v>
      </c>
      <c r="X12" s="14">
        <v>6.1539673718598399E-2</v>
      </c>
      <c r="Y12" s="14">
        <v>0.123516555155133</v>
      </c>
      <c r="Z12" s="14">
        <v>0.16207772020478201</v>
      </c>
      <c r="AA12" s="14">
        <v>0.12280223511282699</v>
      </c>
      <c r="AB12" s="14">
        <v>4.2909325126333497E-2</v>
      </c>
      <c r="AC12" s="14">
        <v>0.22972195035147799</v>
      </c>
      <c r="AD12" s="14">
        <v>4.3915849766590603E-2</v>
      </c>
      <c r="AE12" s="14"/>
      <c r="AF12" s="14">
        <v>0.12890223059137099</v>
      </c>
      <c r="AG12" s="14">
        <v>0.12131108493204799</v>
      </c>
      <c r="AH12" s="14">
        <v>0.133242215384136</v>
      </c>
      <c r="AI12" s="14"/>
      <c r="AJ12" s="14">
        <v>9.9301985622410299E-2</v>
      </c>
      <c r="AK12" s="14">
        <v>0.116036986729461</v>
      </c>
      <c r="AL12" s="14">
        <v>0.140113746603277</v>
      </c>
      <c r="AM12" s="14">
        <v>0.22734271802969699</v>
      </c>
      <c r="AN12" s="14">
        <v>0.16244498650297101</v>
      </c>
      <c r="AO12" s="14"/>
      <c r="AP12" s="14">
        <v>8.2248933574646493E-2</v>
      </c>
      <c r="AQ12" s="14">
        <v>0.117291468129645</v>
      </c>
      <c r="AR12" s="14">
        <v>0.10976565929565001</v>
      </c>
      <c r="AS12" s="14"/>
      <c r="AT12" s="14">
        <v>0.271677194711412</v>
      </c>
      <c r="AU12" s="14">
        <v>0.12526015044324099</v>
      </c>
      <c r="AV12" s="14">
        <v>8.0521612014605198E-2</v>
      </c>
      <c r="AW12" s="14">
        <v>2.4894483857468001E-2</v>
      </c>
      <c r="AX12" s="14">
        <v>0</v>
      </c>
      <c r="AY12" s="14"/>
      <c r="AZ12" s="14">
        <v>9.8429702782935294E-2</v>
      </c>
      <c r="BA12" s="14">
        <v>0.10955360344245101</v>
      </c>
      <c r="BB12" s="14">
        <v>0.100073702364551</v>
      </c>
      <c r="BC12" s="14">
        <v>0.15297886494218699</v>
      </c>
      <c r="BD12" s="14">
        <v>0.15136024985021901</v>
      </c>
      <c r="BE12" s="14">
        <v>0.15601783940640199</v>
      </c>
    </row>
    <row r="13" spans="2:57" x14ac:dyDescent="0.25">
      <c r="B13" s="15" t="s">
        <v>87</v>
      </c>
      <c r="C13" s="23">
        <v>7.3043714824605796E-2</v>
      </c>
      <c r="D13" s="23">
        <v>8.6739033724236303E-2</v>
      </c>
      <c r="E13" s="23">
        <v>5.6709371377965501E-2</v>
      </c>
      <c r="F13" s="23"/>
      <c r="G13" s="23">
        <v>2.8728673443479701E-2</v>
      </c>
      <c r="H13" s="23">
        <v>4.6142664197283301E-2</v>
      </c>
      <c r="I13" s="23">
        <v>6.2108689438039301E-2</v>
      </c>
      <c r="J13" s="23">
        <v>4.8288243960558301E-2</v>
      </c>
      <c r="K13" s="23">
        <v>8.5927622328489703E-2</v>
      </c>
      <c r="L13" s="23">
        <v>0.20282464736751901</v>
      </c>
      <c r="M13" s="23"/>
      <c r="N13" s="23">
        <v>6.8807800910595698E-2</v>
      </c>
      <c r="O13" s="23">
        <v>7.5282520323376498E-2</v>
      </c>
      <c r="P13" s="23">
        <v>6.1616913183624E-2</v>
      </c>
      <c r="Q13" s="23">
        <v>8.5443049369798393E-2</v>
      </c>
      <c r="R13" s="23"/>
      <c r="S13" s="23">
        <v>8.6951421554483405E-2</v>
      </c>
      <c r="T13" s="23">
        <v>6.8105067144859005E-2</v>
      </c>
      <c r="U13" s="23">
        <v>7.6859938382735304E-2</v>
      </c>
      <c r="V13" s="23">
        <v>6.3516030916358601E-2</v>
      </c>
      <c r="W13" s="23">
        <v>5.6878591178170901E-2</v>
      </c>
      <c r="X13" s="23">
        <v>5.6679811903593502E-2</v>
      </c>
      <c r="Y13" s="23">
        <v>0.124947600310317</v>
      </c>
      <c r="Z13" s="23">
        <v>0.126777209265894</v>
      </c>
      <c r="AA13" s="23">
        <v>6.9704567264238695E-2</v>
      </c>
      <c r="AB13" s="23">
        <v>7.6142164327624801E-2</v>
      </c>
      <c r="AC13" s="23">
        <v>4.0461754413474701E-2</v>
      </c>
      <c r="AD13" s="23">
        <v>0</v>
      </c>
      <c r="AE13" s="23"/>
      <c r="AF13" s="23">
        <v>8.4668199732619798E-2</v>
      </c>
      <c r="AG13" s="23">
        <v>6.9689179828237496E-2</v>
      </c>
      <c r="AH13" s="23">
        <v>0.11311359855556199</v>
      </c>
      <c r="AI13" s="23"/>
      <c r="AJ13" s="23">
        <v>0.114563133844775</v>
      </c>
      <c r="AK13" s="23">
        <v>5.4043082202777697E-2</v>
      </c>
      <c r="AL13" s="23">
        <v>2.6744319110416401E-2</v>
      </c>
      <c r="AM13" s="23">
        <v>0</v>
      </c>
      <c r="AN13" s="23">
        <v>7.8725876923784105E-2</v>
      </c>
      <c r="AO13" s="23"/>
      <c r="AP13" s="23">
        <v>0.13251747645928699</v>
      </c>
      <c r="AQ13" s="23">
        <v>3.9301401621047102E-2</v>
      </c>
      <c r="AR13" s="23">
        <v>3.6009223230711401E-2</v>
      </c>
      <c r="AS13" s="23"/>
      <c r="AT13" s="23">
        <v>0.10616655601622101</v>
      </c>
      <c r="AU13" s="23">
        <v>8.1576962203256595E-2</v>
      </c>
      <c r="AV13" s="23">
        <v>3.8273349307670498E-2</v>
      </c>
      <c r="AW13" s="23">
        <v>8.9737406546512896E-2</v>
      </c>
      <c r="AX13" s="23">
        <v>0.117858224135034</v>
      </c>
      <c r="AY13" s="23"/>
      <c r="AZ13" s="23">
        <v>6.2856137307210097E-2</v>
      </c>
      <c r="BA13" s="23">
        <v>7.95060056769583E-2</v>
      </c>
      <c r="BB13" s="23">
        <v>7.5480024829023204E-2</v>
      </c>
      <c r="BC13" s="23">
        <v>8.7027862855603794E-2</v>
      </c>
      <c r="BD13" s="23">
        <v>5.3795289960925502E-2</v>
      </c>
      <c r="BE13" s="23">
        <v>7.77657580080649E-2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J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10" width="20.7109375" customWidth="1"/>
  </cols>
  <sheetData>
    <row r="2" spans="2:10" ht="39.950000000000003" customHeight="1" x14ac:dyDescent="0.25">
      <c r="D2" s="29" t="s">
        <v>224</v>
      </c>
      <c r="E2" s="26"/>
      <c r="F2" s="26"/>
      <c r="G2" s="26"/>
      <c r="H2" s="26"/>
      <c r="I2" s="26"/>
      <c r="J2" s="26"/>
    </row>
    <row r="6" spans="2:10" ht="50.1" customHeight="1" x14ac:dyDescent="0.25">
      <c r="B6" s="17" t="s">
        <v>15</v>
      </c>
      <c r="C6" s="17" t="s">
        <v>199</v>
      </c>
      <c r="D6" s="17" t="s">
        <v>200</v>
      </c>
      <c r="E6" s="17" t="s">
        <v>201</v>
      </c>
      <c r="F6" s="17" t="s">
        <v>202</v>
      </c>
      <c r="G6" s="17" t="s">
        <v>203</v>
      </c>
      <c r="H6" s="17" t="s">
        <v>204</v>
      </c>
      <c r="I6" s="17" t="s">
        <v>205</v>
      </c>
    </row>
    <row r="7" spans="2:10" ht="30" x14ac:dyDescent="0.25">
      <c r="B7" s="15" t="s">
        <v>219</v>
      </c>
      <c r="C7" s="14">
        <v>0.294176462538703</v>
      </c>
      <c r="D7" s="14">
        <v>0.176473301668048</v>
      </c>
      <c r="E7" s="14">
        <v>0.29575496716288802</v>
      </c>
      <c r="F7" s="14">
        <v>0.28649022877687902</v>
      </c>
      <c r="G7" s="14">
        <v>0.184131777927595</v>
      </c>
      <c r="H7" s="14">
        <v>0.265153651307729</v>
      </c>
      <c r="I7" s="14">
        <v>0.17833096022370001</v>
      </c>
    </row>
    <row r="8" spans="2:10" ht="30" x14ac:dyDescent="0.25">
      <c r="B8" s="15" t="s">
        <v>220</v>
      </c>
      <c r="C8" s="14">
        <v>0.38813808725023402</v>
      </c>
      <c r="D8" s="14">
        <v>0.30177785713370803</v>
      </c>
      <c r="E8" s="14">
        <v>0.35291805624361799</v>
      </c>
      <c r="F8" s="14">
        <v>0.39382487349249301</v>
      </c>
      <c r="G8" s="14">
        <v>0.29582393484441599</v>
      </c>
      <c r="H8" s="14">
        <v>0.367170508715366</v>
      </c>
      <c r="I8" s="14">
        <v>0.329318857332069</v>
      </c>
    </row>
    <row r="9" spans="2:10" x14ac:dyDescent="0.25">
      <c r="B9" s="15" t="s">
        <v>221</v>
      </c>
      <c r="C9" s="14">
        <v>0.16105385961006399</v>
      </c>
      <c r="D9" s="14">
        <v>0.21184706544163801</v>
      </c>
      <c r="E9" s="14">
        <v>0.17924917980440899</v>
      </c>
      <c r="F9" s="14">
        <v>0.19141702706397201</v>
      </c>
      <c r="G9" s="14">
        <v>0.205004191678794</v>
      </c>
      <c r="H9" s="14">
        <v>0.186537187999647</v>
      </c>
      <c r="I9" s="14">
        <v>0.209337607322823</v>
      </c>
    </row>
    <row r="10" spans="2:10" ht="30" x14ac:dyDescent="0.25">
      <c r="B10" s="15" t="s">
        <v>222</v>
      </c>
      <c r="C10" s="14">
        <v>9.1797064763935995E-2</v>
      </c>
      <c r="D10" s="14">
        <v>0.171485794094308</v>
      </c>
      <c r="E10" s="14">
        <v>0.110478360656311</v>
      </c>
      <c r="F10" s="14">
        <v>8.2848972541317595E-2</v>
      </c>
      <c r="G10" s="14">
        <v>0.20805737251919301</v>
      </c>
      <c r="H10" s="14">
        <v>0.113653351100977</v>
      </c>
      <c r="I10" s="14">
        <v>0.17125306136190799</v>
      </c>
    </row>
    <row r="11" spans="2:10" ht="30" x14ac:dyDescent="0.25">
      <c r="B11" s="15" t="s">
        <v>223</v>
      </c>
      <c r="C11" s="14">
        <v>5.7504516217736799E-2</v>
      </c>
      <c r="D11" s="14">
        <v>0.12703504359262699</v>
      </c>
      <c r="E11" s="14">
        <v>4.9115240544191002E-2</v>
      </c>
      <c r="F11" s="14">
        <v>3.6332610930175598E-2</v>
      </c>
      <c r="G11" s="14">
        <v>9.9520742018809893E-2</v>
      </c>
      <c r="H11" s="14">
        <v>5.44117368802235E-2</v>
      </c>
      <c r="I11" s="14">
        <v>0.101064930292928</v>
      </c>
    </row>
    <row r="12" spans="2:10" x14ac:dyDescent="0.25">
      <c r="B12" s="15" t="s">
        <v>87</v>
      </c>
      <c r="C12" s="14">
        <v>7.33000961932599E-3</v>
      </c>
      <c r="D12" s="14">
        <v>1.13809380696712E-2</v>
      </c>
      <c r="E12" s="14">
        <v>1.24841955885821E-2</v>
      </c>
      <c r="F12" s="14">
        <v>9.0862871951628704E-3</v>
      </c>
      <c r="G12" s="14">
        <v>7.4619810111919201E-3</v>
      </c>
      <c r="H12" s="14">
        <v>1.3073563996056499E-2</v>
      </c>
      <c r="I12" s="14">
        <v>1.0694583466572099E-2</v>
      </c>
    </row>
    <row r="13" spans="2:10" x14ac:dyDescent="0.25">
      <c r="B13" s="16" t="s">
        <v>211</v>
      </c>
      <c r="C13" s="16"/>
      <c r="D13" s="16"/>
      <c r="E13" s="16"/>
      <c r="F13" s="16"/>
      <c r="G13" s="16"/>
      <c r="H13" s="16"/>
      <c r="I13" s="16"/>
    </row>
    <row r="14" spans="2:10" x14ac:dyDescent="0.25">
      <c r="B14" t="s">
        <v>91</v>
      </c>
    </row>
    <row r="15" spans="2:10" x14ac:dyDescent="0.25">
      <c r="B15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225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247</v>
      </c>
      <c r="D7" s="10">
        <v>157</v>
      </c>
      <c r="E7" s="10">
        <v>90</v>
      </c>
      <c r="F7" s="10"/>
      <c r="G7" s="10">
        <v>53</v>
      </c>
      <c r="H7" s="10">
        <v>55</v>
      </c>
      <c r="I7" s="10">
        <v>41</v>
      </c>
      <c r="J7" s="10">
        <v>30</v>
      </c>
      <c r="K7" s="10">
        <v>26</v>
      </c>
      <c r="L7" s="10">
        <v>42</v>
      </c>
      <c r="M7" s="10"/>
      <c r="N7" s="10">
        <v>121</v>
      </c>
      <c r="O7" s="10">
        <v>54</v>
      </c>
      <c r="P7" s="10">
        <v>47</v>
      </c>
      <c r="Q7" s="10">
        <v>23</v>
      </c>
      <c r="R7" s="10"/>
      <c r="S7" s="10">
        <v>44</v>
      </c>
      <c r="T7" s="10">
        <v>36</v>
      </c>
      <c r="U7" s="10">
        <v>22</v>
      </c>
      <c r="V7" s="10">
        <v>19</v>
      </c>
      <c r="W7" s="10">
        <v>14</v>
      </c>
      <c r="X7" s="10">
        <v>24</v>
      </c>
      <c r="Y7" s="10">
        <v>13</v>
      </c>
      <c r="Z7" s="10">
        <v>5</v>
      </c>
      <c r="AA7" s="10">
        <v>23</v>
      </c>
      <c r="AB7" s="10">
        <v>31</v>
      </c>
      <c r="AC7" s="10">
        <v>11</v>
      </c>
      <c r="AD7" s="10">
        <v>5</v>
      </c>
      <c r="AE7" s="10"/>
      <c r="AF7" s="10">
        <v>68</v>
      </c>
      <c r="AG7" s="10">
        <v>105</v>
      </c>
      <c r="AH7" s="10">
        <v>33</v>
      </c>
      <c r="AI7" s="10"/>
      <c r="AJ7" s="10">
        <v>60</v>
      </c>
      <c r="AK7" s="10">
        <v>84</v>
      </c>
      <c r="AL7" s="10">
        <v>28</v>
      </c>
      <c r="AM7" s="10">
        <v>2</v>
      </c>
      <c r="AN7" s="10">
        <v>27</v>
      </c>
      <c r="AO7" s="10"/>
      <c r="AP7" s="10">
        <v>43</v>
      </c>
      <c r="AQ7" s="10">
        <v>101</v>
      </c>
      <c r="AR7" s="10">
        <v>31</v>
      </c>
      <c r="AS7" s="10"/>
      <c r="AT7" s="10">
        <v>14</v>
      </c>
      <c r="AU7" s="10">
        <v>51</v>
      </c>
      <c r="AV7" s="10">
        <v>98</v>
      </c>
      <c r="AW7" s="10">
        <v>51</v>
      </c>
      <c r="AX7" s="10">
        <v>7</v>
      </c>
      <c r="AY7" s="10"/>
      <c r="AZ7" s="10">
        <v>91</v>
      </c>
      <c r="BA7" s="10">
        <v>67</v>
      </c>
      <c r="BB7" s="10">
        <v>27</v>
      </c>
      <c r="BC7" s="10">
        <v>35</v>
      </c>
      <c r="BD7" s="10">
        <v>17</v>
      </c>
      <c r="BE7" s="10">
        <v>10</v>
      </c>
    </row>
    <row r="8" spans="2:57" ht="30" customHeight="1" x14ac:dyDescent="0.25">
      <c r="B8" s="11" t="s">
        <v>20</v>
      </c>
      <c r="C8" s="11">
        <v>251</v>
      </c>
      <c r="D8" s="11">
        <v>164</v>
      </c>
      <c r="E8" s="11">
        <v>87</v>
      </c>
      <c r="F8" s="11"/>
      <c r="G8" s="11">
        <v>55</v>
      </c>
      <c r="H8" s="11">
        <v>62</v>
      </c>
      <c r="I8" s="11">
        <v>44</v>
      </c>
      <c r="J8" s="11">
        <v>29</v>
      </c>
      <c r="K8" s="11">
        <v>22</v>
      </c>
      <c r="L8" s="11">
        <v>38</v>
      </c>
      <c r="M8" s="11"/>
      <c r="N8" s="11">
        <v>116</v>
      </c>
      <c r="O8" s="11">
        <v>53</v>
      </c>
      <c r="P8" s="11">
        <v>53</v>
      </c>
      <c r="Q8" s="11">
        <v>27</v>
      </c>
      <c r="R8" s="11"/>
      <c r="S8" s="11">
        <v>47</v>
      </c>
      <c r="T8" s="11">
        <v>34</v>
      </c>
      <c r="U8" s="11">
        <v>20</v>
      </c>
      <c r="V8" s="11">
        <v>19</v>
      </c>
      <c r="W8" s="11">
        <v>14</v>
      </c>
      <c r="X8" s="11">
        <v>25</v>
      </c>
      <c r="Y8" s="11">
        <v>13</v>
      </c>
      <c r="Z8" s="11">
        <v>5</v>
      </c>
      <c r="AA8" s="11">
        <v>24</v>
      </c>
      <c r="AB8" s="11">
        <v>34</v>
      </c>
      <c r="AC8" s="11">
        <v>11</v>
      </c>
      <c r="AD8" s="11">
        <v>5</v>
      </c>
      <c r="AE8" s="11"/>
      <c r="AF8" s="11">
        <v>67</v>
      </c>
      <c r="AG8" s="11">
        <v>106</v>
      </c>
      <c r="AH8" s="11">
        <v>35</v>
      </c>
      <c r="AI8" s="11"/>
      <c r="AJ8" s="11">
        <v>58</v>
      </c>
      <c r="AK8" s="11">
        <v>87</v>
      </c>
      <c r="AL8" s="11">
        <v>28</v>
      </c>
      <c r="AM8" s="11">
        <v>2</v>
      </c>
      <c r="AN8" s="11">
        <v>28</v>
      </c>
      <c r="AO8" s="11"/>
      <c r="AP8" s="11">
        <v>43</v>
      </c>
      <c r="AQ8" s="11">
        <v>105</v>
      </c>
      <c r="AR8" s="11">
        <v>31</v>
      </c>
      <c r="AS8" s="11"/>
      <c r="AT8" s="11">
        <v>15</v>
      </c>
      <c r="AU8" s="11">
        <v>52</v>
      </c>
      <c r="AV8" s="11">
        <v>99</v>
      </c>
      <c r="AW8" s="11">
        <v>52</v>
      </c>
      <c r="AX8" s="11">
        <v>7</v>
      </c>
      <c r="AY8" s="11"/>
      <c r="AZ8" s="11">
        <v>97</v>
      </c>
      <c r="BA8" s="11">
        <v>67</v>
      </c>
      <c r="BB8" s="11">
        <v>28</v>
      </c>
      <c r="BC8" s="11">
        <v>33</v>
      </c>
      <c r="BD8" s="11">
        <v>16</v>
      </c>
      <c r="BE8" s="11">
        <v>10</v>
      </c>
    </row>
    <row r="9" spans="2:57" ht="30" x14ac:dyDescent="0.25">
      <c r="B9" s="15" t="s">
        <v>219</v>
      </c>
      <c r="C9" s="14">
        <v>0.294176462538703</v>
      </c>
      <c r="D9" s="14">
        <v>0.32789272856733398</v>
      </c>
      <c r="E9" s="14">
        <v>0.23086632215931399</v>
      </c>
      <c r="F9" s="14"/>
      <c r="G9" s="14">
        <v>0.239166439589267</v>
      </c>
      <c r="H9" s="14">
        <v>0.37722118027803903</v>
      </c>
      <c r="I9" s="14">
        <v>0.265676017248902</v>
      </c>
      <c r="J9" s="14">
        <v>0.29770405209422302</v>
      </c>
      <c r="K9" s="14">
        <v>0.34499852864090802</v>
      </c>
      <c r="L9" s="14">
        <v>0.23873447327279301</v>
      </c>
      <c r="M9" s="14"/>
      <c r="N9" s="14">
        <v>0.32268013945241297</v>
      </c>
      <c r="O9" s="14">
        <v>0.31801785073335498</v>
      </c>
      <c r="P9" s="14">
        <v>0.21744522945782499</v>
      </c>
      <c r="Q9" s="14">
        <v>0.263577867805802</v>
      </c>
      <c r="R9" s="14"/>
      <c r="S9" s="14">
        <v>0.42737408234576302</v>
      </c>
      <c r="T9" s="14">
        <v>0.30821624196071801</v>
      </c>
      <c r="U9" s="14">
        <v>0.126507600051219</v>
      </c>
      <c r="V9" s="14">
        <v>0.25374620507638601</v>
      </c>
      <c r="W9" s="14">
        <v>0.192627046806923</v>
      </c>
      <c r="X9" s="14">
        <v>0.34315217951678501</v>
      </c>
      <c r="Y9" s="14">
        <v>6.7538266586857396E-2</v>
      </c>
      <c r="Z9" s="14">
        <v>0.20336624262285</v>
      </c>
      <c r="AA9" s="14">
        <v>0.253989901743161</v>
      </c>
      <c r="AB9" s="14">
        <v>0.38180440455234899</v>
      </c>
      <c r="AC9" s="14">
        <v>0.16572610425599199</v>
      </c>
      <c r="AD9" s="14">
        <v>0.36737441154675798</v>
      </c>
      <c r="AE9" s="14"/>
      <c r="AF9" s="14">
        <v>0.35756877752656302</v>
      </c>
      <c r="AG9" s="14">
        <v>0.32822875530413498</v>
      </c>
      <c r="AH9" s="14">
        <v>0.129021757419441</v>
      </c>
      <c r="AI9" s="14"/>
      <c r="AJ9" s="14">
        <v>0.27689795040828902</v>
      </c>
      <c r="AK9" s="14">
        <v>0.335060420328745</v>
      </c>
      <c r="AL9" s="14">
        <v>0.30606559189497701</v>
      </c>
      <c r="AM9" s="14">
        <v>0.55687593920299505</v>
      </c>
      <c r="AN9" s="14">
        <v>0.15882101825886299</v>
      </c>
      <c r="AO9" s="14"/>
      <c r="AP9" s="14">
        <v>0.362122805836879</v>
      </c>
      <c r="AQ9" s="14">
        <v>0.28855015943413698</v>
      </c>
      <c r="AR9" s="14">
        <v>0.310842417221597</v>
      </c>
      <c r="AS9" s="14"/>
      <c r="AT9" s="14">
        <v>0.22141485950984399</v>
      </c>
      <c r="AU9" s="14">
        <v>0.22623801274060201</v>
      </c>
      <c r="AV9" s="14">
        <v>0.364980460182672</v>
      </c>
      <c r="AW9" s="14">
        <v>0.29699999342346101</v>
      </c>
      <c r="AX9" s="14">
        <v>0.41468420060873401</v>
      </c>
      <c r="AY9" s="14"/>
      <c r="AZ9" s="14">
        <v>0.362310021528018</v>
      </c>
      <c r="BA9" s="14">
        <v>0.28778144345700701</v>
      </c>
      <c r="BB9" s="14">
        <v>0.118627938554693</v>
      </c>
      <c r="BC9" s="14">
        <v>0.30430405493361101</v>
      </c>
      <c r="BD9" s="14">
        <v>0.17456247025409899</v>
      </c>
      <c r="BE9" s="14">
        <v>0.31803807000330298</v>
      </c>
    </row>
    <row r="10" spans="2:57" ht="30" x14ac:dyDescent="0.25">
      <c r="B10" s="15" t="s">
        <v>220</v>
      </c>
      <c r="C10" s="14">
        <v>0.38813808725023402</v>
      </c>
      <c r="D10" s="14">
        <v>0.37424794087879298</v>
      </c>
      <c r="E10" s="14">
        <v>0.41422007141536898</v>
      </c>
      <c r="F10" s="14"/>
      <c r="G10" s="14">
        <v>0.42874016580101798</v>
      </c>
      <c r="H10" s="14">
        <v>0.32978587073457999</v>
      </c>
      <c r="I10" s="14">
        <v>0.41129840894744402</v>
      </c>
      <c r="J10" s="14">
        <v>0.43795367345324399</v>
      </c>
      <c r="K10" s="14">
        <v>0.22926388961427699</v>
      </c>
      <c r="L10" s="14">
        <v>0.45245994869661599</v>
      </c>
      <c r="M10" s="14"/>
      <c r="N10" s="14">
        <v>0.383204146233594</v>
      </c>
      <c r="O10" s="14">
        <v>0.32234600607732999</v>
      </c>
      <c r="P10" s="14">
        <v>0.47761909366232702</v>
      </c>
      <c r="Q10" s="14">
        <v>0.39137607285918202</v>
      </c>
      <c r="R10" s="14"/>
      <c r="S10" s="14">
        <v>0.289969313092801</v>
      </c>
      <c r="T10" s="14">
        <v>0.218153543362408</v>
      </c>
      <c r="U10" s="14">
        <v>0.55143871019677004</v>
      </c>
      <c r="V10" s="14">
        <v>0.60504538915527695</v>
      </c>
      <c r="W10" s="14">
        <v>0.39113524193916199</v>
      </c>
      <c r="X10" s="14">
        <v>0.33241139376708501</v>
      </c>
      <c r="Y10" s="14">
        <v>0.47140172411013698</v>
      </c>
      <c r="Z10" s="14">
        <v>0.57464371254352498</v>
      </c>
      <c r="AA10" s="14">
        <v>0.61784795718378904</v>
      </c>
      <c r="AB10" s="14">
        <v>0.362420007083947</v>
      </c>
      <c r="AC10" s="14">
        <v>0.36583855825754502</v>
      </c>
      <c r="AD10" s="14">
        <v>0</v>
      </c>
      <c r="AE10" s="14"/>
      <c r="AF10" s="14">
        <v>0.32683639343290299</v>
      </c>
      <c r="AG10" s="14">
        <v>0.39172578240520201</v>
      </c>
      <c r="AH10" s="14">
        <v>0.45108392570948103</v>
      </c>
      <c r="AI10" s="14"/>
      <c r="AJ10" s="14">
        <v>0.372393662745374</v>
      </c>
      <c r="AK10" s="14">
        <v>0.41667923698368098</v>
      </c>
      <c r="AL10" s="14">
        <v>0.330818392163022</v>
      </c>
      <c r="AM10" s="14">
        <v>0</v>
      </c>
      <c r="AN10" s="14">
        <v>0.47729664991138399</v>
      </c>
      <c r="AO10" s="14"/>
      <c r="AP10" s="14">
        <v>0.29112754014373299</v>
      </c>
      <c r="AQ10" s="14">
        <v>0.49510831729918398</v>
      </c>
      <c r="AR10" s="14">
        <v>0.257651908507812</v>
      </c>
      <c r="AS10" s="14"/>
      <c r="AT10" s="14">
        <v>0.27900991945390302</v>
      </c>
      <c r="AU10" s="14">
        <v>0.43806799008307101</v>
      </c>
      <c r="AV10" s="14">
        <v>0.31919822284809601</v>
      </c>
      <c r="AW10" s="14">
        <v>0.49526732801085799</v>
      </c>
      <c r="AX10" s="14">
        <v>0.30200237892554499</v>
      </c>
      <c r="AY10" s="14"/>
      <c r="AZ10" s="14">
        <v>0.352633524816511</v>
      </c>
      <c r="BA10" s="14">
        <v>0.43774130066163203</v>
      </c>
      <c r="BB10" s="14">
        <v>0.413538375348601</v>
      </c>
      <c r="BC10" s="14">
        <v>0.35770733328156101</v>
      </c>
      <c r="BD10" s="14">
        <v>0.53218470678317897</v>
      </c>
      <c r="BE10" s="14">
        <v>0.204459834075466</v>
      </c>
    </row>
    <row r="11" spans="2:57" x14ac:dyDescent="0.25">
      <c r="B11" s="15" t="s">
        <v>221</v>
      </c>
      <c r="C11" s="14">
        <v>0.16105385961006399</v>
      </c>
      <c r="D11" s="14">
        <v>0.13449132408876099</v>
      </c>
      <c r="E11" s="14">
        <v>0.21093120519922701</v>
      </c>
      <c r="F11" s="14"/>
      <c r="G11" s="14">
        <v>0.15483779986809401</v>
      </c>
      <c r="H11" s="14">
        <v>9.2939507459092005E-2</v>
      </c>
      <c r="I11" s="14">
        <v>0.225808544459625</v>
      </c>
      <c r="J11" s="14">
        <v>0.164074926343414</v>
      </c>
      <c r="K11" s="14">
        <v>0.230179480025134</v>
      </c>
      <c r="L11" s="14">
        <v>0.163810380109816</v>
      </c>
      <c r="M11" s="14"/>
      <c r="N11" s="14">
        <v>0.15744217214398201</v>
      </c>
      <c r="O11" s="14">
        <v>0.20309446704697101</v>
      </c>
      <c r="P11" s="14">
        <v>0.123516990312439</v>
      </c>
      <c r="Q11" s="14">
        <v>0.13943799920401001</v>
      </c>
      <c r="R11" s="14"/>
      <c r="S11" s="14">
        <v>0.15029456173090799</v>
      </c>
      <c r="T11" s="14">
        <v>0.132160277865811</v>
      </c>
      <c r="U11" s="14">
        <v>0.27403866626391099</v>
      </c>
      <c r="V11" s="14">
        <v>9.3464282587895103E-2</v>
      </c>
      <c r="W11" s="14">
        <v>0.34981496811559698</v>
      </c>
      <c r="X11" s="14">
        <v>0.28695659235252402</v>
      </c>
      <c r="Y11" s="14">
        <v>0.14397702508593399</v>
      </c>
      <c r="Z11" s="14">
        <v>0</v>
      </c>
      <c r="AA11" s="14">
        <v>8.9374741955333695E-2</v>
      </c>
      <c r="AB11" s="14">
        <v>0.15998403399126301</v>
      </c>
      <c r="AC11" s="14">
        <v>0</v>
      </c>
      <c r="AD11" s="14">
        <v>0</v>
      </c>
      <c r="AE11" s="14"/>
      <c r="AF11" s="14">
        <v>0.122234554623067</v>
      </c>
      <c r="AG11" s="14">
        <v>0.145913639114091</v>
      </c>
      <c r="AH11" s="14">
        <v>0.33405825238093501</v>
      </c>
      <c r="AI11" s="14"/>
      <c r="AJ11" s="14">
        <v>0.18357994733078301</v>
      </c>
      <c r="AK11" s="14">
        <v>0.127142349667762</v>
      </c>
      <c r="AL11" s="14">
        <v>0.26563475054475699</v>
      </c>
      <c r="AM11" s="14">
        <v>0</v>
      </c>
      <c r="AN11" s="14">
        <v>0.174393553488222</v>
      </c>
      <c r="AO11" s="14"/>
      <c r="AP11" s="14">
        <v>0.163459613131437</v>
      </c>
      <c r="AQ11" s="14">
        <v>0.106313750698285</v>
      </c>
      <c r="AR11" s="14">
        <v>0.31543414079297299</v>
      </c>
      <c r="AS11" s="14"/>
      <c r="AT11" s="14">
        <v>0.21187599676299201</v>
      </c>
      <c r="AU11" s="14">
        <v>0.20384980048759899</v>
      </c>
      <c r="AV11" s="14">
        <v>0.154828436482602</v>
      </c>
      <c r="AW11" s="14">
        <v>0.13475457339902899</v>
      </c>
      <c r="AX11" s="14">
        <v>0</v>
      </c>
      <c r="AY11" s="14"/>
      <c r="AZ11" s="14">
        <v>0.131473338296095</v>
      </c>
      <c r="BA11" s="14">
        <v>0.18389359246723</v>
      </c>
      <c r="BB11" s="14">
        <v>0.28268832494417601</v>
      </c>
      <c r="BC11" s="14">
        <v>0.13494175714413301</v>
      </c>
      <c r="BD11" s="14">
        <v>5.5483998277012898E-2</v>
      </c>
      <c r="BE11" s="14">
        <v>0.209584959157958</v>
      </c>
    </row>
    <row r="12" spans="2:57" ht="30" x14ac:dyDescent="0.25">
      <c r="B12" s="15" t="s">
        <v>222</v>
      </c>
      <c r="C12" s="14">
        <v>9.1797064763935995E-2</v>
      </c>
      <c r="D12" s="14">
        <v>8.04017798200449E-2</v>
      </c>
      <c r="E12" s="14">
        <v>0.113194365664583</v>
      </c>
      <c r="F12" s="14"/>
      <c r="G12" s="14">
        <v>0.12164039190262201</v>
      </c>
      <c r="H12" s="14">
        <v>0.12208554739819601</v>
      </c>
      <c r="I12" s="14">
        <v>5.0401753876497597E-2</v>
      </c>
      <c r="J12" s="14">
        <v>3.5670015139257299E-2</v>
      </c>
      <c r="K12" s="14">
        <v>0.15964498172075101</v>
      </c>
      <c r="L12" s="14">
        <v>5.0347469427454002E-2</v>
      </c>
      <c r="M12" s="14"/>
      <c r="N12" s="14">
        <v>9.0797185787589899E-2</v>
      </c>
      <c r="O12" s="14">
        <v>7.6627722878180302E-2</v>
      </c>
      <c r="P12" s="14">
        <v>9.8485904044438494E-2</v>
      </c>
      <c r="Q12" s="14">
        <v>0.119440835164508</v>
      </c>
      <c r="R12" s="14"/>
      <c r="S12" s="14">
        <v>8.5866574088252198E-2</v>
      </c>
      <c r="T12" s="14">
        <v>0.19413138932360799</v>
      </c>
      <c r="U12" s="14">
        <v>0</v>
      </c>
      <c r="V12" s="14">
        <v>0</v>
      </c>
      <c r="W12" s="14">
        <v>6.6422743138317697E-2</v>
      </c>
      <c r="X12" s="14">
        <v>3.7479834363605601E-2</v>
      </c>
      <c r="Y12" s="14">
        <v>8.5538612399430905E-2</v>
      </c>
      <c r="Z12" s="14">
        <v>0.221990044833625</v>
      </c>
      <c r="AA12" s="14">
        <v>3.8787399117716503E-2</v>
      </c>
      <c r="AB12" s="14">
        <v>3.2378952443402401E-2</v>
      </c>
      <c r="AC12" s="14">
        <v>0.46843533748646299</v>
      </c>
      <c r="AD12" s="14">
        <v>0.21811324274615301</v>
      </c>
      <c r="AE12" s="14"/>
      <c r="AF12" s="14">
        <v>0.116595796837673</v>
      </c>
      <c r="AG12" s="14">
        <v>5.9083362041529301E-2</v>
      </c>
      <c r="AH12" s="14">
        <v>5.9812930622799701E-2</v>
      </c>
      <c r="AI12" s="14"/>
      <c r="AJ12" s="14">
        <v>0.135199404559014</v>
      </c>
      <c r="AK12" s="14">
        <v>5.9317700814520501E-2</v>
      </c>
      <c r="AL12" s="14">
        <v>6.8370890421369401E-2</v>
      </c>
      <c r="AM12" s="14">
        <v>0</v>
      </c>
      <c r="AN12" s="14">
        <v>0.113080563529613</v>
      </c>
      <c r="AO12" s="14"/>
      <c r="AP12" s="14">
        <v>0.16069528833941299</v>
      </c>
      <c r="AQ12" s="14">
        <v>5.8091005973905603E-2</v>
      </c>
      <c r="AR12" s="14">
        <v>6.1335004587672701E-2</v>
      </c>
      <c r="AS12" s="14"/>
      <c r="AT12" s="14">
        <v>0.14131772100849499</v>
      </c>
      <c r="AU12" s="14">
        <v>8.9070895170507494E-2</v>
      </c>
      <c r="AV12" s="14">
        <v>9.2130135867181204E-2</v>
      </c>
      <c r="AW12" s="14">
        <v>5.6337849847265399E-2</v>
      </c>
      <c r="AX12" s="14">
        <v>0</v>
      </c>
      <c r="AY12" s="14"/>
      <c r="AZ12" s="14">
        <v>8.5451732992510798E-2</v>
      </c>
      <c r="BA12" s="14">
        <v>5.7910399215327903E-2</v>
      </c>
      <c r="BB12" s="14">
        <v>0.13998979570784301</v>
      </c>
      <c r="BC12" s="14">
        <v>9.57008316407819E-2</v>
      </c>
      <c r="BD12" s="14">
        <v>0.18709606154326</v>
      </c>
      <c r="BE12" s="14">
        <v>8.4229852761872503E-2</v>
      </c>
    </row>
    <row r="13" spans="2:57" ht="30" x14ac:dyDescent="0.25">
      <c r="B13" s="15" t="s">
        <v>223</v>
      </c>
      <c r="C13" s="14">
        <v>5.7504516217736799E-2</v>
      </c>
      <c r="D13" s="14">
        <v>7.1732568213139905E-2</v>
      </c>
      <c r="E13" s="14">
        <v>3.07880355615066E-2</v>
      </c>
      <c r="F13" s="14"/>
      <c r="G13" s="14">
        <v>5.5615202838999199E-2</v>
      </c>
      <c r="H13" s="14">
        <v>7.7967894130093293E-2</v>
      </c>
      <c r="I13" s="14">
        <v>4.6815275467532301E-2</v>
      </c>
      <c r="J13" s="14">
        <v>6.4597332969861601E-2</v>
      </c>
      <c r="K13" s="14">
        <v>3.59131199989298E-2</v>
      </c>
      <c r="L13" s="14">
        <v>4.6341495668759301E-2</v>
      </c>
      <c r="M13" s="14"/>
      <c r="N13" s="14">
        <v>3.0024505357906999E-2</v>
      </c>
      <c r="O13" s="14">
        <v>7.9913953264163395E-2</v>
      </c>
      <c r="P13" s="14">
        <v>8.2932782522969997E-2</v>
      </c>
      <c r="Q13" s="14">
        <v>8.6167224966499506E-2</v>
      </c>
      <c r="R13" s="14"/>
      <c r="S13" s="14">
        <v>4.6495468742275503E-2</v>
      </c>
      <c r="T13" s="14">
        <v>0.14733854748745501</v>
      </c>
      <c r="U13" s="14">
        <v>4.8015023488100897E-2</v>
      </c>
      <c r="V13" s="14">
        <v>4.7744123180441397E-2</v>
      </c>
      <c r="W13" s="14">
        <v>0</v>
      </c>
      <c r="X13" s="14">
        <v>0</v>
      </c>
      <c r="Y13" s="14">
        <v>0.16411307167153</v>
      </c>
      <c r="Z13" s="14">
        <v>0</v>
      </c>
      <c r="AA13" s="14">
        <v>0</v>
      </c>
      <c r="AB13" s="14">
        <v>3.5335565320475E-2</v>
      </c>
      <c r="AC13" s="14">
        <v>0</v>
      </c>
      <c r="AD13" s="14">
        <v>0.41451234570709</v>
      </c>
      <c r="AE13" s="14"/>
      <c r="AF13" s="14">
        <v>6.3596223580156194E-2</v>
      </c>
      <c r="AG13" s="14">
        <v>6.6014873165276294E-2</v>
      </c>
      <c r="AH13" s="14">
        <v>2.6023133867343701E-2</v>
      </c>
      <c r="AI13" s="14"/>
      <c r="AJ13" s="14">
        <v>0</v>
      </c>
      <c r="AK13" s="14">
        <v>6.1800292205291499E-2</v>
      </c>
      <c r="AL13" s="14">
        <v>2.9110374975874501E-2</v>
      </c>
      <c r="AM13" s="14">
        <v>0.443124060797005</v>
      </c>
      <c r="AN13" s="14">
        <v>7.6408214811918507E-2</v>
      </c>
      <c r="AO13" s="14"/>
      <c r="AP13" s="14">
        <v>0</v>
      </c>
      <c r="AQ13" s="14">
        <v>5.1936766594487802E-2</v>
      </c>
      <c r="AR13" s="14">
        <v>2.6114695474787598E-2</v>
      </c>
      <c r="AS13" s="14"/>
      <c r="AT13" s="14">
        <v>0.14638150326476601</v>
      </c>
      <c r="AU13" s="14">
        <v>4.2773301518220903E-2</v>
      </c>
      <c r="AV13" s="14">
        <v>5.9116241179452397E-2</v>
      </c>
      <c r="AW13" s="14">
        <v>1.66402553193865E-2</v>
      </c>
      <c r="AX13" s="14">
        <v>0.156397282860504</v>
      </c>
      <c r="AY13" s="14"/>
      <c r="AZ13" s="14">
        <v>6.8131382366866097E-2</v>
      </c>
      <c r="BA13" s="14">
        <v>3.2673264198803398E-2</v>
      </c>
      <c r="BB13" s="14">
        <v>4.5155565444686803E-2</v>
      </c>
      <c r="BC13" s="14">
        <v>7.8192949140531307E-2</v>
      </c>
      <c r="BD13" s="14">
        <v>5.0672763142449499E-2</v>
      </c>
      <c r="BE13" s="14">
        <v>9.75136775013596E-2</v>
      </c>
    </row>
    <row r="14" spans="2:57" x14ac:dyDescent="0.25">
      <c r="B14" s="15" t="s">
        <v>87</v>
      </c>
      <c r="C14" s="23">
        <v>7.33000961932599E-3</v>
      </c>
      <c r="D14" s="23">
        <v>1.1233658431927199E-2</v>
      </c>
      <c r="E14" s="23">
        <v>0</v>
      </c>
      <c r="F14" s="23"/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4.83062328245615E-2</v>
      </c>
      <c r="M14" s="23"/>
      <c r="N14" s="23">
        <v>1.5851851024514099E-2</v>
      </c>
      <c r="O14" s="23">
        <v>0</v>
      </c>
      <c r="P14" s="23">
        <v>0</v>
      </c>
      <c r="Q14" s="23">
        <v>0</v>
      </c>
      <c r="R14" s="23"/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6.7431300146110096E-2</v>
      </c>
      <c r="Z14" s="23">
        <v>0</v>
      </c>
      <c r="AA14" s="23">
        <v>0</v>
      </c>
      <c r="AB14" s="23">
        <v>2.8077036608563501E-2</v>
      </c>
      <c r="AC14" s="23">
        <v>0</v>
      </c>
      <c r="AD14" s="23">
        <v>0</v>
      </c>
      <c r="AE14" s="23"/>
      <c r="AF14" s="23">
        <v>1.31682539996374E-2</v>
      </c>
      <c r="AG14" s="23">
        <v>9.0335879697663202E-3</v>
      </c>
      <c r="AH14" s="23">
        <v>0</v>
      </c>
      <c r="AI14" s="23"/>
      <c r="AJ14" s="23">
        <v>3.1929034956539398E-2</v>
      </c>
      <c r="AK14" s="23">
        <v>0</v>
      </c>
      <c r="AL14" s="23">
        <v>0</v>
      </c>
      <c r="AM14" s="23">
        <v>0</v>
      </c>
      <c r="AN14" s="23">
        <v>0</v>
      </c>
      <c r="AO14" s="23"/>
      <c r="AP14" s="23">
        <v>2.25947525485382E-2</v>
      </c>
      <c r="AQ14" s="23">
        <v>0</v>
      </c>
      <c r="AR14" s="23">
        <v>2.8621833415158001E-2</v>
      </c>
      <c r="AS14" s="23"/>
      <c r="AT14" s="23">
        <v>0</v>
      </c>
      <c r="AU14" s="23">
        <v>0</v>
      </c>
      <c r="AV14" s="23">
        <v>9.7465034399970008E-3</v>
      </c>
      <c r="AW14" s="23">
        <v>0</v>
      </c>
      <c r="AX14" s="23">
        <v>0.126916137605216</v>
      </c>
      <c r="AY14" s="23"/>
      <c r="AZ14" s="23">
        <v>0</v>
      </c>
      <c r="BA14" s="23">
        <v>0</v>
      </c>
      <c r="BB14" s="23">
        <v>0</v>
      </c>
      <c r="BC14" s="23">
        <v>2.9153073859381502E-2</v>
      </c>
      <c r="BD14" s="23">
        <v>0</v>
      </c>
      <c r="BE14" s="23">
        <v>8.6173606500040995E-2</v>
      </c>
    </row>
    <row r="15" spans="2:57" x14ac:dyDescent="0.25">
      <c r="B15" s="16" t="s">
        <v>211</v>
      </c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226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1558</v>
      </c>
      <c r="D7" s="10">
        <v>792</v>
      </c>
      <c r="E7" s="10">
        <v>761</v>
      </c>
      <c r="F7" s="10"/>
      <c r="G7" s="10">
        <v>220</v>
      </c>
      <c r="H7" s="10">
        <v>223</v>
      </c>
      <c r="I7" s="10">
        <v>262</v>
      </c>
      <c r="J7" s="10">
        <v>289</v>
      </c>
      <c r="K7" s="10">
        <v>246</v>
      </c>
      <c r="L7" s="10">
        <v>318</v>
      </c>
      <c r="M7" s="10"/>
      <c r="N7" s="10">
        <v>490</v>
      </c>
      <c r="O7" s="10">
        <v>436</v>
      </c>
      <c r="P7" s="10">
        <v>303</v>
      </c>
      <c r="Q7" s="10">
        <v>320</v>
      </c>
      <c r="R7" s="10"/>
      <c r="S7" s="10">
        <v>199</v>
      </c>
      <c r="T7" s="10">
        <v>221</v>
      </c>
      <c r="U7" s="10">
        <v>132</v>
      </c>
      <c r="V7" s="10">
        <v>139</v>
      </c>
      <c r="W7" s="10">
        <v>101</v>
      </c>
      <c r="X7" s="10">
        <v>133</v>
      </c>
      <c r="Y7" s="10">
        <v>126</v>
      </c>
      <c r="Z7" s="10">
        <v>66</v>
      </c>
      <c r="AA7" s="10">
        <v>184</v>
      </c>
      <c r="AB7" s="10">
        <v>124</v>
      </c>
      <c r="AC7" s="10">
        <v>82</v>
      </c>
      <c r="AD7" s="10">
        <v>51</v>
      </c>
      <c r="AE7" s="10"/>
      <c r="AF7" s="10">
        <v>533</v>
      </c>
      <c r="AG7" s="10">
        <v>651</v>
      </c>
      <c r="AH7" s="10">
        <v>190</v>
      </c>
      <c r="AI7" s="10"/>
      <c r="AJ7" s="10">
        <v>529</v>
      </c>
      <c r="AK7" s="10">
        <v>425</v>
      </c>
      <c r="AL7" s="10">
        <v>122</v>
      </c>
      <c r="AM7" s="10">
        <v>19</v>
      </c>
      <c r="AN7" s="10">
        <v>191</v>
      </c>
      <c r="AO7" s="10"/>
      <c r="AP7" s="10">
        <v>295</v>
      </c>
      <c r="AQ7" s="10">
        <v>558</v>
      </c>
      <c r="AR7" s="10">
        <v>119</v>
      </c>
      <c r="AS7" s="10"/>
      <c r="AT7" s="10">
        <v>351</v>
      </c>
      <c r="AU7" s="10">
        <v>374</v>
      </c>
      <c r="AV7" s="10">
        <v>468</v>
      </c>
      <c r="AW7" s="10">
        <v>172</v>
      </c>
      <c r="AX7" s="10">
        <v>26</v>
      </c>
      <c r="AY7" s="10"/>
      <c r="AZ7" s="10">
        <v>341</v>
      </c>
      <c r="BA7" s="10">
        <v>457</v>
      </c>
      <c r="BB7" s="10">
        <v>196</v>
      </c>
      <c r="BC7" s="10">
        <v>296</v>
      </c>
      <c r="BD7" s="10">
        <v>170</v>
      </c>
      <c r="BE7" s="10">
        <v>98</v>
      </c>
    </row>
    <row r="8" spans="2:57" ht="30" customHeight="1" x14ac:dyDescent="0.25">
      <c r="B8" s="11" t="s">
        <v>20</v>
      </c>
      <c r="C8" s="11">
        <v>1550</v>
      </c>
      <c r="D8" s="11">
        <v>804</v>
      </c>
      <c r="E8" s="11">
        <v>740</v>
      </c>
      <c r="F8" s="11"/>
      <c r="G8" s="11">
        <v>230</v>
      </c>
      <c r="H8" s="11">
        <v>247</v>
      </c>
      <c r="I8" s="11">
        <v>272</v>
      </c>
      <c r="J8" s="11">
        <v>284</v>
      </c>
      <c r="K8" s="11">
        <v>220</v>
      </c>
      <c r="L8" s="11">
        <v>297</v>
      </c>
      <c r="M8" s="11"/>
      <c r="N8" s="11">
        <v>459</v>
      </c>
      <c r="O8" s="11">
        <v>409</v>
      </c>
      <c r="P8" s="11">
        <v>323</v>
      </c>
      <c r="Q8" s="11">
        <v>350</v>
      </c>
      <c r="R8" s="11"/>
      <c r="S8" s="11">
        <v>209</v>
      </c>
      <c r="T8" s="11">
        <v>208</v>
      </c>
      <c r="U8" s="11">
        <v>126</v>
      </c>
      <c r="V8" s="11">
        <v>141</v>
      </c>
      <c r="W8" s="11">
        <v>100</v>
      </c>
      <c r="X8" s="11">
        <v>139</v>
      </c>
      <c r="Y8" s="11">
        <v>120</v>
      </c>
      <c r="Z8" s="11">
        <v>63</v>
      </c>
      <c r="AA8" s="11">
        <v>185</v>
      </c>
      <c r="AB8" s="11">
        <v>130</v>
      </c>
      <c r="AC8" s="11">
        <v>80</v>
      </c>
      <c r="AD8" s="11">
        <v>49</v>
      </c>
      <c r="AE8" s="11"/>
      <c r="AF8" s="11">
        <v>523</v>
      </c>
      <c r="AG8" s="11">
        <v>637</v>
      </c>
      <c r="AH8" s="11">
        <v>198</v>
      </c>
      <c r="AI8" s="11"/>
      <c r="AJ8" s="11">
        <v>512</v>
      </c>
      <c r="AK8" s="11">
        <v>427</v>
      </c>
      <c r="AL8" s="11">
        <v>116</v>
      </c>
      <c r="AM8" s="11">
        <v>19</v>
      </c>
      <c r="AN8" s="11">
        <v>198</v>
      </c>
      <c r="AO8" s="11"/>
      <c r="AP8" s="11">
        <v>290</v>
      </c>
      <c r="AQ8" s="11">
        <v>561</v>
      </c>
      <c r="AR8" s="11">
        <v>114</v>
      </c>
      <c r="AS8" s="11"/>
      <c r="AT8" s="11">
        <v>355</v>
      </c>
      <c r="AU8" s="11">
        <v>377</v>
      </c>
      <c r="AV8" s="11">
        <v>461</v>
      </c>
      <c r="AW8" s="11">
        <v>170</v>
      </c>
      <c r="AX8" s="11">
        <v>24</v>
      </c>
      <c r="AY8" s="11"/>
      <c r="AZ8" s="11">
        <v>358</v>
      </c>
      <c r="BA8" s="11">
        <v>452</v>
      </c>
      <c r="BB8" s="11">
        <v>194</v>
      </c>
      <c r="BC8" s="11">
        <v>287</v>
      </c>
      <c r="BD8" s="11">
        <v>163</v>
      </c>
      <c r="BE8" s="11">
        <v>96</v>
      </c>
    </row>
    <row r="9" spans="2:57" ht="30" x14ac:dyDescent="0.25">
      <c r="B9" s="15" t="s">
        <v>219</v>
      </c>
      <c r="C9" s="14">
        <v>0.176473301668048</v>
      </c>
      <c r="D9" s="14">
        <v>0.220178129761883</v>
      </c>
      <c r="E9" s="14">
        <v>0.13021703981185401</v>
      </c>
      <c r="F9" s="14"/>
      <c r="G9" s="14">
        <v>0.192476432995247</v>
      </c>
      <c r="H9" s="14">
        <v>0.208154886341194</v>
      </c>
      <c r="I9" s="14">
        <v>0.14483392416131199</v>
      </c>
      <c r="J9" s="14">
        <v>0.15634468066489299</v>
      </c>
      <c r="K9" s="14">
        <v>0.16152968228564499</v>
      </c>
      <c r="L9" s="14">
        <v>0.19698947305030701</v>
      </c>
      <c r="M9" s="14"/>
      <c r="N9" s="14">
        <v>0.25967354306851498</v>
      </c>
      <c r="O9" s="14">
        <v>0.15541538883165901</v>
      </c>
      <c r="P9" s="14">
        <v>0.162056059693443</v>
      </c>
      <c r="Q9" s="14">
        <v>0.10217123774072299</v>
      </c>
      <c r="R9" s="14"/>
      <c r="S9" s="14">
        <v>0.21158501065712601</v>
      </c>
      <c r="T9" s="14">
        <v>0.19326206060331999</v>
      </c>
      <c r="U9" s="14">
        <v>0.122736314810417</v>
      </c>
      <c r="V9" s="14">
        <v>0.190860087520247</v>
      </c>
      <c r="W9" s="14">
        <v>0.212935735413326</v>
      </c>
      <c r="X9" s="14">
        <v>0.20640943142736501</v>
      </c>
      <c r="Y9" s="14">
        <v>0.15318602004156201</v>
      </c>
      <c r="Z9" s="14">
        <v>0.151250215345196</v>
      </c>
      <c r="AA9" s="14">
        <v>0.14121025958171299</v>
      </c>
      <c r="AB9" s="14">
        <v>0.14496817934248701</v>
      </c>
      <c r="AC9" s="14">
        <v>0.17986025270074599</v>
      </c>
      <c r="AD9" s="14">
        <v>0.192570504044283</v>
      </c>
      <c r="AE9" s="14"/>
      <c r="AF9" s="14">
        <v>0.17113360923265999</v>
      </c>
      <c r="AG9" s="14">
        <v>0.19733152684862701</v>
      </c>
      <c r="AH9" s="14">
        <v>0.13915066330057899</v>
      </c>
      <c r="AI9" s="14"/>
      <c r="AJ9" s="14">
        <v>0.171374505154199</v>
      </c>
      <c r="AK9" s="14">
        <v>0.206775696027203</v>
      </c>
      <c r="AL9" s="14">
        <v>0.193102732389483</v>
      </c>
      <c r="AM9" s="14">
        <v>0.152045169880343</v>
      </c>
      <c r="AN9" s="14">
        <v>0.11978748433058201</v>
      </c>
      <c r="AO9" s="14"/>
      <c r="AP9" s="14">
        <v>0.220257088563835</v>
      </c>
      <c r="AQ9" s="14">
        <v>0.19670177051698801</v>
      </c>
      <c r="AR9" s="14">
        <v>0.20096978659498799</v>
      </c>
      <c r="AS9" s="14"/>
      <c r="AT9" s="14">
        <v>8.9371118197697996E-2</v>
      </c>
      <c r="AU9" s="14">
        <v>0.144575013058866</v>
      </c>
      <c r="AV9" s="14">
        <v>0.244236162761447</v>
      </c>
      <c r="AW9" s="14">
        <v>0.23486492059953401</v>
      </c>
      <c r="AX9" s="14">
        <v>0.27519302721245498</v>
      </c>
      <c r="AY9" s="14"/>
      <c r="AZ9" s="14">
        <v>0.21907713954819499</v>
      </c>
      <c r="BA9" s="14">
        <v>0.17329139590560599</v>
      </c>
      <c r="BB9" s="14">
        <v>0.167434105735288</v>
      </c>
      <c r="BC9" s="14">
        <v>0.157639719187251</v>
      </c>
      <c r="BD9" s="14">
        <v>0.15640164837398901</v>
      </c>
      <c r="BE9" s="14">
        <v>0.141047670911603</v>
      </c>
    </row>
    <row r="10" spans="2:57" ht="30" x14ac:dyDescent="0.25">
      <c r="B10" s="15" t="s">
        <v>220</v>
      </c>
      <c r="C10" s="14">
        <v>0.30177785713370803</v>
      </c>
      <c r="D10" s="14">
        <v>0.32852749847757101</v>
      </c>
      <c r="E10" s="14">
        <v>0.27180338723811998</v>
      </c>
      <c r="F10" s="14"/>
      <c r="G10" s="14">
        <v>0.340885187770405</v>
      </c>
      <c r="H10" s="14">
        <v>0.25914752618474901</v>
      </c>
      <c r="I10" s="14">
        <v>0.31095938778978799</v>
      </c>
      <c r="J10" s="14">
        <v>0.26784904854658798</v>
      </c>
      <c r="K10" s="14">
        <v>0.291868585869347</v>
      </c>
      <c r="L10" s="14">
        <v>0.33828284191989699</v>
      </c>
      <c r="M10" s="14"/>
      <c r="N10" s="14">
        <v>0.31082456881433601</v>
      </c>
      <c r="O10" s="14">
        <v>0.30917046419711702</v>
      </c>
      <c r="P10" s="14">
        <v>0.34292274842410903</v>
      </c>
      <c r="Q10" s="14">
        <v>0.24262865705966699</v>
      </c>
      <c r="R10" s="14"/>
      <c r="S10" s="14">
        <v>0.294576400352421</v>
      </c>
      <c r="T10" s="14">
        <v>0.27556499723665401</v>
      </c>
      <c r="U10" s="14">
        <v>0.31113476197661299</v>
      </c>
      <c r="V10" s="14">
        <v>0.26510606719733998</v>
      </c>
      <c r="W10" s="14">
        <v>0.319711496272372</v>
      </c>
      <c r="X10" s="14">
        <v>0.34241390845684899</v>
      </c>
      <c r="Y10" s="14">
        <v>0.373635398137587</v>
      </c>
      <c r="Z10" s="14">
        <v>0.26443616413864801</v>
      </c>
      <c r="AA10" s="14">
        <v>0.29273889088497301</v>
      </c>
      <c r="AB10" s="14">
        <v>0.38461494074387398</v>
      </c>
      <c r="AC10" s="14">
        <v>0.17137890351389301</v>
      </c>
      <c r="AD10" s="14">
        <v>0.27312734078664702</v>
      </c>
      <c r="AE10" s="14"/>
      <c r="AF10" s="14">
        <v>0.29543135819787297</v>
      </c>
      <c r="AG10" s="14">
        <v>0.30001961276713301</v>
      </c>
      <c r="AH10" s="14">
        <v>0.28358632787318</v>
      </c>
      <c r="AI10" s="14"/>
      <c r="AJ10" s="14">
        <v>0.32925073199071397</v>
      </c>
      <c r="AK10" s="14">
        <v>0.29170242463003299</v>
      </c>
      <c r="AL10" s="14">
        <v>0.351884154655281</v>
      </c>
      <c r="AM10" s="14">
        <v>0.31874986796371801</v>
      </c>
      <c r="AN10" s="14">
        <v>0.23832128447526099</v>
      </c>
      <c r="AO10" s="14"/>
      <c r="AP10" s="14">
        <v>0.34545737402100701</v>
      </c>
      <c r="AQ10" s="14">
        <v>0.30722886959299101</v>
      </c>
      <c r="AR10" s="14">
        <v>0.29460700623421698</v>
      </c>
      <c r="AS10" s="14"/>
      <c r="AT10" s="14">
        <v>0.238694522799897</v>
      </c>
      <c r="AU10" s="14">
        <v>0.36093691738837103</v>
      </c>
      <c r="AV10" s="14">
        <v>0.288912998199916</v>
      </c>
      <c r="AW10" s="14">
        <v>0.30654391063835601</v>
      </c>
      <c r="AX10" s="14">
        <v>0.22808525098058399</v>
      </c>
      <c r="AY10" s="14"/>
      <c r="AZ10" s="14">
        <v>0.27613388748920298</v>
      </c>
      <c r="BA10" s="14">
        <v>0.32224040933431902</v>
      </c>
      <c r="BB10" s="14">
        <v>0.27521864046017502</v>
      </c>
      <c r="BC10" s="14">
        <v>0.30248832795367497</v>
      </c>
      <c r="BD10" s="14">
        <v>0.35069852818291702</v>
      </c>
      <c r="BE10" s="14">
        <v>0.26996318419202803</v>
      </c>
    </row>
    <row r="11" spans="2:57" x14ac:dyDescent="0.25">
      <c r="B11" s="15" t="s">
        <v>221</v>
      </c>
      <c r="C11" s="14">
        <v>0.21184706544163801</v>
      </c>
      <c r="D11" s="14">
        <v>0.22760600934617001</v>
      </c>
      <c r="E11" s="14">
        <v>0.19478845541686901</v>
      </c>
      <c r="F11" s="14"/>
      <c r="G11" s="14">
        <v>0.156015815272988</v>
      </c>
      <c r="H11" s="14">
        <v>0.24228889321084801</v>
      </c>
      <c r="I11" s="14">
        <v>0.20755947805875899</v>
      </c>
      <c r="J11" s="14">
        <v>0.19788408861731799</v>
      </c>
      <c r="K11" s="14">
        <v>0.245338545914774</v>
      </c>
      <c r="L11" s="14">
        <v>0.222314548973643</v>
      </c>
      <c r="M11" s="14"/>
      <c r="N11" s="14">
        <v>0.18606601096304501</v>
      </c>
      <c r="O11" s="14">
        <v>0.21667365104524799</v>
      </c>
      <c r="P11" s="14">
        <v>0.17218676054323401</v>
      </c>
      <c r="Q11" s="14">
        <v>0.278648780829794</v>
      </c>
      <c r="R11" s="14"/>
      <c r="S11" s="14">
        <v>0.25964288430271698</v>
      </c>
      <c r="T11" s="14">
        <v>0.19408056129433601</v>
      </c>
      <c r="U11" s="14">
        <v>0.23602260685391999</v>
      </c>
      <c r="V11" s="14">
        <v>0.215075287831441</v>
      </c>
      <c r="W11" s="14">
        <v>0.15026790521981501</v>
      </c>
      <c r="X11" s="14">
        <v>0.16376756860146</v>
      </c>
      <c r="Y11" s="14">
        <v>0.18637889552797601</v>
      </c>
      <c r="Z11" s="14">
        <v>0.26371381818196599</v>
      </c>
      <c r="AA11" s="14">
        <v>0.23888233985315599</v>
      </c>
      <c r="AB11" s="14">
        <v>0.22220441473017899</v>
      </c>
      <c r="AC11" s="14">
        <v>0.20492030688843599</v>
      </c>
      <c r="AD11" s="14">
        <v>0.15264189251709301</v>
      </c>
      <c r="AE11" s="14"/>
      <c r="AF11" s="14">
        <v>0.20303400534650801</v>
      </c>
      <c r="AG11" s="14">
        <v>0.192937438675546</v>
      </c>
      <c r="AH11" s="14">
        <v>0.34673425719852902</v>
      </c>
      <c r="AI11" s="14"/>
      <c r="AJ11" s="14">
        <v>0.19247809994212101</v>
      </c>
      <c r="AK11" s="14">
        <v>0.19700181521403801</v>
      </c>
      <c r="AL11" s="14">
        <v>0.226358783749363</v>
      </c>
      <c r="AM11" s="14">
        <v>9.8933665355536202E-2</v>
      </c>
      <c r="AN11" s="14">
        <v>0.32066556455578399</v>
      </c>
      <c r="AO11" s="14"/>
      <c r="AP11" s="14">
        <v>0.195125820405228</v>
      </c>
      <c r="AQ11" s="14">
        <v>0.19253904026320601</v>
      </c>
      <c r="AR11" s="14">
        <v>0.21077240195250399</v>
      </c>
      <c r="AS11" s="14"/>
      <c r="AT11" s="14">
        <v>0.277098796006849</v>
      </c>
      <c r="AU11" s="14">
        <v>0.181367078856812</v>
      </c>
      <c r="AV11" s="14">
        <v>0.201315824555963</v>
      </c>
      <c r="AW11" s="14">
        <v>0.20675132582273201</v>
      </c>
      <c r="AX11" s="14">
        <v>0.26762027244339998</v>
      </c>
      <c r="AY11" s="14"/>
      <c r="AZ11" s="14">
        <v>0.23947645048774799</v>
      </c>
      <c r="BA11" s="14">
        <v>0.21184197800113599</v>
      </c>
      <c r="BB11" s="14">
        <v>0.234094377125491</v>
      </c>
      <c r="BC11" s="14">
        <v>0.174548537951561</v>
      </c>
      <c r="BD11" s="14">
        <v>0.18012509110416999</v>
      </c>
      <c r="BE11" s="14">
        <v>0.228828324445745</v>
      </c>
    </row>
    <row r="12" spans="2:57" ht="30" x14ac:dyDescent="0.25">
      <c r="B12" s="15" t="s">
        <v>222</v>
      </c>
      <c r="C12" s="14">
        <v>0.171485794094308</v>
      </c>
      <c r="D12" s="14">
        <v>0.12713735467378801</v>
      </c>
      <c r="E12" s="14">
        <v>0.219606031829055</v>
      </c>
      <c r="F12" s="14"/>
      <c r="G12" s="14">
        <v>0.14873461193409299</v>
      </c>
      <c r="H12" s="14">
        <v>0.153997254908954</v>
      </c>
      <c r="I12" s="14">
        <v>0.154006591242141</v>
      </c>
      <c r="J12" s="14">
        <v>0.240137343283024</v>
      </c>
      <c r="K12" s="14">
        <v>0.16758133981491699</v>
      </c>
      <c r="L12" s="14">
        <v>0.156963187734488</v>
      </c>
      <c r="M12" s="14"/>
      <c r="N12" s="14">
        <v>0.14968483164386601</v>
      </c>
      <c r="O12" s="14">
        <v>0.17414644901350301</v>
      </c>
      <c r="P12" s="14">
        <v>0.16535760432465599</v>
      </c>
      <c r="Q12" s="14">
        <v>0.20703827717388801</v>
      </c>
      <c r="R12" s="14"/>
      <c r="S12" s="14">
        <v>0.105663832885781</v>
      </c>
      <c r="T12" s="14">
        <v>0.20224712448113599</v>
      </c>
      <c r="U12" s="14">
        <v>0.186983452121956</v>
      </c>
      <c r="V12" s="14">
        <v>0.195923684785759</v>
      </c>
      <c r="W12" s="14">
        <v>0.185254801092053</v>
      </c>
      <c r="X12" s="14">
        <v>0.150990315119375</v>
      </c>
      <c r="Y12" s="14">
        <v>0.151389515644478</v>
      </c>
      <c r="Z12" s="14">
        <v>0.157942407421474</v>
      </c>
      <c r="AA12" s="14">
        <v>0.21051969172288601</v>
      </c>
      <c r="AB12" s="14">
        <v>0.15054859959306299</v>
      </c>
      <c r="AC12" s="14">
        <v>0.15868327259048101</v>
      </c>
      <c r="AD12" s="14">
        <v>0.237385481002482</v>
      </c>
      <c r="AE12" s="14"/>
      <c r="AF12" s="14">
        <v>0.185204110101648</v>
      </c>
      <c r="AG12" s="14">
        <v>0.181619270241488</v>
      </c>
      <c r="AH12" s="14">
        <v>0.12327330153787699</v>
      </c>
      <c r="AI12" s="14"/>
      <c r="AJ12" s="14">
        <v>0.18025648333431299</v>
      </c>
      <c r="AK12" s="14">
        <v>0.189745568261041</v>
      </c>
      <c r="AL12" s="14">
        <v>0.120810909973007</v>
      </c>
      <c r="AM12" s="14">
        <v>0.27212719875292901</v>
      </c>
      <c r="AN12" s="14">
        <v>0.13865269891722901</v>
      </c>
      <c r="AO12" s="14"/>
      <c r="AP12" s="14">
        <v>0.15153994144694299</v>
      </c>
      <c r="AQ12" s="14">
        <v>0.17822970793516499</v>
      </c>
      <c r="AR12" s="14">
        <v>0.15907341585453499</v>
      </c>
      <c r="AS12" s="14"/>
      <c r="AT12" s="14">
        <v>0.222609666371375</v>
      </c>
      <c r="AU12" s="14">
        <v>0.15263013063053901</v>
      </c>
      <c r="AV12" s="14">
        <v>0.14821836354516399</v>
      </c>
      <c r="AW12" s="14">
        <v>0.16265616859951901</v>
      </c>
      <c r="AX12" s="14">
        <v>0.15393541772991001</v>
      </c>
      <c r="AY12" s="14"/>
      <c r="AZ12" s="14">
        <v>0.13695922356558199</v>
      </c>
      <c r="BA12" s="14">
        <v>0.16966578085231901</v>
      </c>
      <c r="BB12" s="14">
        <v>0.206229551624348</v>
      </c>
      <c r="BC12" s="14">
        <v>0.203059197847613</v>
      </c>
      <c r="BD12" s="14">
        <v>0.137337722026599</v>
      </c>
      <c r="BE12" s="14">
        <v>0.202221856996884</v>
      </c>
    </row>
    <row r="13" spans="2:57" ht="30" x14ac:dyDescent="0.25">
      <c r="B13" s="15" t="s">
        <v>223</v>
      </c>
      <c r="C13" s="14">
        <v>0.12703504359262699</v>
      </c>
      <c r="D13" s="14">
        <v>8.2508299737082305E-2</v>
      </c>
      <c r="E13" s="14">
        <v>0.17501692338619501</v>
      </c>
      <c r="F13" s="14"/>
      <c r="G13" s="14">
        <v>0.15705784970487899</v>
      </c>
      <c r="H13" s="14">
        <v>0.126045053474482</v>
      </c>
      <c r="I13" s="14">
        <v>0.17445239404531099</v>
      </c>
      <c r="J13" s="14">
        <v>0.12342697941407101</v>
      </c>
      <c r="K13" s="14">
        <v>0.121081836895157</v>
      </c>
      <c r="L13" s="14">
        <v>6.89619689098038E-2</v>
      </c>
      <c r="M13" s="14"/>
      <c r="N13" s="14">
        <v>9.1645446880986206E-2</v>
      </c>
      <c r="O13" s="14">
        <v>0.138126543069442</v>
      </c>
      <c r="P13" s="14">
        <v>0.147476373089652</v>
      </c>
      <c r="Q13" s="14">
        <v>0.141843820777209</v>
      </c>
      <c r="R13" s="14"/>
      <c r="S13" s="14">
        <v>0.113960860206298</v>
      </c>
      <c r="T13" s="14">
        <v>0.129662179862575</v>
      </c>
      <c r="U13" s="14">
        <v>0.12126597363413701</v>
      </c>
      <c r="V13" s="14">
        <v>0.108951181276824</v>
      </c>
      <c r="W13" s="14">
        <v>0.120751802047168</v>
      </c>
      <c r="X13" s="14">
        <v>0.12236274137179599</v>
      </c>
      <c r="Y13" s="14">
        <v>0.135410170648397</v>
      </c>
      <c r="Z13" s="14">
        <v>0.162657394912717</v>
      </c>
      <c r="AA13" s="14">
        <v>0.104857975441164</v>
      </c>
      <c r="AB13" s="14">
        <v>9.7663865590396401E-2</v>
      </c>
      <c r="AC13" s="14">
        <v>0.25876072864578398</v>
      </c>
      <c r="AD13" s="14">
        <v>0.144274781649495</v>
      </c>
      <c r="AE13" s="14"/>
      <c r="AF13" s="14">
        <v>0.12551832842725</v>
      </c>
      <c r="AG13" s="14">
        <v>0.123596884844444</v>
      </c>
      <c r="AH13" s="14">
        <v>8.4620604971911401E-2</v>
      </c>
      <c r="AI13" s="14"/>
      <c r="AJ13" s="14">
        <v>0.112612527888323</v>
      </c>
      <c r="AK13" s="14">
        <v>0.108149459279095</v>
      </c>
      <c r="AL13" s="14">
        <v>0.107843419232866</v>
      </c>
      <c r="AM13" s="14">
        <v>0.15814409804747401</v>
      </c>
      <c r="AN13" s="14">
        <v>0.154540662683402</v>
      </c>
      <c r="AO13" s="14"/>
      <c r="AP13" s="14">
        <v>8.3903594423812705E-2</v>
      </c>
      <c r="AQ13" s="14">
        <v>0.118227694096883</v>
      </c>
      <c r="AR13" s="14">
        <v>0.13457738936375599</v>
      </c>
      <c r="AS13" s="14"/>
      <c r="AT13" s="14">
        <v>0.140069877259834</v>
      </c>
      <c r="AU13" s="14">
        <v>0.149395620371302</v>
      </c>
      <c r="AV13" s="14">
        <v>0.11292942227859799</v>
      </c>
      <c r="AW13" s="14">
        <v>8.9183674339859798E-2</v>
      </c>
      <c r="AX13" s="14">
        <v>7.5166031633651098E-2</v>
      </c>
      <c r="AY13" s="14"/>
      <c r="AZ13" s="14">
        <v>0.111370520438951</v>
      </c>
      <c r="BA13" s="14">
        <v>0.11345431603707801</v>
      </c>
      <c r="BB13" s="14">
        <v>0.111805295293867</v>
      </c>
      <c r="BC13" s="14">
        <v>0.14691779312033801</v>
      </c>
      <c r="BD13" s="14">
        <v>0.164086308527779</v>
      </c>
      <c r="BE13" s="14">
        <v>0.15793896345374001</v>
      </c>
    </row>
    <row r="14" spans="2:57" x14ac:dyDescent="0.25">
      <c r="B14" s="15" t="s">
        <v>87</v>
      </c>
      <c r="C14" s="23">
        <v>1.13809380696712E-2</v>
      </c>
      <c r="D14" s="23">
        <v>1.40427080035056E-2</v>
      </c>
      <c r="E14" s="23">
        <v>8.5681623179065906E-3</v>
      </c>
      <c r="F14" s="23"/>
      <c r="G14" s="23">
        <v>4.83010232238806E-3</v>
      </c>
      <c r="H14" s="23">
        <v>1.03663858797736E-2</v>
      </c>
      <c r="I14" s="23">
        <v>8.1882247026889895E-3</v>
      </c>
      <c r="J14" s="23">
        <v>1.4357859474104701E-2</v>
      </c>
      <c r="K14" s="23">
        <v>1.2600009220160399E-2</v>
      </c>
      <c r="L14" s="23">
        <v>1.6487979411860101E-2</v>
      </c>
      <c r="M14" s="23"/>
      <c r="N14" s="23">
        <v>2.1055986292527998E-3</v>
      </c>
      <c r="O14" s="23">
        <v>6.4675038430311999E-3</v>
      </c>
      <c r="P14" s="23">
        <v>1.00004539249071E-2</v>
      </c>
      <c r="Q14" s="23">
        <v>2.76692264187198E-2</v>
      </c>
      <c r="R14" s="23"/>
      <c r="S14" s="23">
        <v>1.45710115956566E-2</v>
      </c>
      <c r="T14" s="23">
        <v>5.1830765219790399E-3</v>
      </c>
      <c r="U14" s="23">
        <v>2.1856890602956602E-2</v>
      </c>
      <c r="V14" s="23">
        <v>2.4083691388389498E-2</v>
      </c>
      <c r="W14" s="23">
        <v>1.1078259955266999E-2</v>
      </c>
      <c r="X14" s="23">
        <v>1.40560350231541E-2</v>
      </c>
      <c r="Y14" s="23">
        <v>0</v>
      </c>
      <c r="Z14" s="23">
        <v>0</v>
      </c>
      <c r="AA14" s="23">
        <v>1.1790842516107101E-2</v>
      </c>
      <c r="AB14" s="23">
        <v>0</v>
      </c>
      <c r="AC14" s="23">
        <v>2.6396535660660199E-2</v>
      </c>
      <c r="AD14" s="23">
        <v>0</v>
      </c>
      <c r="AE14" s="23"/>
      <c r="AF14" s="23">
        <v>1.9678588694061201E-2</v>
      </c>
      <c r="AG14" s="23">
        <v>4.4952666227613298E-3</v>
      </c>
      <c r="AH14" s="23">
        <v>2.2634845117924698E-2</v>
      </c>
      <c r="AI14" s="23"/>
      <c r="AJ14" s="23">
        <v>1.4027651690329801E-2</v>
      </c>
      <c r="AK14" s="23">
        <v>6.62503658859071E-3</v>
      </c>
      <c r="AL14" s="23">
        <v>0</v>
      </c>
      <c r="AM14" s="23">
        <v>0</v>
      </c>
      <c r="AN14" s="23">
        <v>2.8032305037741501E-2</v>
      </c>
      <c r="AO14" s="23"/>
      <c r="AP14" s="23">
        <v>3.7161811391743398E-3</v>
      </c>
      <c r="AQ14" s="23">
        <v>7.0729175947676498E-3</v>
      </c>
      <c r="AR14" s="23">
        <v>0</v>
      </c>
      <c r="AS14" s="23"/>
      <c r="AT14" s="23">
        <v>3.2156019364346901E-2</v>
      </c>
      <c r="AU14" s="23">
        <v>1.10952396941099E-2</v>
      </c>
      <c r="AV14" s="23">
        <v>4.3872286589113204E-3</v>
      </c>
      <c r="AW14" s="23">
        <v>0</v>
      </c>
      <c r="AX14" s="23">
        <v>0</v>
      </c>
      <c r="AY14" s="23"/>
      <c r="AZ14" s="23">
        <v>1.69827784703214E-2</v>
      </c>
      <c r="BA14" s="23">
        <v>9.5061198695413594E-3</v>
      </c>
      <c r="BB14" s="23">
        <v>5.21802976083105E-3</v>
      </c>
      <c r="BC14" s="23">
        <v>1.53464239395618E-2</v>
      </c>
      <c r="BD14" s="23">
        <v>1.13507017845468E-2</v>
      </c>
      <c r="BE14" s="23">
        <v>0</v>
      </c>
    </row>
    <row r="15" spans="2:57" x14ac:dyDescent="0.25">
      <c r="B15" s="16" t="s">
        <v>211</v>
      </c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227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1249</v>
      </c>
      <c r="D7" s="10">
        <v>562</v>
      </c>
      <c r="E7" s="10">
        <v>682</v>
      </c>
      <c r="F7" s="10"/>
      <c r="G7" s="10">
        <v>184</v>
      </c>
      <c r="H7" s="10">
        <v>174</v>
      </c>
      <c r="I7" s="10">
        <v>193</v>
      </c>
      <c r="J7" s="10">
        <v>232</v>
      </c>
      <c r="K7" s="10">
        <v>192</v>
      </c>
      <c r="L7" s="10">
        <v>274</v>
      </c>
      <c r="M7" s="10"/>
      <c r="N7" s="10">
        <v>396</v>
      </c>
      <c r="O7" s="10">
        <v>363</v>
      </c>
      <c r="P7" s="10">
        <v>244</v>
      </c>
      <c r="Q7" s="10">
        <v>239</v>
      </c>
      <c r="R7" s="10"/>
      <c r="S7" s="10">
        <v>150</v>
      </c>
      <c r="T7" s="10">
        <v>194</v>
      </c>
      <c r="U7" s="10">
        <v>104</v>
      </c>
      <c r="V7" s="10">
        <v>108</v>
      </c>
      <c r="W7" s="10">
        <v>84</v>
      </c>
      <c r="X7" s="10">
        <v>119</v>
      </c>
      <c r="Y7" s="10">
        <v>100</v>
      </c>
      <c r="Z7" s="10">
        <v>59</v>
      </c>
      <c r="AA7" s="10">
        <v>155</v>
      </c>
      <c r="AB7" s="10">
        <v>70</v>
      </c>
      <c r="AC7" s="10">
        <v>66</v>
      </c>
      <c r="AD7" s="10">
        <v>40</v>
      </c>
      <c r="AE7" s="10"/>
      <c r="AF7" s="10">
        <v>414</v>
      </c>
      <c r="AG7" s="10">
        <v>548</v>
      </c>
      <c r="AH7" s="10">
        <v>132</v>
      </c>
      <c r="AI7" s="10"/>
      <c r="AJ7" s="10">
        <v>435</v>
      </c>
      <c r="AK7" s="10">
        <v>350</v>
      </c>
      <c r="AL7" s="10">
        <v>101</v>
      </c>
      <c r="AM7" s="10">
        <v>15</v>
      </c>
      <c r="AN7" s="10">
        <v>142</v>
      </c>
      <c r="AO7" s="10"/>
      <c r="AP7" s="10">
        <v>236</v>
      </c>
      <c r="AQ7" s="10">
        <v>459</v>
      </c>
      <c r="AR7" s="10">
        <v>98</v>
      </c>
      <c r="AS7" s="10"/>
      <c r="AT7" s="10">
        <v>257</v>
      </c>
      <c r="AU7" s="10">
        <v>321</v>
      </c>
      <c r="AV7" s="10">
        <v>382</v>
      </c>
      <c r="AW7" s="10">
        <v>142</v>
      </c>
      <c r="AX7" s="10">
        <v>20</v>
      </c>
      <c r="AY7" s="10"/>
      <c r="AZ7" s="10">
        <v>248</v>
      </c>
      <c r="BA7" s="10">
        <v>395</v>
      </c>
      <c r="BB7" s="10">
        <v>149</v>
      </c>
      <c r="BC7" s="10">
        <v>237</v>
      </c>
      <c r="BD7" s="10">
        <v>144</v>
      </c>
      <c r="BE7" s="10">
        <v>76</v>
      </c>
    </row>
    <row r="8" spans="2:57" ht="30" customHeight="1" x14ac:dyDescent="0.25">
      <c r="B8" s="11" t="s">
        <v>20</v>
      </c>
      <c r="C8" s="11">
        <v>1235</v>
      </c>
      <c r="D8" s="11">
        <v>569</v>
      </c>
      <c r="E8" s="11">
        <v>661</v>
      </c>
      <c r="F8" s="11"/>
      <c r="G8" s="11">
        <v>193</v>
      </c>
      <c r="H8" s="11">
        <v>190</v>
      </c>
      <c r="I8" s="11">
        <v>199</v>
      </c>
      <c r="J8" s="11">
        <v>227</v>
      </c>
      <c r="K8" s="11">
        <v>172</v>
      </c>
      <c r="L8" s="11">
        <v>255</v>
      </c>
      <c r="M8" s="11"/>
      <c r="N8" s="11">
        <v>367</v>
      </c>
      <c r="O8" s="11">
        <v>339</v>
      </c>
      <c r="P8" s="11">
        <v>262</v>
      </c>
      <c r="Q8" s="11">
        <v>261</v>
      </c>
      <c r="R8" s="11"/>
      <c r="S8" s="11">
        <v>156</v>
      </c>
      <c r="T8" s="11">
        <v>181</v>
      </c>
      <c r="U8" s="11">
        <v>99</v>
      </c>
      <c r="V8" s="11">
        <v>111</v>
      </c>
      <c r="W8" s="11">
        <v>84</v>
      </c>
      <c r="X8" s="11">
        <v>124</v>
      </c>
      <c r="Y8" s="11">
        <v>96</v>
      </c>
      <c r="Z8" s="11">
        <v>56</v>
      </c>
      <c r="AA8" s="11">
        <v>153</v>
      </c>
      <c r="AB8" s="11">
        <v>72</v>
      </c>
      <c r="AC8" s="11">
        <v>64</v>
      </c>
      <c r="AD8" s="11">
        <v>38</v>
      </c>
      <c r="AE8" s="11"/>
      <c r="AF8" s="11">
        <v>406</v>
      </c>
      <c r="AG8" s="11">
        <v>532</v>
      </c>
      <c r="AH8" s="11">
        <v>135</v>
      </c>
      <c r="AI8" s="11"/>
      <c r="AJ8" s="11">
        <v>421</v>
      </c>
      <c r="AK8" s="11">
        <v>350</v>
      </c>
      <c r="AL8" s="11">
        <v>95</v>
      </c>
      <c r="AM8" s="11">
        <v>15</v>
      </c>
      <c r="AN8" s="11">
        <v>145</v>
      </c>
      <c r="AO8" s="11"/>
      <c r="AP8" s="11">
        <v>231</v>
      </c>
      <c r="AQ8" s="11">
        <v>460</v>
      </c>
      <c r="AR8" s="11">
        <v>93</v>
      </c>
      <c r="AS8" s="11"/>
      <c r="AT8" s="11">
        <v>260</v>
      </c>
      <c r="AU8" s="11">
        <v>323</v>
      </c>
      <c r="AV8" s="11">
        <v>373</v>
      </c>
      <c r="AW8" s="11">
        <v>138</v>
      </c>
      <c r="AX8" s="11">
        <v>19</v>
      </c>
      <c r="AY8" s="11"/>
      <c r="AZ8" s="11">
        <v>259</v>
      </c>
      <c r="BA8" s="11">
        <v>390</v>
      </c>
      <c r="BB8" s="11">
        <v>146</v>
      </c>
      <c r="BC8" s="11">
        <v>228</v>
      </c>
      <c r="BD8" s="11">
        <v>139</v>
      </c>
      <c r="BE8" s="11">
        <v>73</v>
      </c>
    </row>
    <row r="9" spans="2:57" ht="30" x14ac:dyDescent="0.25">
      <c r="B9" s="15" t="s">
        <v>219</v>
      </c>
      <c r="C9" s="14">
        <v>0.29575496716288802</v>
      </c>
      <c r="D9" s="14">
        <v>0.230960195623689</v>
      </c>
      <c r="E9" s="14">
        <v>0.35064009041138799</v>
      </c>
      <c r="F9" s="14"/>
      <c r="G9" s="14">
        <v>0.22954166276061699</v>
      </c>
      <c r="H9" s="14">
        <v>0.28563774405653403</v>
      </c>
      <c r="I9" s="14">
        <v>0.320269820001085</v>
      </c>
      <c r="J9" s="14">
        <v>0.28896456937897003</v>
      </c>
      <c r="K9" s="14">
        <v>0.27791598187029398</v>
      </c>
      <c r="L9" s="14">
        <v>0.35221550480001002</v>
      </c>
      <c r="M9" s="14"/>
      <c r="N9" s="14">
        <v>0.30951024894951301</v>
      </c>
      <c r="O9" s="14">
        <v>0.304524529814029</v>
      </c>
      <c r="P9" s="14">
        <v>0.31708827684215202</v>
      </c>
      <c r="Q9" s="14">
        <v>0.24796422721200601</v>
      </c>
      <c r="R9" s="14"/>
      <c r="S9" s="14">
        <v>0.32503230942133898</v>
      </c>
      <c r="T9" s="14">
        <v>0.32957919309385603</v>
      </c>
      <c r="U9" s="14">
        <v>0.231940343745865</v>
      </c>
      <c r="V9" s="14">
        <v>0.19826268026416499</v>
      </c>
      <c r="W9" s="14">
        <v>0.32225527980492302</v>
      </c>
      <c r="X9" s="14">
        <v>0.260636746132339</v>
      </c>
      <c r="Y9" s="14">
        <v>0.25252605994278499</v>
      </c>
      <c r="Z9" s="14">
        <v>0.326230988747026</v>
      </c>
      <c r="AA9" s="14">
        <v>0.30102705183885697</v>
      </c>
      <c r="AB9" s="14">
        <v>0.39578340007545998</v>
      </c>
      <c r="AC9" s="14">
        <v>0.38196457495222802</v>
      </c>
      <c r="AD9" s="14">
        <v>0.227668566059546</v>
      </c>
      <c r="AE9" s="14"/>
      <c r="AF9" s="14">
        <v>0.26251155459167602</v>
      </c>
      <c r="AG9" s="14">
        <v>0.35547245673290701</v>
      </c>
      <c r="AH9" s="14">
        <v>0.250529764832224</v>
      </c>
      <c r="AI9" s="14"/>
      <c r="AJ9" s="14">
        <v>0.26856995309774201</v>
      </c>
      <c r="AK9" s="14">
        <v>0.359327395575543</v>
      </c>
      <c r="AL9" s="14">
        <v>0.30344215264861901</v>
      </c>
      <c r="AM9" s="14">
        <v>0.129996398663042</v>
      </c>
      <c r="AN9" s="14">
        <v>0.26680095635064799</v>
      </c>
      <c r="AO9" s="14"/>
      <c r="AP9" s="14">
        <v>0.28232356183781099</v>
      </c>
      <c r="AQ9" s="14">
        <v>0.35703508206652201</v>
      </c>
      <c r="AR9" s="14">
        <v>0.28065210016689901</v>
      </c>
      <c r="AS9" s="14"/>
      <c r="AT9" s="14">
        <v>0.20907890904082599</v>
      </c>
      <c r="AU9" s="14">
        <v>0.265159397072526</v>
      </c>
      <c r="AV9" s="14">
        <v>0.33914631555618502</v>
      </c>
      <c r="AW9" s="14">
        <v>0.38322311973874801</v>
      </c>
      <c r="AX9" s="14">
        <v>0.54330279813637805</v>
      </c>
      <c r="AY9" s="14"/>
      <c r="AZ9" s="14">
        <v>0.33034466256301298</v>
      </c>
      <c r="BA9" s="14">
        <v>0.30938190368957802</v>
      </c>
      <c r="BB9" s="14">
        <v>0.28801833076536398</v>
      </c>
      <c r="BC9" s="14">
        <v>0.219641479219223</v>
      </c>
      <c r="BD9" s="14">
        <v>0.31910335508993398</v>
      </c>
      <c r="BE9" s="14">
        <v>0.30947122815827199</v>
      </c>
    </row>
    <row r="10" spans="2:57" ht="30" x14ac:dyDescent="0.25">
      <c r="B10" s="15" t="s">
        <v>220</v>
      </c>
      <c r="C10" s="14">
        <v>0.35291805624361799</v>
      </c>
      <c r="D10" s="14">
        <v>0.33512336181107799</v>
      </c>
      <c r="E10" s="14">
        <v>0.36789346787735</v>
      </c>
      <c r="F10" s="14"/>
      <c r="G10" s="14">
        <v>0.36615341022882902</v>
      </c>
      <c r="H10" s="14">
        <v>0.34316549724798301</v>
      </c>
      <c r="I10" s="14">
        <v>0.366221688058888</v>
      </c>
      <c r="J10" s="14">
        <v>0.35905392116241702</v>
      </c>
      <c r="K10" s="14">
        <v>0.36566839586371502</v>
      </c>
      <c r="L10" s="14">
        <v>0.32579392915819699</v>
      </c>
      <c r="M10" s="14"/>
      <c r="N10" s="14">
        <v>0.35767310300171501</v>
      </c>
      <c r="O10" s="14">
        <v>0.35697073550372799</v>
      </c>
      <c r="P10" s="14">
        <v>0.336790121774383</v>
      </c>
      <c r="Q10" s="14">
        <v>0.35899604015609299</v>
      </c>
      <c r="R10" s="14"/>
      <c r="S10" s="14">
        <v>0.38154698580518298</v>
      </c>
      <c r="T10" s="14">
        <v>0.351426729531995</v>
      </c>
      <c r="U10" s="14">
        <v>0.32627107390469601</v>
      </c>
      <c r="V10" s="14">
        <v>0.38055060676819402</v>
      </c>
      <c r="W10" s="14">
        <v>0.33788035813127398</v>
      </c>
      <c r="X10" s="14">
        <v>0.30914386200689098</v>
      </c>
      <c r="Y10" s="14">
        <v>0.38207960009869801</v>
      </c>
      <c r="Z10" s="14">
        <v>0.41155537948382398</v>
      </c>
      <c r="AA10" s="14">
        <v>0.39422772077703599</v>
      </c>
      <c r="AB10" s="14">
        <v>0.33107210935372899</v>
      </c>
      <c r="AC10" s="14">
        <v>0.263217287991591</v>
      </c>
      <c r="AD10" s="14">
        <v>0.27321020340847002</v>
      </c>
      <c r="AE10" s="14"/>
      <c r="AF10" s="14">
        <v>0.35886900401899902</v>
      </c>
      <c r="AG10" s="14">
        <v>0.348746744625197</v>
      </c>
      <c r="AH10" s="14">
        <v>0.33336109784593798</v>
      </c>
      <c r="AI10" s="14"/>
      <c r="AJ10" s="14">
        <v>0.36852942139841399</v>
      </c>
      <c r="AK10" s="14">
        <v>0.35513327163681802</v>
      </c>
      <c r="AL10" s="14">
        <v>0.37180242006401998</v>
      </c>
      <c r="AM10" s="14">
        <v>0.61463250286467797</v>
      </c>
      <c r="AN10" s="14">
        <v>0.28784355908996101</v>
      </c>
      <c r="AO10" s="14"/>
      <c r="AP10" s="14">
        <v>0.39571417889735699</v>
      </c>
      <c r="AQ10" s="14">
        <v>0.35685545377576999</v>
      </c>
      <c r="AR10" s="14">
        <v>0.35722717024467299</v>
      </c>
      <c r="AS10" s="14"/>
      <c r="AT10" s="14">
        <v>0.33916069608825999</v>
      </c>
      <c r="AU10" s="14">
        <v>0.35070398328396601</v>
      </c>
      <c r="AV10" s="14">
        <v>0.334861922086788</v>
      </c>
      <c r="AW10" s="14">
        <v>0.407717901101527</v>
      </c>
      <c r="AX10" s="14">
        <v>0.25840091253431202</v>
      </c>
      <c r="AY10" s="14"/>
      <c r="AZ10" s="14">
        <v>0.36207221952004298</v>
      </c>
      <c r="BA10" s="14">
        <v>0.37346993073324602</v>
      </c>
      <c r="BB10" s="14">
        <v>0.30099574723217198</v>
      </c>
      <c r="BC10" s="14">
        <v>0.35927249846467402</v>
      </c>
      <c r="BD10" s="14">
        <v>0.29846945612233799</v>
      </c>
      <c r="BE10" s="14">
        <v>0.39782269347725302</v>
      </c>
    </row>
    <row r="11" spans="2:57" x14ac:dyDescent="0.25">
      <c r="B11" s="15" t="s">
        <v>221</v>
      </c>
      <c r="C11" s="14">
        <v>0.17924917980440899</v>
      </c>
      <c r="D11" s="14">
        <v>0.21654272137710401</v>
      </c>
      <c r="E11" s="14">
        <v>0.14700000695241</v>
      </c>
      <c r="F11" s="14"/>
      <c r="G11" s="14">
        <v>0.21654547008781799</v>
      </c>
      <c r="H11" s="14">
        <v>0.16834624381362301</v>
      </c>
      <c r="I11" s="14">
        <v>0.14050010615576999</v>
      </c>
      <c r="J11" s="14">
        <v>0.19441385360734501</v>
      </c>
      <c r="K11" s="14">
        <v>0.19742786877390001</v>
      </c>
      <c r="L11" s="14">
        <v>0.163641826193962</v>
      </c>
      <c r="M11" s="14"/>
      <c r="N11" s="14">
        <v>0.16949858947152899</v>
      </c>
      <c r="O11" s="14">
        <v>0.17719148879065899</v>
      </c>
      <c r="P11" s="14">
        <v>0.16913704380682301</v>
      </c>
      <c r="Q11" s="14">
        <v>0.21066470441729401</v>
      </c>
      <c r="R11" s="14"/>
      <c r="S11" s="14">
        <v>0.206926335511461</v>
      </c>
      <c r="T11" s="14">
        <v>0.142230123204722</v>
      </c>
      <c r="U11" s="14">
        <v>0.22231460761220601</v>
      </c>
      <c r="V11" s="14">
        <v>0.17046527478184401</v>
      </c>
      <c r="W11" s="14">
        <v>0.195719927757142</v>
      </c>
      <c r="X11" s="14">
        <v>0.20653221311991801</v>
      </c>
      <c r="Y11" s="14">
        <v>0.214261473001361</v>
      </c>
      <c r="Z11" s="14">
        <v>0.14962188189054201</v>
      </c>
      <c r="AA11" s="14">
        <v>0.17624211826454</v>
      </c>
      <c r="AB11" s="14">
        <v>0.10510251221195099</v>
      </c>
      <c r="AC11" s="14">
        <v>0.15225373176655699</v>
      </c>
      <c r="AD11" s="14">
        <v>0.184880416907647</v>
      </c>
      <c r="AE11" s="14"/>
      <c r="AF11" s="14">
        <v>0.19410551692032399</v>
      </c>
      <c r="AG11" s="14">
        <v>0.16126502821733599</v>
      </c>
      <c r="AH11" s="14">
        <v>0.19745149197786599</v>
      </c>
      <c r="AI11" s="14"/>
      <c r="AJ11" s="14">
        <v>0.19606694378814701</v>
      </c>
      <c r="AK11" s="14">
        <v>0.162386803136612</v>
      </c>
      <c r="AL11" s="14">
        <v>0.17344918606106</v>
      </c>
      <c r="AM11" s="14">
        <v>0.178388124549929</v>
      </c>
      <c r="AN11" s="14">
        <v>0.17189784590238699</v>
      </c>
      <c r="AO11" s="14"/>
      <c r="AP11" s="14">
        <v>0.17315135600370299</v>
      </c>
      <c r="AQ11" s="14">
        <v>0.15045259361763</v>
      </c>
      <c r="AR11" s="14">
        <v>0.187276132693418</v>
      </c>
      <c r="AS11" s="14"/>
      <c r="AT11" s="14">
        <v>0.234794147405644</v>
      </c>
      <c r="AU11" s="14">
        <v>0.20603419739923301</v>
      </c>
      <c r="AV11" s="14">
        <v>0.15575048691248999</v>
      </c>
      <c r="AW11" s="14">
        <v>0.10327325832151101</v>
      </c>
      <c r="AX11" s="14">
        <v>0.104379270483313</v>
      </c>
      <c r="AY11" s="14"/>
      <c r="AZ11" s="14">
        <v>0.16517925496233499</v>
      </c>
      <c r="BA11" s="14">
        <v>0.176280340348203</v>
      </c>
      <c r="BB11" s="14">
        <v>0.216699400835311</v>
      </c>
      <c r="BC11" s="14">
        <v>0.19574155336424501</v>
      </c>
      <c r="BD11" s="14">
        <v>0.172479305490427</v>
      </c>
      <c r="BE11" s="14">
        <v>0.13148166317298801</v>
      </c>
    </row>
    <row r="12" spans="2:57" ht="30" x14ac:dyDescent="0.25">
      <c r="B12" s="15" t="s">
        <v>222</v>
      </c>
      <c r="C12" s="14">
        <v>0.110478360656311</v>
      </c>
      <c r="D12" s="14">
        <v>0.14301443218542101</v>
      </c>
      <c r="E12" s="14">
        <v>8.3360372908794805E-2</v>
      </c>
      <c r="F12" s="14"/>
      <c r="G12" s="14">
        <v>0.109233042543479</v>
      </c>
      <c r="H12" s="14">
        <v>0.13103325082859699</v>
      </c>
      <c r="I12" s="14">
        <v>0.108923192880686</v>
      </c>
      <c r="J12" s="14">
        <v>9.4440966825197106E-2</v>
      </c>
      <c r="K12" s="14">
        <v>0.115757183349172</v>
      </c>
      <c r="L12" s="14">
        <v>0.108037080960771</v>
      </c>
      <c r="M12" s="14"/>
      <c r="N12" s="14">
        <v>0.103171759968431</v>
      </c>
      <c r="O12" s="14">
        <v>0.11486508169050801</v>
      </c>
      <c r="P12" s="14">
        <v>0.109061850681599</v>
      </c>
      <c r="Q12" s="14">
        <v>0.107977691771733</v>
      </c>
      <c r="R12" s="14"/>
      <c r="S12" s="14">
        <v>4.0295119771077803E-2</v>
      </c>
      <c r="T12" s="14">
        <v>0.12597048449238499</v>
      </c>
      <c r="U12" s="14">
        <v>0.15433329992327499</v>
      </c>
      <c r="V12" s="14">
        <v>0.15374459409311</v>
      </c>
      <c r="W12" s="14">
        <v>8.5265475694226003E-2</v>
      </c>
      <c r="X12" s="14">
        <v>0.144677222797995</v>
      </c>
      <c r="Y12" s="14">
        <v>0.120745875539032</v>
      </c>
      <c r="Z12" s="14">
        <v>7.2207648447036796E-2</v>
      </c>
      <c r="AA12" s="14">
        <v>6.1974506401404901E-2</v>
      </c>
      <c r="AB12" s="14">
        <v>0.111836943843847</v>
      </c>
      <c r="AC12" s="14">
        <v>8.9983771311697006E-2</v>
      </c>
      <c r="AD12" s="14">
        <v>0.28664385694634897</v>
      </c>
      <c r="AE12" s="14"/>
      <c r="AF12" s="14">
        <v>0.112473856751757</v>
      </c>
      <c r="AG12" s="14">
        <v>0.10054229483838199</v>
      </c>
      <c r="AH12" s="14">
        <v>0.119223042442369</v>
      </c>
      <c r="AI12" s="14"/>
      <c r="AJ12" s="14">
        <v>0.112600502232221</v>
      </c>
      <c r="AK12" s="14">
        <v>7.4360037852401903E-2</v>
      </c>
      <c r="AL12" s="14">
        <v>0.10260731322521301</v>
      </c>
      <c r="AM12" s="14">
        <v>7.6982973922351206E-2</v>
      </c>
      <c r="AN12" s="14">
        <v>0.167448803413243</v>
      </c>
      <c r="AO12" s="14"/>
      <c r="AP12" s="14">
        <v>0.10984808155439001</v>
      </c>
      <c r="AQ12" s="14">
        <v>8.6447819516541805E-2</v>
      </c>
      <c r="AR12" s="14">
        <v>0.11557950214895001</v>
      </c>
      <c r="AS12" s="14"/>
      <c r="AT12" s="14">
        <v>0.115529068800361</v>
      </c>
      <c r="AU12" s="14">
        <v>0.105887759580128</v>
      </c>
      <c r="AV12" s="14">
        <v>0.122737602481747</v>
      </c>
      <c r="AW12" s="14">
        <v>6.2402607533530399E-2</v>
      </c>
      <c r="AX12" s="14">
        <v>5.2019397533426999E-2</v>
      </c>
      <c r="AY12" s="14"/>
      <c r="AZ12" s="14">
        <v>8.1630857692116796E-2</v>
      </c>
      <c r="BA12" s="14">
        <v>8.5992501268375293E-2</v>
      </c>
      <c r="BB12" s="14">
        <v>0.14099949388511099</v>
      </c>
      <c r="BC12" s="14">
        <v>0.13413029238434901</v>
      </c>
      <c r="BD12" s="14">
        <v>0.155633924051469</v>
      </c>
      <c r="BE12" s="14">
        <v>0.122745579414707</v>
      </c>
    </row>
    <row r="13" spans="2:57" ht="30" x14ac:dyDescent="0.25">
      <c r="B13" s="15" t="s">
        <v>223</v>
      </c>
      <c r="C13" s="14">
        <v>4.9115240544191002E-2</v>
      </c>
      <c r="D13" s="14">
        <v>5.9617087135790302E-2</v>
      </c>
      <c r="E13" s="14">
        <v>4.0466518433069601E-2</v>
      </c>
      <c r="F13" s="14"/>
      <c r="G13" s="14">
        <v>6.7537801754007198E-2</v>
      </c>
      <c r="H13" s="14">
        <v>5.8332691514572599E-2</v>
      </c>
      <c r="I13" s="14">
        <v>6.4085192903571203E-2</v>
      </c>
      <c r="J13" s="14">
        <v>4.5168743815220999E-2</v>
      </c>
      <c r="K13" s="14">
        <v>3.1948562545027898E-2</v>
      </c>
      <c r="L13" s="14">
        <v>3.1784548069452898E-2</v>
      </c>
      <c r="M13" s="14"/>
      <c r="N13" s="14">
        <v>4.9535570520982002E-2</v>
      </c>
      <c r="O13" s="14">
        <v>4.3903429678714703E-2</v>
      </c>
      <c r="P13" s="14">
        <v>6.4075547785654996E-2</v>
      </c>
      <c r="Q13" s="14">
        <v>4.16164638705094E-2</v>
      </c>
      <c r="R13" s="14"/>
      <c r="S13" s="14">
        <v>3.3442284462307903E-2</v>
      </c>
      <c r="T13" s="14">
        <v>3.9714488476612499E-2</v>
      </c>
      <c r="U13" s="14">
        <v>4.6360025665019497E-2</v>
      </c>
      <c r="V13" s="14">
        <v>7.3889244018207498E-2</v>
      </c>
      <c r="W13" s="14">
        <v>4.5563603761508399E-2</v>
      </c>
      <c r="X13" s="14">
        <v>5.5318867028857202E-2</v>
      </c>
      <c r="Y13" s="14">
        <v>3.0386991418124301E-2</v>
      </c>
      <c r="Z13" s="14">
        <v>4.0384101431571097E-2</v>
      </c>
      <c r="AA13" s="14">
        <v>5.9970842592959497E-2</v>
      </c>
      <c r="AB13" s="14">
        <v>4.2324460274384398E-2</v>
      </c>
      <c r="AC13" s="14">
        <v>9.7874474560363606E-2</v>
      </c>
      <c r="AD13" s="14">
        <v>2.75969566779872E-2</v>
      </c>
      <c r="AE13" s="14"/>
      <c r="AF13" s="14">
        <v>5.4693596715300899E-2</v>
      </c>
      <c r="AG13" s="14">
        <v>2.85391104299796E-2</v>
      </c>
      <c r="AH13" s="14">
        <v>6.63378395998373E-2</v>
      </c>
      <c r="AI13" s="14"/>
      <c r="AJ13" s="14">
        <v>4.0388852049075399E-2</v>
      </c>
      <c r="AK13" s="14">
        <v>4.0240084595457998E-2</v>
      </c>
      <c r="AL13" s="14">
        <v>3.8445248992564601E-2</v>
      </c>
      <c r="AM13" s="14">
        <v>0</v>
      </c>
      <c r="AN13" s="14">
        <v>7.5138448798990704E-2</v>
      </c>
      <c r="AO13" s="14"/>
      <c r="AP13" s="14">
        <v>3.02634686135544E-2</v>
      </c>
      <c r="AQ13" s="14">
        <v>4.02126144878312E-2</v>
      </c>
      <c r="AR13" s="14">
        <v>5.9265094746060197E-2</v>
      </c>
      <c r="AS13" s="14"/>
      <c r="AT13" s="14">
        <v>6.8841426464083505E-2</v>
      </c>
      <c r="AU13" s="14">
        <v>5.9733249069696098E-2</v>
      </c>
      <c r="AV13" s="14">
        <v>3.9684609712309998E-2</v>
      </c>
      <c r="AW13" s="14">
        <v>4.3383113304683703E-2</v>
      </c>
      <c r="AX13" s="14">
        <v>4.1897621312570597E-2</v>
      </c>
      <c r="AY13" s="14"/>
      <c r="AZ13" s="14">
        <v>4.8848671977822E-2</v>
      </c>
      <c r="BA13" s="14">
        <v>3.8984522166119098E-2</v>
      </c>
      <c r="BB13" s="14">
        <v>4.6363394920082103E-2</v>
      </c>
      <c r="BC13" s="14">
        <v>7.2917894897683397E-2</v>
      </c>
      <c r="BD13" s="14">
        <v>4.7478756170732099E-2</v>
      </c>
      <c r="BE13" s="14">
        <v>3.8478835776779803E-2</v>
      </c>
    </row>
    <row r="14" spans="2:57" x14ac:dyDescent="0.25">
      <c r="B14" s="15" t="s">
        <v>87</v>
      </c>
      <c r="C14" s="23">
        <v>1.24841955885821E-2</v>
      </c>
      <c r="D14" s="23">
        <v>1.4742201866918299E-2</v>
      </c>
      <c r="E14" s="23">
        <v>1.0639543416987699E-2</v>
      </c>
      <c r="F14" s="23"/>
      <c r="G14" s="23">
        <v>1.09886126252501E-2</v>
      </c>
      <c r="H14" s="23">
        <v>1.34845725386902E-2</v>
      </c>
      <c r="I14" s="23">
        <v>0</v>
      </c>
      <c r="J14" s="23">
        <v>1.79579452108499E-2</v>
      </c>
      <c r="K14" s="23">
        <v>1.12820075978908E-2</v>
      </c>
      <c r="L14" s="23">
        <v>1.8527110817606E-2</v>
      </c>
      <c r="M14" s="23"/>
      <c r="N14" s="23">
        <v>1.06107280878289E-2</v>
      </c>
      <c r="O14" s="23">
        <v>2.54473452236178E-3</v>
      </c>
      <c r="P14" s="23">
        <v>3.8471591093883501E-3</v>
      </c>
      <c r="Q14" s="23">
        <v>3.2780872572363902E-2</v>
      </c>
      <c r="R14" s="23"/>
      <c r="S14" s="23">
        <v>1.2756965028631001E-2</v>
      </c>
      <c r="T14" s="23">
        <v>1.1078981200429199E-2</v>
      </c>
      <c r="U14" s="23">
        <v>1.87806491489384E-2</v>
      </c>
      <c r="V14" s="23">
        <v>2.3087600074479301E-2</v>
      </c>
      <c r="W14" s="23">
        <v>1.3315354850927E-2</v>
      </c>
      <c r="X14" s="23">
        <v>2.3691088914000201E-2</v>
      </c>
      <c r="Y14" s="23">
        <v>0</v>
      </c>
      <c r="Z14" s="23">
        <v>0</v>
      </c>
      <c r="AA14" s="23">
        <v>6.557760125203E-3</v>
      </c>
      <c r="AB14" s="23">
        <v>1.38805742406294E-2</v>
      </c>
      <c r="AC14" s="23">
        <v>1.4706159417563701E-2</v>
      </c>
      <c r="AD14" s="23">
        <v>0</v>
      </c>
      <c r="AE14" s="23"/>
      <c r="AF14" s="23">
        <v>1.7346471001943399E-2</v>
      </c>
      <c r="AG14" s="23">
        <v>5.4343651561981803E-3</v>
      </c>
      <c r="AH14" s="23">
        <v>3.3096763301765801E-2</v>
      </c>
      <c r="AI14" s="23"/>
      <c r="AJ14" s="23">
        <v>1.38443274344005E-2</v>
      </c>
      <c r="AK14" s="23">
        <v>8.5524072031664799E-3</v>
      </c>
      <c r="AL14" s="23">
        <v>1.02536790085233E-2</v>
      </c>
      <c r="AM14" s="23">
        <v>0</v>
      </c>
      <c r="AN14" s="23">
        <v>3.0870386444770099E-2</v>
      </c>
      <c r="AO14" s="23"/>
      <c r="AP14" s="23">
        <v>8.6993530931841097E-3</v>
      </c>
      <c r="AQ14" s="23">
        <v>8.9964365357052597E-3</v>
      </c>
      <c r="AR14" s="23">
        <v>0</v>
      </c>
      <c r="AS14" s="23"/>
      <c r="AT14" s="23">
        <v>3.2595752200825098E-2</v>
      </c>
      <c r="AU14" s="23">
        <v>1.2481413594451001E-2</v>
      </c>
      <c r="AV14" s="23">
        <v>7.8190632504790206E-3</v>
      </c>
      <c r="AW14" s="23">
        <v>0</v>
      </c>
      <c r="AX14" s="23">
        <v>0</v>
      </c>
      <c r="AY14" s="23"/>
      <c r="AZ14" s="23">
        <v>1.192433328467E-2</v>
      </c>
      <c r="BA14" s="23">
        <v>1.5890801794479301E-2</v>
      </c>
      <c r="BB14" s="23">
        <v>6.9236323619596696E-3</v>
      </c>
      <c r="BC14" s="23">
        <v>1.82962816698252E-2</v>
      </c>
      <c r="BD14" s="23">
        <v>6.8352030750999E-3</v>
      </c>
      <c r="BE14" s="23">
        <v>0</v>
      </c>
    </row>
    <row r="15" spans="2:57" x14ac:dyDescent="0.25">
      <c r="B15" s="16" t="s">
        <v>211</v>
      </c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228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1581</v>
      </c>
      <c r="D7" s="10">
        <v>750</v>
      </c>
      <c r="E7" s="10">
        <v>827</v>
      </c>
      <c r="F7" s="10"/>
      <c r="G7" s="10">
        <v>220</v>
      </c>
      <c r="H7" s="10">
        <v>217</v>
      </c>
      <c r="I7" s="10">
        <v>254</v>
      </c>
      <c r="J7" s="10">
        <v>277</v>
      </c>
      <c r="K7" s="10">
        <v>259</v>
      </c>
      <c r="L7" s="10">
        <v>354</v>
      </c>
      <c r="M7" s="10"/>
      <c r="N7" s="10">
        <v>489</v>
      </c>
      <c r="O7" s="10">
        <v>463</v>
      </c>
      <c r="P7" s="10">
        <v>301</v>
      </c>
      <c r="Q7" s="10">
        <v>319</v>
      </c>
      <c r="R7" s="10"/>
      <c r="S7" s="10">
        <v>194</v>
      </c>
      <c r="T7" s="10">
        <v>228</v>
      </c>
      <c r="U7" s="10">
        <v>128</v>
      </c>
      <c r="V7" s="10">
        <v>132</v>
      </c>
      <c r="W7" s="10">
        <v>111</v>
      </c>
      <c r="X7" s="10">
        <v>138</v>
      </c>
      <c r="Y7" s="10">
        <v>134</v>
      </c>
      <c r="Z7" s="10">
        <v>69</v>
      </c>
      <c r="AA7" s="10">
        <v>188</v>
      </c>
      <c r="AB7" s="10">
        <v>124</v>
      </c>
      <c r="AC7" s="10">
        <v>87</v>
      </c>
      <c r="AD7" s="10">
        <v>48</v>
      </c>
      <c r="AE7" s="10"/>
      <c r="AF7" s="10">
        <v>545</v>
      </c>
      <c r="AG7" s="10">
        <v>680</v>
      </c>
      <c r="AH7" s="10">
        <v>174</v>
      </c>
      <c r="AI7" s="10"/>
      <c r="AJ7" s="10">
        <v>545</v>
      </c>
      <c r="AK7" s="10">
        <v>441</v>
      </c>
      <c r="AL7" s="10">
        <v>130</v>
      </c>
      <c r="AM7" s="10">
        <v>21</v>
      </c>
      <c r="AN7" s="10">
        <v>178</v>
      </c>
      <c r="AO7" s="10"/>
      <c r="AP7" s="10">
        <v>296</v>
      </c>
      <c r="AQ7" s="10">
        <v>581</v>
      </c>
      <c r="AR7" s="10">
        <v>119</v>
      </c>
      <c r="AS7" s="10"/>
      <c r="AT7" s="10">
        <v>347</v>
      </c>
      <c r="AU7" s="10">
        <v>391</v>
      </c>
      <c r="AV7" s="10">
        <v>465</v>
      </c>
      <c r="AW7" s="10">
        <v>178</v>
      </c>
      <c r="AX7" s="10">
        <v>24</v>
      </c>
      <c r="AY7" s="10"/>
      <c r="AZ7" s="10">
        <v>331</v>
      </c>
      <c r="BA7" s="10">
        <v>473</v>
      </c>
      <c r="BB7" s="10">
        <v>188</v>
      </c>
      <c r="BC7" s="10">
        <v>303</v>
      </c>
      <c r="BD7" s="10">
        <v>189</v>
      </c>
      <c r="BE7" s="10">
        <v>97</v>
      </c>
    </row>
    <row r="8" spans="2:57" ht="30" customHeight="1" x14ac:dyDescent="0.25">
      <c r="B8" s="11" t="s">
        <v>20</v>
      </c>
      <c r="C8" s="11">
        <v>1567</v>
      </c>
      <c r="D8" s="11">
        <v>757</v>
      </c>
      <c r="E8" s="11">
        <v>805</v>
      </c>
      <c r="F8" s="11"/>
      <c r="G8" s="11">
        <v>230</v>
      </c>
      <c r="H8" s="11">
        <v>237</v>
      </c>
      <c r="I8" s="11">
        <v>264</v>
      </c>
      <c r="J8" s="11">
        <v>272</v>
      </c>
      <c r="K8" s="11">
        <v>233</v>
      </c>
      <c r="L8" s="11">
        <v>331</v>
      </c>
      <c r="M8" s="11"/>
      <c r="N8" s="11">
        <v>457</v>
      </c>
      <c r="O8" s="11">
        <v>433</v>
      </c>
      <c r="P8" s="11">
        <v>320</v>
      </c>
      <c r="Q8" s="11">
        <v>347</v>
      </c>
      <c r="R8" s="11"/>
      <c r="S8" s="11">
        <v>203</v>
      </c>
      <c r="T8" s="11">
        <v>214</v>
      </c>
      <c r="U8" s="11">
        <v>122</v>
      </c>
      <c r="V8" s="11">
        <v>134</v>
      </c>
      <c r="W8" s="11">
        <v>110</v>
      </c>
      <c r="X8" s="11">
        <v>143</v>
      </c>
      <c r="Y8" s="11">
        <v>128</v>
      </c>
      <c r="Z8" s="11">
        <v>65</v>
      </c>
      <c r="AA8" s="11">
        <v>187</v>
      </c>
      <c r="AB8" s="11">
        <v>129</v>
      </c>
      <c r="AC8" s="11">
        <v>85</v>
      </c>
      <c r="AD8" s="11">
        <v>46</v>
      </c>
      <c r="AE8" s="11"/>
      <c r="AF8" s="11">
        <v>532</v>
      </c>
      <c r="AG8" s="11">
        <v>667</v>
      </c>
      <c r="AH8" s="11">
        <v>179</v>
      </c>
      <c r="AI8" s="11"/>
      <c r="AJ8" s="11">
        <v>526</v>
      </c>
      <c r="AK8" s="11">
        <v>442</v>
      </c>
      <c r="AL8" s="11">
        <v>125</v>
      </c>
      <c r="AM8" s="11">
        <v>20</v>
      </c>
      <c r="AN8" s="11">
        <v>183</v>
      </c>
      <c r="AO8" s="11"/>
      <c r="AP8" s="11">
        <v>290</v>
      </c>
      <c r="AQ8" s="11">
        <v>584</v>
      </c>
      <c r="AR8" s="11">
        <v>115</v>
      </c>
      <c r="AS8" s="11"/>
      <c r="AT8" s="11">
        <v>350</v>
      </c>
      <c r="AU8" s="11">
        <v>391</v>
      </c>
      <c r="AV8" s="11">
        <v>457</v>
      </c>
      <c r="AW8" s="11">
        <v>176</v>
      </c>
      <c r="AX8" s="11">
        <v>23</v>
      </c>
      <c r="AY8" s="11"/>
      <c r="AZ8" s="11">
        <v>346</v>
      </c>
      <c r="BA8" s="11">
        <v>466</v>
      </c>
      <c r="BB8" s="11">
        <v>184</v>
      </c>
      <c r="BC8" s="11">
        <v>294</v>
      </c>
      <c r="BD8" s="11">
        <v>182</v>
      </c>
      <c r="BE8" s="11">
        <v>95</v>
      </c>
    </row>
    <row r="9" spans="2:57" ht="30" x14ac:dyDescent="0.25">
      <c r="B9" s="15" t="s">
        <v>219</v>
      </c>
      <c r="C9" s="14">
        <v>0.28649022877687902</v>
      </c>
      <c r="D9" s="14">
        <v>0.24166631823193499</v>
      </c>
      <c r="E9" s="14">
        <v>0.327582479517735</v>
      </c>
      <c r="F9" s="14"/>
      <c r="G9" s="14">
        <v>0.25467341942952598</v>
      </c>
      <c r="H9" s="14">
        <v>0.284315551556591</v>
      </c>
      <c r="I9" s="14">
        <v>0.294177325315993</v>
      </c>
      <c r="J9" s="14">
        <v>0.24875452670283299</v>
      </c>
      <c r="K9" s="14">
        <v>0.298548554322149</v>
      </c>
      <c r="L9" s="14">
        <v>0.32650225473694799</v>
      </c>
      <c r="M9" s="14"/>
      <c r="N9" s="14">
        <v>0.31852441442905099</v>
      </c>
      <c r="O9" s="14">
        <v>0.27161578908553202</v>
      </c>
      <c r="P9" s="14">
        <v>0.30830937172103301</v>
      </c>
      <c r="Q9" s="14">
        <v>0.238841360999554</v>
      </c>
      <c r="R9" s="14"/>
      <c r="S9" s="14">
        <v>0.351444027823206</v>
      </c>
      <c r="T9" s="14">
        <v>0.30277402245838397</v>
      </c>
      <c r="U9" s="14">
        <v>0.21049954699781301</v>
      </c>
      <c r="V9" s="14">
        <v>0.29358601447944199</v>
      </c>
      <c r="W9" s="14">
        <v>0.269815809365409</v>
      </c>
      <c r="X9" s="14">
        <v>0.23734350585935399</v>
      </c>
      <c r="Y9" s="14">
        <v>0.288617831952658</v>
      </c>
      <c r="Z9" s="14">
        <v>0.322348284365921</v>
      </c>
      <c r="AA9" s="14">
        <v>0.27835331314332501</v>
      </c>
      <c r="AB9" s="14">
        <v>0.27995266187805101</v>
      </c>
      <c r="AC9" s="14">
        <v>0.34051206688690799</v>
      </c>
      <c r="AD9" s="14">
        <v>0.19215437059154999</v>
      </c>
      <c r="AE9" s="14"/>
      <c r="AF9" s="14">
        <v>0.24892184952457899</v>
      </c>
      <c r="AG9" s="14">
        <v>0.33423913226539298</v>
      </c>
      <c r="AH9" s="14">
        <v>0.26720032604687399</v>
      </c>
      <c r="AI9" s="14"/>
      <c r="AJ9" s="14">
        <v>0.27403668853558399</v>
      </c>
      <c r="AK9" s="14">
        <v>0.32015799024959501</v>
      </c>
      <c r="AL9" s="14">
        <v>0.31685962969591702</v>
      </c>
      <c r="AM9" s="14">
        <v>0.193645404088539</v>
      </c>
      <c r="AN9" s="14">
        <v>0.27811581443504102</v>
      </c>
      <c r="AO9" s="14"/>
      <c r="AP9" s="14">
        <v>0.31887759730098902</v>
      </c>
      <c r="AQ9" s="14">
        <v>0.33242245155919398</v>
      </c>
      <c r="AR9" s="14">
        <v>0.29498795475484002</v>
      </c>
      <c r="AS9" s="14"/>
      <c r="AT9" s="14">
        <v>0.25973410914112799</v>
      </c>
      <c r="AU9" s="14">
        <v>0.26061598629471699</v>
      </c>
      <c r="AV9" s="14">
        <v>0.304310106667606</v>
      </c>
      <c r="AW9" s="14">
        <v>0.37271675729773501</v>
      </c>
      <c r="AX9" s="14">
        <v>0.33294220249227002</v>
      </c>
      <c r="AY9" s="14"/>
      <c r="AZ9" s="14">
        <v>0.33419003020823601</v>
      </c>
      <c r="BA9" s="14">
        <v>0.28665763332837202</v>
      </c>
      <c r="BB9" s="14">
        <v>0.263493098109922</v>
      </c>
      <c r="BC9" s="14">
        <v>0.22081770551333399</v>
      </c>
      <c r="BD9" s="14">
        <v>0.32475406004615898</v>
      </c>
      <c r="BE9" s="14">
        <v>0.28640968575190801</v>
      </c>
    </row>
    <row r="10" spans="2:57" ht="30" x14ac:dyDescent="0.25">
      <c r="B10" s="15" t="s">
        <v>220</v>
      </c>
      <c r="C10" s="14">
        <v>0.39382487349249301</v>
      </c>
      <c r="D10" s="14">
        <v>0.37906079969094503</v>
      </c>
      <c r="E10" s="14">
        <v>0.40713515448624399</v>
      </c>
      <c r="F10" s="14"/>
      <c r="G10" s="14">
        <v>0.34890581538419002</v>
      </c>
      <c r="H10" s="14">
        <v>0.38594869293746098</v>
      </c>
      <c r="I10" s="14">
        <v>0.40690509309525902</v>
      </c>
      <c r="J10" s="14">
        <v>0.41789984170473499</v>
      </c>
      <c r="K10" s="14">
        <v>0.41765284287541599</v>
      </c>
      <c r="L10" s="14">
        <v>0.38363092371193602</v>
      </c>
      <c r="M10" s="14"/>
      <c r="N10" s="14">
        <v>0.38041576269137201</v>
      </c>
      <c r="O10" s="14">
        <v>0.435482138252207</v>
      </c>
      <c r="P10" s="14">
        <v>0.35468731675187298</v>
      </c>
      <c r="Q10" s="14">
        <v>0.40297472806720802</v>
      </c>
      <c r="R10" s="14"/>
      <c r="S10" s="14">
        <v>0.33962775378634902</v>
      </c>
      <c r="T10" s="14">
        <v>0.41164125527102902</v>
      </c>
      <c r="U10" s="14">
        <v>0.43186243331025298</v>
      </c>
      <c r="V10" s="14">
        <v>0.372035200811206</v>
      </c>
      <c r="W10" s="14">
        <v>0.44354081426039599</v>
      </c>
      <c r="X10" s="14">
        <v>0.39420716041651799</v>
      </c>
      <c r="Y10" s="14">
        <v>0.38898921377273399</v>
      </c>
      <c r="Z10" s="14">
        <v>0.417365851515345</v>
      </c>
      <c r="AA10" s="14">
        <v>0.39721332769437201</v>
      </c>
      <c r="AB10" s="14">
        <v>0.42264368841876299</v>
      </c>
      <c r="AC10" s="14">
        <v>0.33845346028074902</v>
      </c>
      <c r="AD10" s="14">
        <v>0.379954661438407</v>
      </c>
      <c r="AE10" s="14"/>
      <c r="AF10" s="14">
        <v>0.40828992155495503</v>
      </c>
      <c r="AG10" s="14">
        <v>0.40822038703527203</v>
      </c>
      <c r="AH10" s="14">
        <v>0.36739391450808101</v>
      </c>
      <c r="AI10" s="14"/>
      <c r="AJ10" s="14">
        <v>0.42682747853935399</v>
      </c>
      <c r="AK10" s="14">
        <v>0.41247993762477198</v>
      </c>
      <c r="AL10" s="14">
        <v>0.41735642369522002</v>
      </c>
      <c r="AM10" s="14">
        <v>0.327862473400654</v>
      </c>
      <c r="AN10" s="14">
        <v>0.31829898569050502</v>
      </c>
      <c r="AO10" s="14"/>
      <c r="AP10" s="14">
        <v>0.41901745741920998</v>
      </c>
      <c r="AQ10" s="14">
        <v>0.39564499139935</v>
      </c>
      <c r="AR10" s="14">
        <v>0.39736123695854503</v>
      </c>
      <c r="AS10" s="14"/>
      <c r="AT10" s="14">
        <v>0.35156423858413299</v>
      </c>
      <c r="AU10" s="14">
        <v>0.36784022927744497</v>
      </c>
      <c r="AV10" s="14">
        <v>0.41720024710845399</v>
      </c>
      <c r="AW10" s="14">
        <v>0.44538174714074902</v>
      </c>
      <c r="AX10" s="14">
        <v>0.382962957441839</v>
      </c>
      <c r="AY10" s="14"/>
      <c r="AZ10" s="14">
        <v>0.35437595124745402</v>
      </c>
      <c r="BA10" s="14">
        <v>0.39352833472195797</v>
      </c>
      <c r="BB10" s="14">
        <v>0.41054336234977201</v>
      </c>
      <c r="BC10" s="14">
        <v>0.45709087456290898</v>
      </c>
      <c r="BD10" s="14">
        <v>0.31886665342634901</v>
      </c>
      <c r="BE10" s="14">
        <v>0.45465010805350498</v>
      </c>
    </row>
    <row r="11" spans="2:57" x14ac:dyDescent="0.25">
      <c r="B11" s="15" t="s">
        <v>221</v>
      </c>
      <c r="C11" s="14">
        <v>0.19141702706397201</v>
      </c>
      <c r="D11" s="14">
        <v>0.22622814077102199</v>
      </c>
      <c r="E11" s="14">
        <v>0.159659571956386</v>
      </c>
      <c r="F11" s="14"/>
      <c r="G11" s="14">
        <v>0.18325361614003999</v>
      </c>
      <c r="H11" s="14">
        <v>0.184153238181371</v>
      </c>
      <c r="I11" s="14">
        <v>0.170832467816423</v>
      </c>
      <c r="J11" s="14">
        <v>0.214774468605302</v>
      </c>
      <c r="K11" s="14">
        <v>0.19790171536578099</v>
      </c>
      <c r="L11" s="14">
        <v>0.19494263379559101</v>
      </c>
      <c r="M11" s="14"/>
      <c r="N11" s="14">
        <v>0.181029611495579</v>
      </c>
      <c r="O11" s="14">
        <v>0.18935244045633101</v>
      </c>
      <c r="P11" s="14">
        <v>0.180572196063253</v>
      </c>
      <c r="Q11" s="14">
        <v>0.21944829630773</v>
      </c>
      <c r="R11" s="14"/>
      <c r="S11" s="14">
        <v>0.19685834466827701</v>
      </c>
      <c r="T11" s="14">
        <v>0.18455034557748901</v>
      </c>
      <c r="U11" s="14">
        <v>0.201150001118997</v>
      </c>
      <c r="V11" s="14">
        <v>0.18207352324062201</v>
      </c>
      <c r="W11" s="14">
        <v>0.161572395257115</v>
      </c>
      <c r="X11" s="14">
        <v>0.197039642445972</v>
      </c>
      <c r="Y11" s="14">
        <v>0.184708716427848</v>
      </c>
      <c r="Z11" s="14">
        <v>0.21482074561039599</v>
      </c>
      <c r="AA11" s="14">
        <v>0.21227053073959401</v>
      </c>
      <c r="AB11" s="14">
        <v>0.17113289753425701</v>
      </c>
      <c r="AC11" s="14">
        <v>0.21121421386025199</v>
      </c>
      <c r="AD11" s="14">
        <v>0.175346850544466</v>
      </c>
      <c r="AE11" s="14"/>
      <c r="AF11" s="14">
        <v>0.20593222268339401</v>
      </c>
      <c r="AG11" s="14">
        <v>0.17856615559816599</v>
      </c>
      <c r="AH11" s="14">
        <v>0.19501643239098301</v>
      </c>
      <c r="AI11" s="14"/>
      <c r="AJ11" s="14">
        <v>0.18324215785355499</v>
      </c>
      <c r="AK11" s="14">
        <v>0.186240523647482</v>
      </c>
      <c r="AL11" s="14">
        <v>0.16880256156513301</v>
      </c>
      <c r="AM11" s="14">
        <v>0.238405176036531</v>
      </c>
      <c r="AN11" s="14">
        <v>0.22050078304673701</v>
      </c>
      <c r="AO11" s="14"/>
      <c r="AP11" s="14">
        <v>0.171277113514333</v>
      </c>
      <c r="AQ11" s="14">
        <v>0.16561497359441699</v>
      </c>
      <c r="AR11" s="14">
        <v>0.185344457267763</v>
      </c>
      <c r="AS11" s="14"/>
      <c r="AT11" s="14">
        <v>0.221777578460817</v>
      </c>
      <c r="AU11" s="14">
        <v>0.234030233751332</v>
      </c>
      <c r="AV11" s="14">
        <v>0.17877408974525799</v>
      </c>
      <c r="AW11" s="14">
        <v>9.8346448023331798E-2</v>
      </c>
      <c r="AX11" s="14">
        <v>8.8822973016730006E-2</v>
      </c>
      <c r="AY11" s="14"/>
      <c r="AZ11" s="14">
        <v>0.199457180936636</v>
      </c>
      <c r="BA11" s="14">
        <v>0.18687581284421401</v>
      </c>
      <c r="BB11" s="14">
        <v>0.20236935939436801</v>
      </c>
      <c r="BC11" s="14">
        <v>0.18261991534886299</v>
      </c>
      <c r="BD11" s="14">
        <v>0.21064728003240599</v>
      </c>
      <c r="BE11" s="14">
        <v>0.15349197446871601</v>
      </c>
    </row>
    <row r="12" spans="2:57" ht="30" x14ac:dyDescent="0.25">
      <c r="B12" s="15" t="s">
        <v>222</v>
      </c>
      <c r="C12" s="14">
        <v>8.2848972541317595E-2</v>
      </c>
      <c r="D12" s="14">
        <v>0.10266132254844</v>
      </c>
      <c r="E12" s="14">
        <v>6.4638266378489601E-2</v>
      </c>
      <c r="F12" s="14"/>
      <c r="G12" s="14">
        <v>0.12591953217243099</v>
      </c>
      <c r="H12" s="14">
        <v>0.107494314654302</v>
      </c>
      <c r="I12" s="14">
        <v>7.0853715767834405E-2</v>
      </c>
      <c r="J12" s="14">
        <v>7.7383183999240004E-2</v>
      </c>
      <c r="K12" s="14">
        <v>6.5495101574644901E-2</v>
      </c>
      <c r="L12" s="14">
        <v>6.1595827570999399E-2</v>
      </c>
      <c r="M12" s="14"/>
      <c r="N12" s="14">
        <v>7.8381428663352307E-2</v>
      </c>
      <c r="O12" s="14">
        <v>8.0976437910029897E-2</v>
      </c>
      <c r="P12" s="14">
        <v>9.3173858926702893E-2</v>
      </c>
      <c r="Q12" s="14">
        <v>7.5067489454188896E-2</v>
      </c>
      <c r="R12" s="14"/>
      <c r="S12" s="14">
        <v>7.4252125938591207E-2</v>
      </c>
      <c r="T12" s="14">
        <v>6.1907845745066102E-2</v>
      </c>
      <c r="U12" s="14">
        <v>7.2698268233836599E-2</v>
      </c>
      <c r="V12" s="14">
        <v>0.103574716233929</v>
      </c>
      <c r="W12" s="14">
        <v>7.4646957240520895E-2</v>
      </c>
      <c r="X12" s="14">
        <v>0.13347113222274801</v>
      </c>
      <c r="Y12" s="14">
        <v>0.10562762336071201</v>
      </c>
      <c r="Z12" s="14">
        <v>2.7355358840242101E-2</v>
      </c>
      <c r="AA12" s="14">
        <v>5.3053935785764401E-2</v>
      </c>
      <c r="AB12" s="14">
        <v>8.9369636625903401E-2</v>
      </c>
      <c r="AC12" s="14">
        <v>4.8589800697704001E-2</v>
      </c>
      <c r="AD12" s="14">
        <v>0.229594541476632</v>
      </c>
      <c r="AE12" s="14"/>
      <c r="AF12" s="14">
        <v>9.6574139730848996E-2</v>
      </c>
      <c r="AG12" s="14">
        <v>5.5055853744753698E-2</v>
      </c>
      <c r="AH12" s="14">
        <v>9.2533158709612706E-2</v>
      </c>
      <c r="AI12" s="14"/>
      <c r="AJ12" s="14">
        <v>7.6310152309589097E-2</v>
      </c>
      <c r="AK12" s="14">
        <v>4.9782863836394603E-2</v>
      </c>
      <c r="AL12" s="14">
        <v>5.8793089556604498E-2</v>
      </c>
      <c r="AM12" s="14">
        <v>0.191709372140041</v>
      </c>
      <c r="AN12" s="14">
        <v>0.11858047271930899</v>
      </c>
      <c r="AO12" s="14"/>
      <c r="AP12" s="14">
        <v>5.7687664462106297E-2</v>
      </c>
      <c r="AQ12" s="14">
        <v>6.8777456417399005E-2</v>
      </c>
      <c r="AR12" s="14">
        <v>6.6434009669363706E-2</v>
      </c>
      <c r="AS12" s="14"/>
      <c r="AT12" s="14">
        <v>0.108616311309765</v>
      </c>
      <c r="AU12" s="14">
        <v>7.8945952389069304E-2</v>
      </c>
      <c r="AV12" s="14">
        <v>6.1120068094464998E-2</v>
      </c>
      <c r="AW12" s="14">
        <v>5.6469494902990601E-2</v>
      </c>
      <c r="AX12" s="14">
        <v>0.16107105588536599</v>
      </c>
      <c r="AY12" s="14"/>
      <c r="AZ12" s="14">
        <v>7.7651894930918702E-2</v>
      </c>
      <c r="BA12" s="14">
        <v>8.0240687663728202E-2</v>
      </c>
      <c r="BB12" s="14">
        <v>8.2324068604418404E-2</v>
      </c>
      <c r="BC12" s="14">
        <v>7.9464895118368697E-2</v>
      </c>
      <c r="BD12" s="14">
        <v>9.9442591589530796E-2</v>
      </c>
      <c r="BE12" s="14">
        <v>9.4300181491521903E-2</v>
      </c>
    </row>
    <row r="13" spans="2:57" ht="30" x14ac:dyDescent="0.25">
      <c r="B13" s="15" t="s">
        <v>223</v>
      </c>
      <c r="C13" s="14">
        <v>3.6332610930175598E-2</v>
      </c>
      <c r="D13" s="14">
        <v>4.1807122733992397E-2</v>
      </c>
      <c r="E13" s="14">
        <v>3.1370871050629301E-2</v>
      </c>
      <c r="F13" s="14"/>
      <c r="G13" s="14">
        <v>8.2879000854532203E-2</v>
      </c>
      <c r="H13" s="14">
        <v>2.9788970546065899E-2</v>
      </c>
      <c r="I13" s="14">
        <v>4.7684878971915402E-2</v>
      </c>
      <c r="J13" s="14">
        <v>3.3514995887542802E-2</v>
      </c>
      <c r="K13" s="14">
        <v>1.6152400347396199E-2</v>
      </c>
      <c r="L13" s="14">
        <v>1.6194486920250901E-2</v>
      </c>
      <c r="M13" s="14"/>
      <c r="N13" s="14">
        <v>3.3550432996857803E-2</v>
      </c>
      <c r="O13" s="14">
        <v>2.2573194295899799E-2</v>
      </c>
      <c r="P13" s="14">
        <v>5.6181672547849899E-2</v>
      </c>
      <c r="Q13" s="14">
        <v>3.9836980215448702E-2</v>
      </c>
      <c r="R13" s="14"/>
      <c r="S13" s="14">
        <v>3.7817747783577202E-2</v>
      </c>
      <c r="T13" s="14">
        <v>2.5547702145751201E-2</v>
      </c>
      <c r="U13" s="14">
        <v>5.79637478391265E-2</v>
      </c>
      <c r="V13" s="14">
        <v>4.01825456134422E-2</v>
      </c>
      <c r="W13" s="14">
        <v>5.0424023876558602E-2</v>
      </c>
      <c r="X13" s="14">
        <v>2.4061803460693899E-2</v>
      </c>
      <c r="Y13" s="14">
        <v>2.4653804266809999E-2</v>
      </c>
      <c r="Z13" s="14">
        <v>1.8109759668095599E-2</v>
      </c>
      <c r="AA13" s="14">
        <v>4.9310714903143801E-2</v>
      </c>
      <c r="AB13" s="14">
        <v>1.9397991688215901E-2</v>
      </c>
      <c r="AC13" s="14">
        <v>6.1230458274386897E-2</v>
      </c>
      <c r="AD13" s="14">
        <v>2.29495759489441E-2</v>
      </c>
      <c r="AE13" s="14"/>
      <c r="AF13" s="14">
        <v>2.49624773954552E-2</v>
      </c>
      <c r="AG13" s="14">
        <v>2.05657751051865E-2</v>
      </c>
      <c r="AH13" s="14">
        <v>6.6962040500662803E-2</v>
      </c>
      <c r="AI13" s="14"/>
      <c r="AJ13" s="14">
        <v>2.6121843834441699E-2</v>
      </c>
      <c r="AK13" s="14">
        <v>2.22198270180754E-2</v>
      </c>
      <c r="AL13" s="14">
        <v>3.0359394117565799E-2</v>
      </c>
      <c r="AM13" s="14">
        <v>4.83775743342355E-2</v>
      </c>
      <c r="AN13" s="14">
        <v>5.9015566813354098E-2</v>
      </c>
      <c r="AO13" s="14"/>
      <c r="AP13" s="14">
        <v>2.1852204104105499E-2</v>
      </c>
      <c r="AQ13" s="14">
        <v>3.17152207894646E-2</v>
      </c>
      <c r="AR13" s="14">
        <v>4.7610101273591998E-2</v>
      </c>
      <c r="AS13" s="14"/>
      <c r="AT13" s="14">
        <v>4.26202917705467E-2</v>
      </c>
      <c r="AU13" s="14">
        <v>4.5613996227725502E-2</v>
      </c>
      <c r="AV13" s="14">
        <v>3.4323148543780602E-2</v>
      </c>
      <c r="AW13" s="14">
        <v>2.7085552635192901E-2</v>
      </c>
      <c r="AX13" s="14">
        <v>3.4200811163794899E-2</v>
      </c>
      <c r="AY13" s="14"/>
      <c r="AZ13" s="14">
        <v>2.5406166815585701E-2</v>
      </c>
      <c r="BA13" s="14">
        <v>4.1737355606840297E-2</v>
      </c>
      <c r="BB13" s="14">
        <v>3.5760939528039097E-2</v>
      </c>
      <c r="BC13" s="14">
        <v>4.5967824804926602E-2</v>
      </c>
      <c r="BD13" s="14">
        <v>4.1349277739350897E-2</v>
      </c>
      <c r="BE13" s="14">
        <v>1.1148050234349401E-2</v>
      </c>
    </row>
    <row r="14" spans="2:57" x14ac:dyDescent="0.25">
      <c r="B14" s="15" t="s">
        <v>87</v>
      </c>
      <c r="C14" s="23">
        <v>9.0862871951628704E-3</v>
      </c>
      <c r="D14" s="23">
        <v>8.5762960236658598E-3</v>
      </c>
      <c r="E14" s="23">
        <v>9.6136566105162399E-3</v>
      </c>
      <c r="F14" s="23"/>
      <c r="G14" s="23">
        <v>4.3686160192800702E-3</v>
      </c>
      <c r="H14" s="23">
        <v>8.2992321242093096E-3</v>
      </c>
      <c r="I14" s="23">
        <v>9.5465190325749304E-3</v>
      </c>
      <c r="J14" s="23">
        <v>7.6729831003467799E-3</v>
      </c>
      <c r="K14" s="23">
        <v>4.2493855146124703E-3</v>
      </c>
      <c r="L14" s="23">
        <v>1.71338732642752E-2</v>
      </c>
      <c r="M14" s="23"/>
      <c r="N14" s="23">
        <v>8.0983497237876404E-3</v>
      </c>
      <c r="O14" s="23">
        <v>0</v>
      </c>
      <c r="P14" s="23">
        <v>7.0755839892880602E-3</v>
      </c>
      <c r="Q14" s="23">
        <v>2.3831144955870201E-2</v>
      </c>
      <c r="R14" s="23"/>
      <c r="S14" s="23">
        <v>0</v>
      </c>
      <c r="T14" s="23">
        <v>1.3578828802281E-2</v>
      </c>
      <c r="U14" s="23">
        <v>2.5826002499974101E-2</v>
      </c>
      <c r="V14" s="23">
        <v>8.5479996213592303E-3</v>
      </c>
      <c r="W14" s="23">
        <v>0</v>
      </c>
      <c r="X14" s="23">
        <v>1.38767555947144E-2</v>
      </c>
      <c r="Y14" s="23">
        <v>7.4028102192391799E-3</v>
      </c>
      <c r="Z14" s="23">
        <v>0</v>
      </c>
      <c r="AA14" s="23">
        <v>9.7981777338003399E-3</v>
      </c>
      <c r="AB14" s="23">
        <v>1.7503123854809701E-2</v>
      </c>
      <c r="AC14" s="23">
        <v>0</v>
      </c>
      <c r="AD14" s="23">
        <v>0</v>
      </c>
      <c r="AE14" s="23"/>
      <c r="AF14" s="23">
        <v>1.53193891107675E-2</v>
      </c>
      <c r="AG14" s="23">
        <v>3.3526962512288698E-3</v>
      </c>
      <c r="AH14" s="23">
        <v>1.0894127843787399E-2</v>
      </c>
      <c r="AI14" s="23"/>
      <c r="AJ14" s="23">
        <v>1.3461678927476E-2</v>
      </c>
      <c r="AK14" s="23">
        <v>9.1188576236806707E-3</v>
      </c>
      <c r="AL14" s="23">
        <v>7.8289013695591308E-3</v>
      </c>
      <c r="AM14" s="23">
        <v>0</v>
      </c>
      <c r="AN14" s="23">
        <v>5.4883772950536603E-3</v>
      </c>
      <c r="AO14" s="23"/>
      <c r="AP14" s="23">
        <v>1.1287963199256E-2</v>
      </c>
      <c r="AQ14" s="23">
        <v>5.82490624017502E-3</v>
      </c>
      <c r="AR14" s="23">
        <v>8.2622400758952108E-3</v>
      </c>
      <c r="AS14" s="23"/>
      <c r="AT14" s="23">
        <v>1.56874707336093E-2</v>
      </c>
      <c r="AU14" s="23">
        <v>1.29536020597116E-2</v>
      </c>
      <c r="AV14" s="23">
        <v>4.2723398404360801E-3</v>
      </c>
      <c r="AW14" s="23">
        <v>0</v>
      </c>
      <c r="AX14" s="23">
        <v>0</v>
      </c>
      <c r="AY14" s="23"/>
      <c r="AZ14" s="23">
        <v>8.9187758611698805E-3</v>
      </c>
      <c r="BA14" s="23">
        <v>1.09601758348878E-2</v>
      </c>
      <c r="BB14" s="23">
        <v>5.50917201348043E-3</v>
      </c>
      <c r="BC14" s="23">
        <v>1.4038784651598199E-2</v>
      </c>
      <c r="BD14" s="23">
        <v>4.9401371662035299E-3</v>
      </c>
      <c r="BE14" s="23">
        <v>0</v>
      </c>
    </row>
    <row r="15" spans="2:57" x14ac:dyDescent="0.25">
      <c r="B15" s="16" t="s">
        <v>211</v>
      </c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229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910</v>
      </c>
      <c r="D7" s="10">
        <v>527</v>
      </c>
      <c r="E7" s="10">
        <v>381</v>
      </c>
      <c r="F7" s="10"/>
      <c r="G7" s="10">
        <v>177</v>
      </c>
      <c r="H7" s="10">
        <v>135</v>
      </c>
      <c r="I7" s="10">
        <v>174</v>
      </c>
      <c r="J7" s="10">
        <v>146</v>
      </c>
      <c r="K7" s="10">
        <v>121</v>
      </c>
      <c r="L7" s="10">
        <v>157</v>
      </c>
      <c r="M7" s="10"/>
      <c r="N7" s="10">
        <v>321</v>
      </c>
      <c r="O7" s="10">
        <v>257</v>
      </c>
      <c r="P7" s="10">
        <v>164</v>
      </c>
      <c r="Q7" s="10">
        <v>160</v>
      </c>
      <c r="R7" s="10"/>
      <c r="S7" s="10">
        <v>135</v>
      </c>
      <c r="T7" s="10">
        <v>127</v>
      </c>
      <c r="U7" s="10">
        <v>75</v>
      </c>
      <c r="V7" s="10">
        <v>76</v>
      </c>
      <c r="W7" s="10">
        <v>66</v>
      </c>
      <c r="X7" s="10">
        <v>80</v>
      </c>
      <c r="Y7" s="10">
        <v>71</v>
      </c>
      <c r="Z7" s="10">
        <v>36</v>
      </c>
      <c r="AA7" s="10">
        <v>103</v>
      </c>
      <c r="AB7" s="10">
        <v>69</v>
      </c>
      <c r="AC7" s="10">
        <v>41</v>
      </c>
      <c r="AD7" s="10">
        <v>31</v>
      </c>
      <c r="AE7" s="10"/>
      <c r="AF7" s="10">
        <v>267</v>
      </c>
      <c r="AG7" s="10">
        <v>377</v>
      </c>
      <c r="AH7" s="10">
        <v>120</v>
      </c>
      <c r="AI7" s="10"/>
      <c r="AJ7" s="10">
        <v>283</v>
      </c>
      <c r="AK7" s="10">
        <v>249</v>
      </c>
      <c r="AL7" s="10">
        <v>75</v>
      </c>
      <c r="AM7" s="10">
        <v>9</v>
      </c>
      <c r="AN7" s="10">
        <v>120</v>
      </c>
      <c r="AO7" s="10"/>
      <c r="AP7" s="10">
        <v>158</v>
      </c>
      <c r="AQ7" s="10">
        <v>344</v>
      </c>
      <c r="AR7" s="10">
        <v>75</v>
      </c>
      <c r="AS7" s="10"/>
      <c r="AT7" s="10">
        <v>148</v>
      </c>
      <c r="AU7" s="10">
        <v>220</v>
      </c>
      <c r="AV7" s="10">
        <v>317</v>
      </c>
      <c r="AW7" s="10">
        <v>117</v>
      </c>
      <c r="AX7" s="10">
        <v>12</v>
      </c>
      <c r="AY7" s="10"/>
      <c r="AZ7" s="10">
        <v>214</v>
      </c>
      <c r="BA7" s="10">
        <v>271</v>
      </c>
      <c r="BB7" s="10">
        <v>109</v>
      </c>
      <c r="BC7" s="10">
        <v>165</v>
      </c>
      <c r="BD7" s="10">
        <v>106</v>
      </c>
      <c r="BE7" s="10">
        <v>45</v>
      </c>
    </row>
    <row r="8" spans="2:57" ht="30" customHeight="1" x14ac:dyDescent="0.25">
      <c r="B8" s="11" t="s">
        <v>20</v>
      </c>
      <c r="C8" s="11">
        <v>907</v>
      </c>
      <c r="D8" s="11">
        <v>536</v>
      </c>
      <c r="E8" s="11">
        <v>368</v>
      </c>
      <c r="F8" s="11"/>
      <c r="G8" s="11">
        <v>185</v>
      </c>
      <c r="H8" s="11">
        <v>149</v>
      </c>
      <c r="I8" s="11">
        <v>181</v>
      </c>
      <c r="J8" s="11">
        <v>142</v>
      </c>
      <c r="K8" s="11">
        <v>106</v>
      </c>
      <c r="L8" s="11">
        <v>144</v>
      </c>
      <c r="M8" s="11"/>
      <c r="N8" s="11">
        <v>303</v>
      </c>
      <c r="O8" s="11">
        <v>243</v>
      </c>
      <c r="P8" s="11">
        <v>176</v>
      </c>
      <c r="Q8" s="11">
        <v>178</v>
      </c>
      <c r="R8" s="11"/>
      <c r="S8" s="11">
        <v>142</v>
      </c>
      <c r="T8" s="11">
        <v>119</v>
      </c>
      <c r="U8" s="11">
        <v>72</v>
      </c>
      <c r="V8" s="11">
        <v>78</v>
      </c>
      <c r="W8" s="11">
        <v>67</v>
      </c>
      <c r="X8" s="11">
        <v>83</v>
      </c>
      <c r="Y8" s="11">
        <v>68</v>
      </c>
      <c r="Z8" s="11">
        <v>34</v>
      </c>
      <c r="AA8" s="11">
        <v>104</v>
      </c>
      <c r="AB8" s="11">
        <v>73</v>
      </c>
      <c r="AC8" s="11">
        <v>40</v>
      </c>
      <c r="AD8" s="11">
        <v>29</v>
      </c>
      <c r="AE8" s="11"/>
      <c r="AF8" s="11">
        <v>260</v>
      </c>
      <c r="AG8" s="11">
        <v>368</v>
      </c>
      <c r="AH8" s="11">
        <v>127</v>
      </c>
      <c r="AI8" s="11"/>
      <c r="AJ8" s="11">
        <v>272</v>
      </c>
      <c r="AK8" s="11">
        <v>250</v>
      </c>
      <c r="AL8" s="11">
        <v>73</v>
      </c>
      <c r="AM8" s="11">
        <v>9</v>
      </c>
      <c r="AN8" s="11">
        <v>126</v>
      </c>
      <c r="AO8" s="11"/>
      <c r="AP8" s="11">
        <v>154</v>
      </c>
      <c r="AQ8" s="11">
        <v>347</v>
      </c>
      <c r="AR8" s="11">
        <v>73</v>
      </c>
      <c r="AS8" s="11"/>
      <c r="AT8" s="11">
        <v>149</v>
      </c>
      <c r="AU8" s="11">
        <v>224</v>
      </c>
      <c r="AV8" s="11">
        <v>314</v>
      </c>
      <c r="AW8" s="11">
        <v>116</v>
      </c>
      <c r="AX8" s="11">
        <v>11</v>
      </c>
      <c r="AY8" s="11"/>
      <c r="AZ8" s="11">
        <v>226</v>
      </c>
      <c r="BA8" s="11">
        <v>269</v>
      </c>
      <c r="BB8" s="11">
        <v>109</v>
      </c>
      <c r="BC8" s="11">
        <v>158</v>
      </c>
      <c r="BD8" s="11">
        <v>101</v>
      </c>
      <c r="BE8" s="11">
        <v>44</v>
      </c>
    </row>
    <row r="9" spans="2:57" ht="30" x14ac:dyDescent="0.25">
      <c r="B9" s="15" t="s">
        <v>219</v>
      </c>
      <c r="C9" s="14">
        <v>0.184131777927595</v>
      </c>
      <c r="D9" s="14">
        <v>0.24027245375422099</v>
      </c>
      <c r="E9" s="14">
        <v>0.10343371648529399</v>
      </c>
      <c r="F9" s="14"/>
      <c r="G9" s="14">
        <v>0.19768210124872301</v>
      </c>
      <c r="H9" s="14">
        <v>0.249296983540888</v>
      </c>
      <c r="I9" s="14">
        <v>0.136620404940136</v>
      </c>
      <c r="J9" s="14">
        <v>0.12617681032073599</v>
      </c>
      <c r="K9" s="14">
        <v>0.17077724925690799</v>
      </c>
      <c r="L9" s="14">
        <v>0.22598646052042101</v>
      </c>
      <c r="M9" s="14"/>
      <c r="N9" s="14">
        <v>0.21098943604724499</v>
      </c>
      <c r="O9" s="14">
        <v>0.17243785609867801</v>
      </c>
      <c r="P9" s="14">
        <v>0.14140144806711299</v>
      </c>
      <c r="Q9" s="14">
        <v>0.199517678070918</v>
      </c>
      <c r="R9" s="14"/>
      <c r="S9" s="14">
        <v>0.24327720541431</v>
      </c>
      <c r="T9" s="14">
        <v>0.18966616146946699</v>
      </c>
      <c r="U9" s="14">
        <v>0.16023514656610699</v>
      </c>
      <c r="V9" s="14">
        <v>0.13496179830625599</v>
      </c>
      <c r="W9" s="14">
        <v>0.189389345033076</v>
      </c>
      <c r="X9" s="14">
        <v>0.23161072228108701</v>
      </c>
      <c r="Y9" s="14">
        <v>8.3381050319730698E-2</v>
      </c>
      <c r="Z9" s="14">
        <v>0.234178518325725</v>
      </c>
      <c r="AA9" s="14">
        <v>0.165743865752221</v>
      </c>
      <c r="AB9" s="14">
        <v>0.241718752400747</v>
      </c>
      <c r="AC9" s="14">
        <v>0.150780089738415</v>
      </c>
      <c r="AD9" s="14">
        <v>5.9667606425177801E-2</v>
      </c>
      <c r="AE9" s="14"/>
      <c r="AF9" s="14">
        <v>0.152686100424828</v>
      </c>
      <c r="AG9" s="14">
        <v>0.20595714170594401</v>
      </c>
      <c r="AH9" s="14">
        <v>0.15168564832581399</v>
      </c>
      <c r="AI9" s="14"/>
      <c r="AJ9" s="14">
        <v>0.15596588837417399</v>
      </c>
      <c r="AK9" s="14">
        <v>0.219497088311356</v>
      </c>
      <c r="AL9" s="14">
        <v>0.19663058678562401</v>
      </c>
      <c r="AM9" s="14">
        <v>0.10448212420127299</v>
      </c>
      <c r="AN9" s="14">
        <v>0.17964352904671099</v>
      </c>
      <c r="AO9" s="14"/>
      <c r="AP9" s="14">
        <v>0.19180788980341701</v>
      </c>
      <c r="AQ9" s="14">
        <v>0.20510729712973699</v>
      </c>
      <c r="AR9" s="14">
        <v>0.26219580202662002</v>
      </c>
      <c r="AS9" s="14"/>
      <c r="AT9" s="14">
        <v>9.2322713395185399E-2</v>
      </c>
      <c r="AU9" s="14">
        <v>0.12458385830786101</v>
      </c>
      <c r="AV9" s="14">
        <v>0.24205981838725499</v>
      </c>
      <c r="AW9" s="14">
        <v>0.22187139867257499</v>
      </c>
      <c r="AX9" s="14">
        <v>0.42524444413608498</v>
      </c>
      <c r="AY9" s="14"/>
      <c r="AZ9" s="14">
        <v>0.22448958197692401</v>
      </c>
      <c r="BA9" s="14">
        <v>0.20131927919522499</v>
      </c>
      <c r="BB9" s="14">
        <v>0.165379575014658</v>
      </c>
      <c r="BC9" s="14">
        <v>0.14033878260955601</v>
      </c>
      <c r="BD9" s="14">
        <v>0.153068204359463</v>
      </c>
      <c r="BE9" s="14">
        <v>0.14631362857403499</v>
      </c>
    </row>
    <row r="10" spans="2:57" ht="30" x14ac:dyDescent="0.25">
      <c r="B10" s="15" t="s">
        <v>220</v>
      </c>
      <c r="C10" s="14">
        <v>0.29582393484441599</v>
      </c>
      <c r="D10" s="14">
        <v>0.32461382086815399</v>
      </c>
      <c r="E10" s="14">
        <v>0.25260401730315302</v>
      </c>
      <c r="F10" s="14"/>
      <c r="G10" s="14">
        <v>0.26609843150995699</v>
      </c>
      <c r="H10" s="14">
        <v>0.27122321253484899</v>
      </c>
      <c r="I10" s="14">
        <v>0.31639916360345</v>
      </c>
      <c r="J10" s="14">
        <v>0.31247428479409001</v>
      </c>
      <c r="K10" s="14">
        <v>0.29601139266736498</v>
      </c>
      <c r="L10" s="14">
        <v>0.31697903326888499</v>
      </c>
      <c r="M10" s="14"/>
      <c r="N10" s="14">
        <v>0.346177201167362</v>
      </c>
      <c r="O10" s="14">
        <v>0.25353080764583402</v>
      </c>
      <c r="P10" s="14">
        <v>0.33056218526092601</v>
      </c>
      <c r="Q10" s="14">
        <v>0.24677429325509601</v>
      </c>
      <c r="R10" s="14"/>
      <c r="S10" s="14">
        <v>0.30143551085164</v>
      </c>
      <c r="T10" s="14">
        <v>0.209147600821949</v>
      </c>
      <c r="U10" s="14">
        <v>0.29275564466641801</v>
      </c>
      <c r="V10" s="14">
        <v>0.34237494124235301</v>
      </c>
      <c r="W10" s="14">
        <v>0.271667426108197</v>
      </c>
      <c r="X10" s="14">
        <v>0.29681823242159799</v>
      </c>
      <c r="Y10" s="14">
        <v>0.32383349663065703</v>
      </c>
      <c r="Z10" s="14">
        <v>0.27354713478746701</v>
      </c>
      <c r="AA10" s="14">
        <v>0.30054567205654098</v>
      </c>
      <c r="AB10" s="14">
        <v>0.417108822294743</v>
      </c>
      <c r="AC10" s="14">
        <v>0.15515910486993301</v>
      </c>
      <c r="AD10" s="14">
        <v>0.39112152773129999</v>
      </c>
      <c r="AE10" s="14"/>
      <c r="AF10" s="14">
        <v>0.32562562851826499</v>
      </c>
      <c r="AG10" s="14">
        <v>0.29132467468395901</v>
      </c>
      <c r="AH10" s="14">
        <v>0.33275005613721598</v>
      </c>
      <c r="AI10" s="14"/>
      <c r="AJ10" s="14">
        <v>0.30993358752519801</v>
      </c>
      <c r="AK10" s="14">
        <v>0.29975040346325099</v>
      </c>
      <c r="AL10" s="14">
        <v>0.317317095025903</v>
      </c>
      <c r="AM10" s="14">
        <v>0.48789274437360303</v>
      </c>
      <c r="AN10" s="14">
        <v>0.236678250963376</v>
      </c>
      <c r="AO10" s="14"/>
      <c r="AP10" s="14">
        <v>0.34448886123786199</v>
      </c>
      <c r="AQ10" s="14">
        <v>0.30462804933703402</v>
      </c>
      <c r="AR10" s="14">
        <v>0.23941533009697799</v>
      </c>
      <c r="AS10" s="14"/>
      <c r="AT10" s="14">
        <v>0.25654495341695299</v>
      </c>
      <c r="AU10" s="14">
        <v>0.279377308410025</v>
      </c>
      <c r="AV10" s="14">
        <v>0.30540823599874101</v>
      </c>
      <c r="AW10" s="14">
        <v>0.36065676547384801</v>
      </c>
      <c r="AX10" s="14">
        <v>0.24297961547906799</v>
      </c>
      <c r="AY10" s="14"/>
      <c r="AZ10" s="14">
        <v>0.35095077992402701</v>
      </c>
      <c r="BA10" s="14">
        <v>0.302418060403156</v>
      </c>
      <c r="BB10" s="14">
        <v>0.232742627421715</v>
      </c>
      <c r="BC10" s="14">
        <v>0.306279241006088</v>
      </c>
      <c r="BD10" s="14">
        <v>0.24521475355028199</v>
      </c>
      <c r="BE10" s="14">
        <v>0.20586236731860499</v>
      </c>
    </row>
    <row r="11" spans="2:57" x14ac:dyDescent="0.25">
      <c r="B11" s="15" t="s">
        <v>221</v>
      </c>
      <c r="C11" s="14">
        <v>0.205004191678794</v>
      </c>
      <c r="D11" s="14">
        <v>0.190794471565576</v>
      </c>
      <c r="E11" s="14">
        <v>0.226811753053448</v>
      </c>
      <c r="F11" s="14"/>
      <c r="G11" s="14">
        <v>0.18008694191532601</v>
      </c>
      <c r="H11" s="14">
        <v>0.173694541387345</v>
      </c>
      <c r="I11" s="14">
        <v>0.19004063963348</v>
      </c>
      <c r="J11" s="14">
        <v>0.24959210545136101</v>
      </c>
      <c r="K11" s="14">
        <v>0.21927633231249999</v>
      </c>
      <c r="L11" s="14">
        <v>0.23368118939958099</v>
      </c>
      <c r="M11" s="14"/>
      <c r="N11" s="14">
        <v>0.169426372293845</v>
      </c>
      <c r="O11" s="14">
        <v>0.23702505630429699</v>
      </c>
      <c r="P11" s="14">
        <v>0.20710456614092199</v>
      </c>
      <c r="Q11" s="14">
        <v>0.21294804797345099</v>
      </c>
      <c r="R11" s="14"/>
      <c r="S11" s="14">
        <v>0.18389046065843001</v>
      </c>
      <c r="T11" s="14">
        <v>0.25048834432452199</v>
      </c>
      <c r="U11" s="14">
        <v>0.223831514404428</v>
      </c>
      <c r="V11" s="14">
        <v>0.21055792318022101</v>
      </c>
      <c r="W11" s="14">
        <v>0.24033126535299801</v>
      </c>
      <c r="X11" s="14">
        <v>0.18448057699971199</v>
      </c>
      <c r="Y11" s="14">
        <v>0.24563289544702499</v>
      </c>
      <c r="Z11" s="14">
        <v>0.18708953639046699</v>
      </c>
      <c r="AA11" s="14">
        <v>0.20407289624359701</v>
      </c>
      <c r="AB11" s="14">
        <v>0.13796319790338801</v>
      </c>
      <c r="AC11" s="14">
        <v>9.4133910225597806E-2</v>
      </c>
      <c r="AD11" s="14">
        <v>0.290963371253735</v>
      </c>
      <c r="AE11" s="14"/>
      <c r="AF11" s="14">
        <v>0.20654690424814401</v>
      </c>
      <c r="AG11" s="14">
        <v>0.189187540757562</v>
      </c>
      <c r="AH11" s="14">
        <v>0.23073714094907599</v>
      </c>
      <c r="AI11" s="14"/>
      <c r="AJ11" s="14">
        <v>0.20065861367045801</v>
      </c>
      <c r="AK11" s="14">
        <v>0.19138459780688799</v>
      </c>
      <c r="AL11" s="14">
        <v>0.200402794780183</v>
      </c>
      <c r="AM11" s="14">
        <v>0.21178095366929001</v>
      </c>
      <c r="AN11" s="14">
        <v>0.265354992756626</v>
      </c>
      <c r="AO11" s="14"/>
      <c r="AP11" s="14">
        <v>0.15393129439515801</v>
      </c>
      <c r="AQ11" s="14">
        <v>0.19114967309155501</v>
      </c>
      <c r="AR11" s="14">
        <v>0.221562604188943</v>
      </c>
      <c r="AS11" s="14"/>
      <c r="AT11" s="14">
        <v>0.26157146182070001</v>
      </c>
      <c r="AU11" s="14">
        <v>0.22486080138095399</v>
      </c>
      <c r="AV11" s="14">
        <v>0.15544975192750199</v>
      </c>
      <c r="AW11" s="14">
        <v>0.17166374344298699</v>
      </c>
      <c r="AX11" s="14">
        <v>0.16295274681392799</v>
      </c>
      <c r="AY11" s="14"/>
      <c r="AZ11" s="14">
        <v>0.177318207655699</v>
      </c>
      <c r="BA11" s="14">
        <v>0.18246443058886999</v>
      </c>
      <c r="BB11" s="14">
        <v>0.26936484593877102</v>
      </c>
      <c r="BC11" s="14">
        <v>0.220838027243215</v>
      </c>
      <c r="BD11" s="14">
        <v>0.19532670482512299</v>
      </c>
      <c r="BE11" s="14">
        <v>0.291744472979234</v>
      </c>
    </row>
    <row r="12" spans="2:57" ht="30" x14ac:dyDescent="0.25">
      <c r="B12" s="15" t="s">
        <v>222</v>
      </c>
      <c r="C12" s="14">
        <v>0.20805737251919301</v>
      </c>
      <c r="D12" s="14">
        <v>0.16263119079131699</v>
      </c>
      <c r="E12" s="14">
        <v>0.27276518586930698</v>
      </c>
      <c r="F12" s="14"/>
      <c r="G12" s="14">
        <v>0.24435797557557601</v>
      </c>
      <c r="H12" s="14">
        <v>0.20503637567916899</v>
      </c>
      <c r="I12" s="14">
        <v>0.19784986035149099</v>
      </c>
      <c r="J12" s="14">
        <v>0.219207083822794</v>
      </c>
      <c r="K12" s="14">
        <v>0.22433899427096199</v>
      </c>
      <c r="L12" s="14">
        <v>0.15448978629172</v>
      </c>
      <c r="M12" s="14"/>
      <c r="N12" s="14">
        <v>0.18599612611590599</v>
      </c>
      <c r="O12" s="14">
        <v>0.245863949644678</v>
      </c>
      <c r="P12" s="14">
        <v>0.19299595297724301</v>
      </c>
      <c r="Q12" s="14">
        <v>0.20100529707848999</v>
      </c>
      <c r="R12" s="14"/>
      <c r="S12" s="14">
        <v>0.19123041448911701</v>
      </c>
      <c r="T12" s="14">
        <v>0.19877924895115101</v>
      </c>
      <c r="U12" s="14">
        <v>0.20011346140697001</v>
      </c>
      <c r="V12" s="14">
        <v>0.22769643015635399</v>
      </c>
      <c r="W12" s="14">
        <v>0.185712175844851</v>
      </c>
      <c r="X12" s="14">
        <v>0.19533953677291399</v>
      </c>
      <c r="Y12" s="14">
        <v>0.294403211605957</v>
      </c>
      <c r="Z12" s="14">
        <v>0.17075769437398799</v>
      </c>
      <c r="AA12" s="14">
        <v>0.174029743061966</v>
      </c>
      <c r="AB12" s="14">
        <v>0.18861246856542599</v>
      </c>
      <c r="AC12" s="14">
        <v>0.37886116522366498</v>
      </c>
      <c r="AD12" s="14">
        <v>0.15743071415980101</v>
      </c>
      <c r="AE12" s="14"/>
      <c r="AF12" s="14">
        <v>0.20250508587603699</v>
      </c>
      <c r="AG12" s="14">
        <v>0.210335052491219</v>
      </c>
      <c r="AH12" s="14">
        <v>0.19648054440166501</v>
      </c>
      <c r="AI12" s="14"/>
      <c r="AJ12" s="14">
        <v>0.229651856382417</v>
      </c>
      <c r="AK12" s="14">
        <v>0.19953339250433</v>
      </c>
      <c r="AL12" s="14">
        <v>0.15900357910666099</v>
      </c>
      <c r="AM12" s="14">
        <v>0.19584417775583399</v>
      </c>
      <c r="AN12" s="14">
        <v>0.18870276156044399</v>
      </c>
      <c r="AO12" s="14"/>
      <c r="AP12" s="14">
        <v>0.22395793627541399</v>
      </c>
      <c r="AQ12" s="14">
        <v>0.190893731611668</v>
      </c>
      <c r="AR12" s="14">
        <v>0.121266809206374</v>
      </c>
      <c r="AS12" s="14"/>
      <c r="AT12" s="14">
        <v>0.20347730234896599</v>
      </c>
      <c r="AU12" s="14">
        <v>0.22889958992232301</v>
      </c>
      <c r="AV12" s="14">
        <v>0.219750542925083</v>
      </c>
      <c r="AW12" s="14">
        <v>0.198440333211582</v>
      </c>
      <c r="AX12" s="14">
        <v>8.8942574373458094E-2</v>
      </c>
      <c r="AY12" s="14"/>
      <c r="AZ12" s="14">
        <v>0.161722549347697</v>
      </c>
      <c r="BA12" s="14">
        <v>0.21547561387567701</v>
      </c>
      <c r="BB12" s="14">
        <v>0.23221195255411001</v>
      </c>
      <c r="BC12" s="14">
        <v>0.176476497987818</v>
      </c>
      <c r="BD12" s="14">
        <v>0.306791012905546</v>
      </c>
      <c r="BE12" s="14">
        <v>0.22876613252942099</v>
      </c>
    </row>
    <row r="13" spans="2:57" ht="30" x14ac:dyDescent="0.25">
      <c r="B13" s="15" t="s">
        <v>223</v>
      </c>
      <c r="C13" s="14">
        <v>9.9520742018809893E-2</v>
      </c>
      <c r="D13" s="14">
        <v>7.2937170943076002E-2</v>
      </c>
      <c r="E13" s="14">
        <v>0.13875829226951</v>
      </c>
      <c r="F13" s="14"/>
      <c r="G13" s="14">
        <v>0.10574958261803299</v>
      </c>
      <c r="H13" s="14">
        <v>8.3549902340224996E-2</v>
      </c>
      <c r="I13" s="14">
        <v>0.15211315220490901</v>
      </c>
      <c r="J13" s="14">
        <v>9.2549715611018601E-2</v>
      </c>
      <c r="K13" s="14">
        <v>8.9596031492265499E-2</v>
      </c>
      <c r="L13" s="14">
        <v>5.6164114930876703E-2</v>
      </c>
      <c r="M13" s="14"/>
      <c r="N13" s="14">
        <v>8.7410864375641897E-2</v>
      </c>
      <c r="O13" s="14">
        <v>9.1142330306512698E-2</v>
      </c>
      <c r="P13" s="14">
        <v>0.127935847553796</v>
      </c>
      <c r="Q13" s="14">
        <v>0.107954803700685</v>
      </c>
      <c r="R13" s="14"/>
      <c r="S13" s="14">
        <v>8.0166408586503202E-2</v>
      </c>
      <c r="T13" s="14">
        <v>0.14406557063081701</v>
      </c>
      <c r="U13" s="14">
        <v>9.2843444918444595E-2</v>
      </c>
      <c r="V13" s="14">
        <v>5.1465303986429498E-2</v>
      </c>
      <c r="W13" s="14">
        <v>9.62495516449699E-2</v>
      </c>
      <c r="X13" s="14">
        <v>9.1750931524690105E-2</v>
      </c>
      <c r="Y13" s="14">
        <v>5.2749345996630899E-2</v>
      </c>
      <c r="Z13" s="14">
        <v>0.134427116122353</v>
      </c>
      <c r="AA13" s="14">
        <v>0.15560782288567501</v>
      </c>
      <c r="AB13" s="14">
        <v>1.45967588356963E-2</v>
      </c>
      <c r="AC13" s="14">
        <v>0.22106572994238899</v>
      </c>
      <c r="AD13" s="14">
        <v>0.100816780429986</v>
      </c>
      <c r="AE13" s="14"/>
      <c r="AF13" s="14">
        <v>9.6318817862353107E-2</v>
      </c>
      <c r="AG13" s="14">
        <v>0.10319559036131599</v>
      </c>
      <c r="AH13" s="14">
        <v>6.8383691404279898E-2</v>
      </c>
      <c r="AI13" s="14"/>
      <c r="AJ13" s="14">
        <v>9.2403967816594296E-2</v>
      </c>
      <c r="AK13" s="14">
        <v>8.9834517914175196E-2</v>
      </c>
      <c r="AL13" s="14">
        <v>0.12664594430163001</v>
      </c>
      <c r="AM13" s="14">
        <v>0</v>
      </c>
      <c r="AN13" s="14">
        <v>0.109560318626878</v>
      </c>
      <c r="AO13" s="14"/>
      <c r="AP13" s="14">
        <v>7.1588603383636595E-2</v>
      </c>
      <c r="AQ13" s="14">
        <v>0.10493204142766099</v>
      </c>
      <c r="AR13" s="14">
        <v>0.15555945448108499</v>
      </c>
      <c r="AS13" s="14"/>
      <c r="AT13" s="14">
        <v>0.16046431719797399</v>
      </c>
      <c r="AU13" s="14">
        <v>0.12913224213236901</v>
      </c>
      <c r="AV13" s="14">
        <v>7.7331650761418999E-2</v>
      </c>
      <c r="AW13" s="14">
        <v>4.7367759199008097E-2</v>
      </c>
      <c r="AX13" s="14">
        <v>7.9880619197461103E-2</v>
      </c>
      <c r="AY13" s="14"/>
      <c r="AZ13" s="14">
        <v>8.0599265972596507E-2</v>
      </c>
      <c r="BA13" s="14">
        <v>8.4898388578890996E-2</v>
      </c>
      <c r="BB13" s="14">
        <v>0.10030099907074599</v>
      </c>
      <c r="BC13" s="14">
        <v>0.148844824829589</v>
      </c>
      <c r="BD13" s="14">
        <v>9.0674334768349907E-2</v>
      </c>
      <c r="BE13" s="14">
        <v>0.127313398598705</v>
      </c>
    </row>
    <row r="14" spans="2:57" x14ac:dyDescent="0.25">
      <c r="B14" s="15" t="s">
        <v>87</v>
      </c>
      <c r="C14" s="23">
        <v>7.4619810111919201E-3</v>
      </c>
      <c r="D14" s="23">
        <v>8.7508920776564001E-3</v>
      </c>
      <c r="E14" s="23">
        <v>5.62703501928728E-3</v>
      </c>
      <c r="F14" s="23"/>
      <c r="G14" s="23">
        <v>6.0249671323841496E-3</v>
      </c>
      <c r="H14" s="23">
        <v>1.7198984517523701E-2</v>
      </c>
      <c r="I14" s="23">
        <v>6.9767792665337098E-3</v>
      </c>
      <c r="J14" s="23">
        <v>0</v>
      </c>
      <c r="K14" s="23">
        <v>0</v>
      </c>
      <c r="L14" s="23">
        <v>1.26994155885162E-2</v>
      </c>
      <c r="M14" s="23"/>
      <c r="N14" s="23">
        <v>0</v>
      </c>
      <c r="O14" s="23">
        <v>0</v>
      </c>
      <c r="P14" s="23">
        <v>0</v>
      </c>
      <c r="Q14" s="23">
        <v>3.1799879921361303E-2</v>
      </c>
      <c r="R14" s="23"/>
      <c r="S14" s="23">
        <v>0</v>
      </c>
      <c r="T14" s="23">
        <v>7.8530738020943808E-3</v>
      </c>
      <c r="U14" s="23">
        <v>3.0220788037632201E-2</v>
      </c>
      <c r="V14" s="23">
        <v>3.2943603128385901E-2</v>
      </c>
      <c r="W14" s="23">
        <v>1.6650236015907999E-2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/>
      <c r="AF14" s="23">
        <v>1.6317463070373E-2</v>
      </c>
      <c r="AG14" s="23">
        <v>0</v>
      </c>
      <c r="AH14" s="23">
        <v>1.99629187819488E-2</v>
      </c>
      <c r="AI14" s="23"/>
      <c r="AJ14" s="23">
        <v>1.13860862311584E-2</v>
      </c>
      <c r="AK14" s="23">
        <v>0</v>
      </c>
      <c r="AL14" s="23">
        <v>0</v>
      </c>
      <c r="AM14" s="23">
        <v>0</v>
      </c>
      <c r="AN14" s="23">
        <v>2.0060147045965E-2</v>
      </c>
      <c r="AO14" s="23"/>
      <c r="AP14" s="23">
        <v>1.4225414904512099E-2</v>
      </c>
      <c r="AQ14" s="23">
        <v>3.28920740234547E-3</v>
      </c>
      <c r="AR14" s="23">
        <v>0</v>
      </c>
      <c r="AS14" s="23"/>
      <c r="AT14" s="23">
        <v>2.5619251820221199E-2</v>
      </c>
      <c r="AU14" s="23">
        <v>1.3146199846467701E-2</v>
      </c>
      <c r="AV14" s="23">
        <v>0</v>
      </c>
      <c r="AW14" s="23">
        <v>0</v>
      </c>
      <c r="AX14" s="23">
        <v>0</v>
      </c>
      <c r="AY14" s="23"/>
      <c r="AZ14" s="23">
        <v>4.9196151230574197E-3</v>
      </c>
      <c r="BA14" s="23">
        <v>1.3424227358180401E-2</v>
      </c>
      <c r="BB14" s="23">
        <v>0</v>
      </c>
      <c r="BC14" s="23">
        <v>7.2226263237329504E-3</v>
      </c>
      <c r="BD14" s="23">
        <v>8.9249895912357196E-3</v>
      </c>
      <c r="BE14" s="23">
        <v>0</v>
      </c>
    </row>
    <row r="15" spans="2:57" x14ac:dyDescent="0.25">
      <c r="B15" s="16" t="s">
        <v>211</v>
      </c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230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995</v>
      </c>
      <c r="D7" s="10">
        <v>438</v>
      </c>
      <c r="E7" s="10">
        <v>554</v>
      </c>
      <c r="F7" s="10"/>
      <c r="G7" s="10">
        <v>194</v>
      </c>
      <c r="H7" s="10">
        <v>163</v>
      </c>
      <c r="I7" s="10">
        <v>183</v>
      </c>
      <c r="J7" s="10">
        <v>156</v>
      </c>
      <c r="K7" s="10">
        <v>133</v>
      </c>
      <c r="L7" s="10">
        <v>166</v>
      </c>
      <c r="M7" s="10"/>
      <c r="N7" s="10">
        <v>332</v>
      </c>
      <c r="O7" s="10">
        <v>287</v>
      </c>
      <c r="P7" s="10">
        <v>184</v>
      </c>
      <c r="Q7" s="10">
        <v>183</v>
      </c>
      <c r="R7" s="10"/>
      <c r="S7" s="10">
        <v>142</v>
      </c>
      <c r="T7" s="10">
        <v>147</v>
      </c>
      <c r="U7" s="10">
        <v>74</v>
      </c>
      <c r="V7" s="10">
        <v>87</v>
      </c>
      <c r="W7" s="10">
        <v>70</v>
      </c>
      <c r="X7" s="10">
        <v>89</v>
      </c>
      <c r="Y7" s="10">
        <v>82</v>
      </c>
      <c r="Z7" s="10">
        <v>39</v>
      </c>
      <c r="AA7" s="10">
        <v>117</v>
      </c>
      <c r="AB7" s="10">
        <v>66</v>
      </c>
      <c r="AC7" s="10">
        <v>59</v>
      </c>
      <c r="AD7" s="10">
        <v>23</v>
      </c>
      <c r="AE7" s="10"/>
      <c r="AF7" s="10">
        <v>286</v>
      </c>
      <c r="AG7" s="10">
        <v>418</v>
      </c>
      <c r="AH7" s="10">
        <v>134</v>
      </c>
      <c r="AI7" s="10"/>
      <c r="AJ7" s="10">
        <v>304</v>
      </c>
      <c r="AK7" s="10">
        <v>294</v>
      </c>
      <c r="AL7" s="10">
        <v>73</v>
      </c>
      <c r="AM7" s="10">
        <v>9</v>
      </c>
      <c r="AN7" s="10">
        <v>133</v>
      </c>
      <c r="AO7" s="10"/>
      <c r="AP7" s="10">
        <v>169</v>
      </c>
      <c r="AQ7" s="10">
        <v>383</v>
      </c>
      <c r="AR7" s="10">
        <v>85</v>
      </c>
      <c r="AS7" s="10"/>
      <c r="AT7" s="10">
        <v>180</v>
      </c>
      <c r="AU7" s="10">
        <v>240</v>
      </c>
      <c r="AV7" s="10">
        <v>340</v>
      </c>
      <c r="AW7" s="10">
        <v>123</v>
      </c>
      <c r="AX7" s="10">
        <v>16</v>
      </c>
      <c r="AY7" s="10"/>
      <c r="AZ7" s="10">
        <v>243</v>
      </c>
      <c r="BA7" s="10">
        <v>288</v>
      </c>
      <c r="BB7" s="10">
        <v>116</v>
      </c>
      <c r="BC7" s="10">
        <v>184</v>
      </c>
      <c r="BD7" s="10">
        <v>111</v>
      </c>
      <c r="BE7" s="10">
        <v>53</v>
      </c>
    </row>
    <row r="8" spans="2:57" ht="30" customHeight="1" x14ac:dyDescent="0.25">
      <c r="B8" s="11" t="s">
        <v>20</v>
      </c>
      <c r="C8" s="11">
        <v>992</v>
      </c>
      <c r="D8" s="11">
        <v>454</v>
      </c>
      <c r="E8" s="11">
        <v>536</v>
      </c>
      <c r="F8" s="11"/>
      <c r="G8" s="11">
        <v>202</v>
      </c>
      <c r="H8" s="11">
        <v>178</v>
      </c>
      <c r="I8" s="11">
        <v>188</v>
      </c>
      <c r="J8" s="11">
        <v>151</v>
      </c>
      <c r="K8" s="11">
        <v>119</v>
      </c>
      <c r="L8" s="11">
        <v>154</v>
      </c>
      <c r="M8" s="11"/>
      <c r="N8" s="11">
        <v>314</v>
      </c>
      <c r="O8" s="11">
        <v>271</v>
      </c>
      <c r="P8" s="11">
        <v>198</v>
      </c>
      <c r="Q8" s="11">
        <v>200</v>
      </c>
      <c r="R8" s="11"/>
      <c r="S8" s="11">
        <v>148</v>
      </c>
      <c r="T8" s="11">
        <v>138</v>
      </c>
      <c r="U8" s="11">
        <v>72</v>
      </c>
      <c r="V8" s="11">
        <v>90</v>
      </c>
      <c r="W8" s="11">
        <v>71</v>
      </c>
      <c r="X8" s="11">
        <v>94</v>
      </c>
      <c r="Y8" s="11">
        <v>77</v>
      </c>
      <c r="Z8" s="11">
        <v>37</v>
      </c>
      <c r="AA8" s="11">
        <v>118</v>
      </c>
      <c r="AB8" s="11">
        <v>69</v>
      </c>
      <c r="AC8" s="11">
        <v>58</v>
      </c>
      <c r="AD8" s="11">
        <v>22</v>
      </c>
      <c r="AE8" s="11"/>
      <c r="AF8" s="11">
        <v>281</v>
      </c>
      <c r="AG8" s="11">
        <v>410</v>
      </c>
      <c r="AH8" s="11">
        <v>140</v>
      </c>
      <c r="AI8" s="11"/>
      <c r="AJ8" s="11">
        <v>295</v>
      </c>
      <c r="AK8" s="11">
        <v>295</v>
      </c>
      <c r="AL8" s="11">
        <v>70</v>
      </c>
      <c r="AM8" s="11">
        <v>9</v>
      </c>
      <c r="AN8" s="11">
        <v>138</v>
      </c>
      <c r="AO8" s="11"/>
      <c r="AP8" s="11">
        <v>167</v>
      </c>
      <c r="AQ8" s="11">
        <v>387</v>
      </c>
      <c r="AR8" s="11">
        <v>83</v>
      </c>
      <c r="AS8" s="11"/>
      <c r="AT8" s="11">
        <v>181</v>
      </c>
      <c r="AU8" s="11">
        <v>245</v>
      </c>
      <c r="AV8" s="11">
        <v>336</v>
      </c>
      <c r="AW8" s="11">
        <v>122</v>
      </c>
      <c r="AX8" s="11">
        <v>15</v>
      </c>
      <c r="AY8" s="11"/>
      <c r="AZ8" s="11">
        <v>253</v>
      </c>
      <c r="BA8" s="11">
        <v>287</v>
      </c>
      <c r="BB8" s="11">
        <v>115</v>
      </c>
      <c r="BC8" s="11">
        <v>178</v>
      </c>
      <c r="BD8" s="11">
        <v>108</v>
      </c>
      <c r="BE8" s="11">
        <v>52</v>
      </c>
    </row>
    <row r="9" spans="2:57" ht="30" x14ac:dyDescent="0.25">
      <c r="B9" s="15" t="s">
        <v>219</v>
      </c>
      <c r="C9" s="14">
        <v>0.265153651307729</v>
      </c>
      <c r="D9" s="14">
        <v>0.259961032824431</v>
      </c>
      <c r="E9" s="14">
        <v>0.271067700841438</v>
      </c>
      <c r="F9" s="14"/>
      <c r="G9" s="14">
        <v>0.22079188711335301</v>
      </c>
      <c r="H9" s="14">
        <v>0.33153885639907799</v>
      </c>
      <c r="I9" s="14">
        <v>0.248874844045814</v>
      </c>
      <c r="J9" s="14">
        <v>0.23886463337208</v>
      </c>
      <c r="K9" s="14">
        <v>0.25506173513653402</v>
      </c>
      <c r="L9" s="14">
        <v>0.30009088542360501</v>
      </c>
      <c r="M9" s="14"/>
      <c r="N9" s="14">
        <v>0.29120829875736298</v>
      </c>
      <c r="O9" s="14">
        <v>0.25635362412979701</v>
      </c>
      <c r="P9" s="14">
        <v>0.276710515204737</v>
      </c>
      <c r="Q9" s="14">
        <v>0.22291816486609201</v>
      </c>
      <c r="R9" s="14"/>
      <c r="S9" s="14">
        <v>0.30754520943464603</v>
      </c>
      <c r="T9" s="14">
        <v>0.25609706315616798</v>
      </c>
      <c r="U9" s="14">
        <v>0.25475556873562499</v>
      </c>
      <c r="V9" s="14">
        <v>0.25332487088254502</v>
      </c>
      <c r="W9" s="14">
        <v>0.24000610017610799</v>
      </c>
      <c r="X9" s="14">
        <v>0.21984248928171099</v>
      </c>
      <c r="Y9" s="14">
        <v>0.26404821693720198</v>
      </c>
      <c r="Z9" s="14">
        <v>0.22469896483743801</v>
      </c>
      <c r="AA9" s="14">
        <v>0.28604657279997597</v>
      </c>
      <c r="AB9" s="14">
        <v>0.330915700842002</v>
      </c>
      <c r="AC9" s="14">
        <v>0.24251528349554299</v>
      </c>
      <c r="AD9" s="14">
        <v>0.20588140748141801</v>
      </c>
      <c r="AE9" s="14"/>
      <c r="AF9" s="14">
        <v>0.246595464925708</v>
      </c>
      <c r="AG9" s="14">
        <v>0.285968971280674</v>
      </c>
      <c r="AH9" s="14">
        <v>0.34714873504969301</v>
      </c>
      <c r="AI9" s="14"/>
      <c r="AJ9" s="14">
        <v>0.23659343424648699</v>
      </c>
      <c r="AK9" s="14">
        <v>0.32127583144142202</v>
      </c>
      <c r="AL9" s="14">
        <v>0.26546540864548701</v>
      </c>
      <c r="AM9" s="14">
        <v>0.304936743876843</v>
      </c>
      <c r="AN9" s="14">
        <v>0.259102498396106</v>
      </c>
      <c r="AO9" s="14"/>
      <c r="AP9" s="14">
        <v>0.27611109612578599</v>
      </c>
      <c r="AQ9" s="14">
        <v>0.27851951873455599</v>
      </c>
      <c r="AR9" s="14">
        <v>0.26095270787250702</v>
      </c>
      <c r="AS9" s="14"/>
      <c r="AT9" s="14">
        <v>0.197336095545394</v>
      </c>
      <c r="AU9" s="14">
        <v>0.161466868437281</v>
      </c>
      <c r="AV9" s="14">
        <v>0.32601623429211302</v>
      </c>
      <c r="AW9" s="14">
        <v>0.34769369299984498</v>
      </c>
      <c r="AX9" s="14">
        <v>0.63488665326257898</v>
      </c>
      <c r="AY9" s="14"/>
      <c r="AZ9" s="14">
        <v>0.30452160372743398</v>
      </c>
      <c r="BA9" s="14">
        <v>0.26336790996989001</v>
      </c>
      <c r="BB9" s="14">
        <v>0.246195767869576</v>
      </c>
      <c r="BC9" s="14">
        <v>0.226787142538075</v>
      </c>
      <c r="BD9" s="14">
        <v>0.23542180807701399</v>
      </c>
      <c r="BE9" s="14">
        <v>0.31834181190230298</v>
      </c>
    </row>
    <row r="10" spans="2:57" ht="30" x14ac:dyDescent="0.25">
      <c r="B10" s="15" t="s">
        <v>220</v>
      </c>
      <c r="C10" s="14">
        <v>0.367170508715366</v>
      </c>
      <c r="D10" s="14">
        <v>0.34304454403777201</v>
      </c>
      <c r="E10" s="14">
        <v>0.38592353728159601</v>
      </c>
      <c r="F10" s="14"/>
      <c r="G10" s="14">
        <v>0.41020198403110802</v>
      </c>
      <c r="H10" s="14">
        <v>0.26274077828256698</v>
      </c>
      <c r="I10" s="14">
        <v>0.393904817599604</v>
      </c>
      <c r="J10" s="14">
        <v>0.35933384706572802</v>
      </c>
      <c r="K10" s="14">
        <v>0.40176198612421099</v>
      </c>
      <c r="L10" s="14">
        <v>0.37954835980379498</v>
      </c>
      <c r="M10" s="14"/>
      <c r="N10" s="14">
        <v>0.39934760297921801</v>
      </c>
      <c r="O10" s="14">
        <v>0.34487755955264698</v>
      </c>
      <c r="P10" s="14">
        <v>0.38599487171778102</v>
      </c>
      <c r="Q10" s="14">
        <v>0.33490536420181599</v>
      </c>
      <c r="R10" s="14"/>
      <c r="S10" s="14">
        <v>0.35796639441209199</v>
      </c>
      <c r="T10" s="14">
        <v>0.35889331649834999</v>
      </c>
      <c r="U10" s="14">
        <v>0.32604459986513301</v>
      </c>
      <c r="V10" s="14">
        <v>0.321943268184751</v>
      </c>
      <c r="W10" s="14">
        <v>0.36588231939035498</v>
      </c>
      <c r="X10" s="14">
        <v>0.459150051188984</v>
      </c>
      <c r="Y10" s="14">
        <v>0.39443862223272902</v>
      </c>
      <c r="Z10" s="14">
        <v>0.38734481526703202</v>
      </c>
      <c r="AA10" s="14">
        <v>0.30481051523647601</v>
      </c>
      <c r="AB10" s="14">
        <v>0.43120534697988799</v>
      </c>
      <c r="AC10" s="14">
        <v>0.34190241355906997</v>
      </c>
      <c r="AD10" s="14">
        <v>0.48294935396548699</v>
      </c>
      <c r="AE10" s="14"/>
      <c r="AF10" s="14">
        <v>0.37544687766234602</v>
      </c>
      <c r="AG10" s="14">
        <v>0.37171714300266701</v>
      </c>
      <c r="AH10" s="14">
        <v>0.27851053486432098</v>
      </c>
      <c r="AI10" s="14"/>
      <c r="AJ10" s="14">
        <v>0.38186952604908497</v>
      </c>
      <c r="AK10" s="14">
        <v>0.34785567101364501</v>
      </c>
      <c r="AL10" s="14">
        <v>0.36690961171112602</v>
      </c>
      <c r="AM10" s="14">
        <v>0.13334693993180999</v>
      </c>
      <c r="AN10" s="14">
        <v>0.33406276969684101</v>
      </c>
      <c r="AO10" s="14"/>
      <c r="AP10" s="14">
        <v>0.340912703093811</v>
      </c>
      <c r="AQ10" s="14">
        <v>0.41298033120112398</v>
      </c>
      <c r="AR10" s="14">
        <v>0.32624601004736098</v>
      </c>
      <c r="AS10" s="14"/>
      <c r="AT10" s="14">
        <v>0.31616606230309702</v>
      </c>
      <c r="AU10" s="14">
        <v>0.37485364180248298</v>
      </c>
      <c r="AV10" s="14">
        <v>0.38746577248403602</v>
      </c>
      <c r="AW10" s="14">
        <v>0.38341939933879499</v>
      </c>
      <c r="AX10" s="14">
        <v>6.3929039637560803E-2</v>
      </c>
      <c r="AY10" s="14"/>
      <c r="AZ10" s="14">
        <v>0.39121469861681202</v>
      </c>
      <c r="BA10" s="14">
        <v>0.37930019684870497</v>
      </c>
      <c r="BB10" s="14">
        <v>0.309439467756357</v>
      </c>
      <c r="BC10" s="14">
        <v>0.37774299405466599</v>
      </c>
      <c r="BD10" s="14">
        <v>0.3501374383509</v>
      </c>
      <c r="BE10" s="14">
        <v>0.31011153726442697</v>
      </c>
    </row>
    <row r="11" spans="2:57" x14ac:dyDescent="0.25">
      <c r="B11" s="15" t="s">
        <v>221</v>
      </c>
      <c r="C11" s="14">
        <v>0.186537187999647</v>
      </c>
      <c r="D11" s="14">
        <v>0.206106629435588</v>
      </c>
      <c r="E11" s="14">
        <v>0.171032558584225</v>
      </c>
      <c r="F11" s="14"/>
      <c r="G11" s="14">
        <v>0.18077533719715699</v>
      </c>
      <c r="H11" s="14">
        <v>0.20180313191910801</v>
      </c>
      <c r="I11" s="14">
        <v>0.1654155829823</v>
      </c>
      <c r="J11" s="14">
        <v>0.17925511026931801</v>
      </c>
      <c r="K11" s="14">
        <v>0.18569637336876399</v>
      </c>
      <c r="L11" s="14">
        <v>0.21001099900168799</v>
      </c>
      <c r="M11" s="14"/>
      <c r="N11" s="14">
        <v>0.171174753800305</v>
      </c>
      <c r="O11" s="14">
        <v>0.202346773980323</v>
      </c>
      <c r="P11" s="14">
        <v>0.16395930151986499</v>
      </c>
      <c r="Q11" s="14">
        <v>0.20858487288559399</v>
      </c>
      <c r="R11" s="14"/>
      <c r="S11" s="14">
        <v>0.18979807995070899</v>
      </c>
      <c r="T11" s="14">
        <v>0.20904429019899901</v>
      </c>
      <c r="U11" s="14">
        <v>0.20089505421324</v>
      </c>
      <c r="V11" s="14">
        <v>0.210563273343051</v>
      </c>
      <c r="W11" s="14">
        <v>0.177031135162252</v>
      </c>
      <c r="X11" s="14">
        <v>0.13918838246699999</v>
      </c>
      <c r="Y11" s="14">
        <v>0.107737209451562</v>
      </c>
      <c r="Z11" s="14">
        <v>0.21551976936179701</v>
      </c>
      <c r="AA11" s="14">
        <v>0.23955288717166701</v>
      </c>
      <c r="AB11" s="14">
        <v>0.14521931752183401</v>
      </c>
      <c r="AC11" s="14">
        <v>0.167556404055652</v>
      </c>
      <c r="AD11" s="14">
        <v>0.23240537502008801</v>
      </c>
      <c r="AE11" s="14"/>
      <c r="AF11" s="14">
        <v>0.19798801130638299</v>
      </c>
      <c r="AG11" s="14">
        <v>0.17062322253255099</v>
      </c>
      <c r="AH11" s="14">
        <v>0.19133295599675901</v>
      </c>
      <c r="AI11" s="14"/>
      <c r="AJ11" s="14">
        <v>0.225333564078114</v>
      </c>
      <c r="AK11" s="14">
        <v>0.15467896773975701</v>
      </c>
      <c r="AL11" s="14">
        <v>0.22244263488119401</v>
      </c>
      <c r="AM11" s="14">
        <v>0.33654156545546599</v>
      </c>
      <c r="AN11" s="14">
        <v>0.18649150176944701</v>
      </c>
      <c r="AO11" s="14"/>
      <c r="AP11" s="14">
        <v>0.23216555230682101</v>
      </c>
      <c r="AQ11" s="14">
        <v>0.136913869323329</v>
      </c>
      <c r="AR11" s="14">
        <v>0.21658954926322699</v>
      </c>
      <c r="AS11" s="14"/>
      <c r="AT11" s="14">
        <v>0.29957607039144202</v>
      </c>
      <c r="AU11" s="14">
        <v>0.18788789787491</v>
      </c>
      <c r="AV11" s="14">
        <v>0.13748438238584801</v>
      </c>
      <c r="AW11" s="14">
        <v>0.17353276204728699</v>
      </c>
      <c r="AX11" s="14">
        <v>0.178296394688579</v>
      </c>
      <c r="AY11" s="14"/>
      <c r="AZ11" s="14">
        <v>0.15697308988560801</v>
      </c>
      <c r="BA11" s="14">
        <v>0.179852365356266</v>
      </c>
      <c r="BB11" s="14">
        <v>0.26660682366619598</v>
      </c>
      <c r="BC11" s="14">
        <v>0.174491991045887</v>
      </c>
      <c r="BD11" s="14">
        <v>0.19625405250969699</v>
      </c>
      <c r="BE11" s="14">
        <v>0.21081585979023901</v>
      </c>
    </row>
    <row r="12" spans="2:57" ht="30" x14ac:dyDescent="0.25">
      <c r="B12" s="15" t="s">
        <v>222</v>
      </c>
      <c r="C12" s="14">
        <v>0.113653351100977</v>
      </c>
      <c r="D12" s="14">
        <v>0.12328595724692901</v>
      </c>
      <c r="E12" s="14">
        <v>0.10420352726971301</v>
      </c>
      <c r="F12" s="14"/>
      <c r="G12" s="14">
        <v>0.105594433979387</v>
      </c>
      <c r="H12" s="14">
        <v>0.13928263329674501</v>
      </c>
      <c r="I12" s="14">
        <v>0.12899333660609999</v>
      </c>
      <c r="J12" s="14">
        <v>0.14062457001634199</v>
      </c>
      <c r="K12" s="14">
        <v>0.114608360453377</v>
      </c>
      <c r="L12" s="14">
        <v>4.88572442848733E-2</v>
      </c>
      <c r="M12" s="14"/>
      <c r="N12" s="14">
        <v>0.108679540131674</v>
      </c>
      <c r="O12" s="14">
        <v>0.12734898974328701</v>
      </c>
      <c r="P12" s="14">
        <v>8.5117381383978202E-2</v>
      </c>
      <c r="Q12" s="14">
        <v>0.13184149832154499</v>
      </c>
      <c r="R12" s="14"/>
      <c r="S12" s="14">
        <v>7.1263116959242104E-2</v>
      </c>
      <c r="T12" s="14">
        <v>0.128947163110227</v>
      </c>
      <c r="U12" s="14">
        <v>7.7523879737278797E-2</v>
      </c>
      <c r="V12" s="14">
        <v>0.163855172866223</v>
      </c>
      <c r="W12" s="14">
        <v>0.12268629028663</v>
      </c>
      <c r="X12" s="14">
        <v>0.125365020788828</v>
      </c>
      <c r="Y12" s="14">
        <v>0.12692513216368301</v>
      </c>
      <c r="Z12" s="14">
        <v>0.17243645053373299</v>
      </c>
      <c r="AA12" s="14">
        <v>0.116425152149556</v>
      </c>
      <c r="AB12" s="14">
        <v>6.3671237224122906E-2</v>
      </c>
      <c r="AC12" s="14">
        <v>0.148180547433997</v>
      </c>
      <c r="AD12" s="14">
        <v>4.1243986688983103E-2</v>
      </c>
      <c r="AE12" s="14"/>
      <c r="AF12" s="14">
        <v>0.115224583290187</v>
      </c>
      <c r="AG12" s="14">
        <v>0.119429564516271</v>
      </c>
      <c r="AH12" s="14">
        <v>8.2048935322607403E-2</v>
      </c>
      <c r="AI12" s="14"/>
      <c r="AJ12" s="14">
        <v>0.123648264204654</v>
      </c>
      <c r="AK12" s="14">
        <v>0.104931465224818</v>
      </c>
      <c r="AL12" s="14">
        <v>7.6191680496755704E-2</v>
      </c>
      <c r="AM12" s="14">
        <v>0.10602831686524899</v>
      </c>
      <c r="AN12" s="14">
        <v>0.10982782243525401</v>
      </c>
      <c r="AO12" s="14"/>
      <c r="AP12" s="14">
        <v>0.118427048017806</v>
      </c>
      <c r="AQ12" s="14">
        <v>0.110481828373624</v>
      </c>
      <c r="AR12" s="14">
        <v>9.8151804766672499E-2</v>
      </c>
      <c r="AS12" s="14"/>
      <c r="AT12" s="14">
        <v>8.8874228421027393E-2</v>
      </c>
      <c r="AU12" s="14">
        <v>0.159404235754491</v>
      </c>
      <c r="AV12" s="14">
        <v>0.107487525216862</v>
      </c>
      <c r="AW12" s="14">
        <v>8.7295555849886394E-2</v>
      </c>
      <c r="AX12" s="14">
        <v>0</v>
      </c>
      <c r="AY12" s="14"/>
      <c r="AZ12" s="14">
        <v>8.6542471882804298E-2</v>
      </c>
      <c r="BA12" s="14">
        <v>0.121839538651353</v>
      </c>
      <c r="BB12" s="14">
        <v>0.123275598405679</v>
      </c>
      <c r="BC12" s="14">
        <v>0.11298865860301099</v>
      </c>
      <c r="BD12" s="14">
        <v>0.15814576980664</v>
      </c>
      <c r="BE12" s="14">
        <v>8.9088041428466894E-2</v>
      </c>
    </row>
    <row r="13" spans="2:57" ht="30" x14ac:dyDescent="0.25">
      <c r="B13" s="15" t="s">
        <v>223</v>
      </c>
      <c r="C13" s="14">
        <v>5.44117368802235E-2</v>
      </c>
      <c r="D13" s="14">
        <v>5.4567846024421801E-2</v>
      </c>
      <c r="E13" s="14">
        <v>5.4590811217438501E-2</v>
      </c>
      <c r="F13" s="14"/>
      <c r="G13" s="14">
        <v>6.7178755307327906E-2</v>
      </c>
      <c r="H13" s="14">
        <v>4.1916276493353402E-2</v>
      </c>
      <c r="I13" s="14">
        <v>6.2811418766181001E-2</v>
      </c>
      <c r="J13" s="14">
        <v>6.8519213684003002E-2</v>
      </c>
      <c r="K13" s="14">
        <v>4.2871544917114E-2</v>
      </c>
      <c r="L13" s="14">
        <v>3.6951427631266902E-2</v>
      </c>
      <c r="M13" s="14"/>
      <c r="N13" s="14">
        <v>2.6393331656068799E-2</v>
      </c>
      <c r="O13" s="14">
        <v>6.9073052593946097E-2</v>
      </c>
      <c r="P13" s="14">
        <v>7.8071826547823894E-2</v>
      </c>
      <c r="Q13" s="14">
        <v>5.75372463352187E-2</v>
      </c>
      <c r="R13" s="14"/>
      <c r="S13" s="14">
        <v>5.6502865313685702E-2</v>
      </c>
      <c r="T13" s="14">
        <v>4.0290736741931399E-2</v>
      </c>
      <c r="U13" s="14">
        <v>0.114253871742656</v>
      </c>
      <c r="V13" s="14">
        <v>2.17416155752259E-2</v>
      </c>
      <c r="W13" s="14">
        <v>7.8638111225361601E-2</v>
      </c>
      <c r="X13" s="14">
        <v>4.5654521534821899E-2</v>
      </c>
      <c r="Y13" s="14">
        <v>9.4499675926732293E-2</v>
      </c>
      <c r="Z13" s="14">
        <v>0</v>
      </c>
      <c r="AA13" s="14">
        <v>4.4641703289687501E-2</v>
      </c>
      <c r="AB13" s="14">
        <v>1.4471857940814899E-2</v>
      </c>
      <c r="AC13" s="14">
        <v>9.9845351455737197E-2</v>
      </c>
      <c r="AD13" s="14">
        <v>3.7519876844024302E-2</v>
      </c>
      <c r="AE13" s="14"/>
      <c r="AF13" s="14">
        <v>4.6898506891423497E-2</v>
      </c>
      <c r="AG13" s="14">
        <v>5.2261098667837E-2</v>
      </c>
      <c r="AH13" s="14">
        <v>5.8274284863623099E-2</v>
      </c>
      <c r="AI13" s="14"/>
      <c r="AJ13" s="14">
        <v>2.2936344358194399E-2</v>
      </c>
      <c r="AK13" s="14">
        <v>6.1166944460637598E-2</v>
      </c>
      <c r="AL13" s="14">
        <v>6.8990664265437401E-2</v>
      </c>
      <c r="AM13" s="14">
        <v>0.11914643387063301</v>
      </c>
      <c r="AN13" s="14">
        <v>7.4187677863140802E-2</v>
      </c>
      <c r="AO13" s="14"/>
      <c r="AP13" s="14">
        <v>2.6802599608924199E-2</v>
      </c>
      <c r="AQ13" s="14">
        <v>5.2910675841751097E-2</v>
      </c>
      <c r="AR13" s="14">
        <v>8.6566815213033693E-2</v>
      </c>
      <c r="AS13" s="14"/>
      <c r="AT13" s="14">
        <v>7.2713821897895797E-2</v>
      </c>
      <c r="AU13" s="14">
        <v>9.4260025010273599E-2</v>
      </c>
      <c r="AV13" s="14">
        <v>3.5733163731410299E-2</v>
      </c>
      <c r="AW13" s="14">
        <v>8.0585897641867396E-3</v>
      </c>
      <c r="AX13" s="14">
        <v>0.122887912411281</v>
      </c>
      <c r="AY13" s="14"/>
      <c r="AZ13" s="14">
        <v>4.6558029099679897E-2</v>
      </c>
      <c r="BA13" s="14">
        <v>4.0582345567981203E-2</v>
      </c>
      <c r="BB13" s="14">
        <v>4.57142876966437E-2</v>
      </c>
      <c r="BC13" s="14">
        <v>9.0244798298792395E-2</v>
      </c>
      <c r="BD13" s="14">
        <v>5.1693004573774799E-2</v>
      </c>
      <c r="BE13" s="14">
        <v>7.1642749614564294E-2</v>
      </c>
    </row>
    <row r="14" spans="2:57" x14ac:dyDescent="0.25">
      <c r="B14" s="15" t="s">
        <v>87</v>
      </c>
      <c r="C14" s="23">
        <v>1.3073563996056499E-2</v>
      </c>
      <c r="D14" s="23">
        <v>1.30339904308587E-2</v>
      </c>
      <c r="E14" s="23">
        <v>1.3181864805589701E-2</v>
      </c>
      <c r="F14" s="23"/>
      <c r="G14" s="23">
        <v>1.5457602371668201E-2</v>
      </c>
      <c r="H14" s="23">
        <v>2.2718323609149299E-2</v>
      </c>
      <c r="I14" s="23">
        <v>0</v>
      </c>
      <c r="J14" s="23">
        <v>1.3402625592528699E-2</v>
      </c>
      <c r="K14" s="23">
        <v>0</v>
      </c>
      <c r="L14" s="23">
        <v>2.45410838547712E-2</v>
      </c>
      <c r="M14" s="23"/>
      <c r="N14" s="23">
        <v>3.1964726753721802E-3</v>
      </c>
      <c r="O14" s="23">
        <v>0</v>
      </c>
      <c r="P14" s="23">
        <v>1.01461036258147E-2</v>
      </c>
      <c r="Q14" s="23">
        <v>4.4212853389734401E-2</v>
      </c>
      <c r="R14" s="23"/>
      <c r="S14" s="23">
        <v>1.6924333929625401E-2</v>
      </c>
      <c r="T14" s="23">
        <v>6.7274302943250101E-3</v>
      </c>
      <c r="U14" s="23">
        <v>2.65270257060672E-2</v>
      </c>
      <c r="V14" s="23">
        <v>2.8571799148203601E-2</v>
      </c>
      <c r="W14" s="23">
        <v>1.5756043759293001E-2</v>
      </c>
      <c r="X14" s="23">
        <v>1.0799534738655E-2</v>
      </c>
      <c r="Y14" s="23">
        <v>1.2351143288092401E-2</v>
      </c>
      <c r="Z14" s="23">
        <v>0</v>
      </c>
      <c r="AA14" s="23">
        <v>8.5231693526372498E-3</v>
      </c>
      <c r="AB14" s="23">
        <v>1.4516539491337899E-2</v>
      </c>
      <c r="AC14" s="23">
        <v>0</v>
      </c>
      <c r="AD14" s="23">
        <v>0</v>
      </c>
      <c r="AE14" s="23"/>
      <c r="AF14" s="23">
        <v>1.78465559239529E-2</v>
      </c>
      <c r="AG14" s="23">
        <v>0</v>
      </c>
      <c r="AH14" s="23">
        <v>4.26845539029964E-2</v>
      </c>
      <c r="AI14" s="23"/>
      <c r="AJ14" s="23">
        <v>9.6188670634655502E-3</v>
      </c>
      <c r="AK14" s="23">
        <v>1.0091120119720499E-2</v>
      </c>
      <c r="AL14" s="23">
        <v>0</v>
      </c>
      <c r="AM14" s="23">
        <v>0</v>
      </c>
      <c r="AN14" s="23">
        <v>3.6327729839210801E-2</v>
      </c>
      <c r="AO14" s="23"/>
      <c r="AP14" s="23">
        <v>5.5810008468515603E-3</v>
      </c>
      <c r="AQ14" s="23">
        <v>8.1937765256157105E-3</v>
      </c>
      <c r="AR14" s="23">
        <v>1.1493112837198199E-2</v>
      </c>
      <c r="AS14" s="23"/>
      <c r="AT14" s="23">
        <v>2.5333721441143198E-2</v>
      </c>
      <c r="AU14" s="23">
        <v>2.21273311205607E-2</v>
      </c>
      <c r="AV14" s="23">
        <v>5.8129218897307296E-3</v>
      </c>
      <c r="AW14" s="23">
        <v>0</v>
      </c>
      <c r="AX14" s="23">
        <v>0</v>
      </c>
      <c r="AY14" s="23"/>
      <c r="AZ14" s="23">
        <v>1.41901067876622E-2</v>
      </c>
      <c r="BA14" s="23">
        <v>1.5057643605805301E-2</v>
      </c>
      <c r="BB14" s="23">
        <v>8.7680546055486294E-3</v>
      </c>
      <c r="BC14" s="23">
        <v>1.7744415459568501E-2</v>
      </c>
      <c r="BD14" s="23">
        <v>8.3479266819743696E-3</v>
      </c>
      <c r="BE14" s="23">
        <v>0</v>
      </c>
    </row>
    <row r="15" spans="2:57" x14ac:dyDescent="0.25">
      <c r="B15" s="16" t="s">
        <v>211</v>
      </c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231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923</v>
      </c>
      <c r="D7" s="10">
        <v>495</v>
      </c>
      <c r="E7" s="10">
        <v>425</v>
      </c>
      <c r="F7" s="10"/>
      <c r="G7" s="10">
        <v>186</v>
      </c>
      <c r="H7" s="10">
        <v>158</v>
      </c>
      <c r="I7" s="10">
        <v>179</v>
      </c>
      <c r="J7" s="10">
        <v>145</v>
      </c>
      <c r="K7" s="10">
        <v>107</v>
      </c>
      <c r="L7" s="10">
        <v>148</v>
      </c>
      <c r="M7" s="10"/>
      <c r="N7" s="10">
        <v>316</v>
      </c>
      <c r="O7" s="10">
        <v>259</v>
      </c>
      <c r="P7" s="10">
        <v>173</v>
      </c>
      <c r="Q7" s="10">
        <v>167</v>
      </c>
      <c r="R7" s="10"/>
      <c r="S7" s="10">
        <v>140</v>
      </c>
      <c r="T7" s="10">
        <v>130</v>
      </c>
      <c r="U7" s="10">
        <v>73</v>
      </c>
      <c r="V7" s="10">
        <v>83</v>
      </c>
      <c r="W7" s="10">
        <v>66</v>
      </c>
      <c r="X7" s="10">
        <v>83</v>
      </c>
      <c r="Y7" s="10">
        <v>64</v>
      </c>
      <c r="Z7" s="10">
        <v>31</v>
      </c>
      <c r="AA7" s="10">
        <v>114</v>
      </c>
      <c r="AB7" s="10">
        <v>71</v>
      </c>
      <c r="AC7" s="10">
        <v>46</v>
      </c>
      <c r="AD7" s="10">
        <v>22</v>
      </c>
      <c r="AE7" s="10"/>
      <c r="AF7" s="10">
        <v>259</v>
      </c>
      <c r="AG7" s="10">
        <v>387</v>
      </c>
      <c r="AH7" s="10">
        <v>126</v>
      </c>
      <c r="AI7" s="10"/>
      <c r="AJ7" s="10">
        <v>281</v>
      </c>
      <c r="AK7" s="10">
        <v>267</v>
      </c>
      <c r="AL7" s="10">
        <v>75</v>
      </c>
      <c r="AM7" s="10">
        <v>8</v>
      </c>
      <c r="AN7" s="10">
        <v>124</v>
      </c>
      <c r="AO7" s="10"/>
      <c r="AP7" s="10">
        <v>147</v>
      </c>
      <c r="AQ7" s="10">
        <v>359</v>
      </c>
      <c r="AR7" s="10">
        <v>80</v>
      </c>
      <c r="AS7" s="10"/>
      <c r="AT7" s="10">
        <v>150</v>
      </c>
      <c r="AU7" s="10">
        <v>220</v>
      </c>
      <c r="AV7" s="10">
        <v>326</v>
      </c>
      <c r="AW7" s="10">
        <v>118</v>
      </c>
      <c r="AX7" s="10">
        <v>16</v>
      </c>
      <c r="AY7" s="10"/>
      <c r="AZ7" s="10">
        <v>228</v>
      </c>
      <c r="BA7" s="10">
        <v>265</v>
      </c>
      <c r="BB7" s="10">
        <v>105</v>
      </c>
      <c r="BC7" s="10">
        <v>166</v>
      </c>
      <c r="BD7" s="10">
        <v>107</v>
      </c>
      <c r="BE7" s="10">
        <v>52</v>
      </c>
    </row>
    <row r="8" spans="2:57" ht="30" customHeight="1" x14ac:dyDescent="0.25">
      <c r="B8" s="11" t="s">
        <v>20</v>
      </c>
      <c r="C8" s="11">
        <v>925</v>
      </c>
      <c r="D8" s="11">
        <v>509</v>
      </c>
      <c r="E8" s="11">
        <v>413</v>
      </c>
      <c r="F8" s="11"/>
      <c r="G8" s="11">
        <v>195</v>
      </c>
      <c r="H8" s="11">
        <v>174</v>
      </c>
      <c r="I8" s="11">
        <v>186</v>
      </c>
      <c r="J8" s="11">
        <v>142</v>
      </c>
      <c r="K8" s="11">
        <v>93</v>
      </c>
      <c r="L8" s="11">
        <v>136</v>
      </c>
      <c r="M8" s="11"/>
      <c r="N8" s="11">
        <v>299</v>
      </c>
      <c r="O8" s="11">
        <v>246</v>
      </c>
      <c r="P8" s="11">
        <v>186</v>
      </c>
      <c r="Q8" s="11">
        <v>186</v>
      </c>
      <c r="R8" s="11"/>
      <c r="S8" s="11">
        <v>146</v>
      </c>
      <c r="T8" s="11">
        <v>122</v>
      </c>
      <c r="U8" s="11">
        <v>71</v>
      </c>
      <c r="V8" s="11">
        <v>86</v>
      </c>
      <c r="W8" s="11">
        <v>67</v>
      </c>
      <c r="X8" s="11">
        <v>88</v>
      </c>
      <c r="Y8" s="11">
        <v>61</v>
      </c>
      <c r="Z8" s="11">
        <v>30</v>
      </c>
      <c r="AA8" s="11">
        <v>115</v>
      </c>
      <c r="AB8" s="11">
        <v>75</v>
      </c>
      <c r="AC8" s="11">
        <v>45</v>
      </c>
      <c r="AD8" s="11">
        <v>21</v>
      </c>
      <c r="AE8" s="11"/>
      <c r="AF8" s="11">
        <v>254</v>
      </c>
      <c r="AG8" s="11">
        <v>382</v>
      </c>
      <c r="AH8" s="11">
        <v>132</v>
      </c>
      <c r="AI8" s="11"/>
      <c r="AJ8" s="11">
        <v>271</v>
      </c>
      <c r="AK8" s="11">
        <v>271</v>
      </c>
      <c r="AL8" s="11">
        <v>73</v>
      </c>
      <c r="AM8" s="11">
        <v>8</v>
      </c>
      <c r="AN8" s="11">
        <v>130</v>
      </c>
      <c r="AO8" s="11"/>
      <c r="AP8" s="11">
        <v>144</v>
      </c>
      <c r="AQ8" s="11">
        <v>366</v>
      </c>
      <c r="AR8" s="11">
        <v>78</v>
      </c>
      <c r="AS8" s="11"/>
      <c r="AT8" s="11">
        <v>153</v>
      </c>
      <c r="AU8" s="11">
        <v>227</v>
      </c>
      <c r="AV8" s="11">
        <v>322</v>
      </c>
      <c r="AW8" s="11">
        <v>118</v>
      </c>
      <c r="AX8" s="11">
        <v>15</v>
      </c>
      <c r="AY8" s="11"/>
      <c r="AZ8" s="11">
        <v>241</v>
      </c>
      <c r="BA8" s="11">
        <v>264</v>
      </c>
      <c r="BB8" s="11">
        <v>106</v>
      </c>
      <c r="BC8" s="11">
        <v>160</v>
      </c>
      <c r="BD8" s="11">
        <v>103</v>
      </c>
      <c r="BE8" s="11">
        <v>51</v>
      </c>
    </row>
    <row r="9" spans="2:57" ht="30" x14ac:dyDescent="0.25">
      <c r="B9" s="15" t="s">
        <v>219</v>
      </c>
      <c r="C9" s="14">
        <v>0.17833096022370001</v>
      </c>
      <c r="D9" s="14">
        <v>0.19573287741600701</v>
      </c>
      <c r="E9" s="14">
        <v>0.15821011185825401</v>
      </c>
      <c r="F9" s="14"/>
      <c r="G9" s="14">
        <v>0.16097240976163599</v>
      </c>
      <c r="H9" s="14">
        <v>0.21113928365430901</v>
      </c>
      <c r="I9" s="14">
        <v>0.13097212217593901</v>
      </c>
      <c r="J9" s="14">
        <v>0.19678690312953101</v>
      </c>
      <c r="K9" s="14">
        <v>0.18338131693872001</v>
      </c>
      <c r="L9" s="14">
        <v>0.20332021296366901</v>
      </c>
      <c r="M9" s="14"/>
      <c r="N9" s="14">
        <v>0.23628524932212699</v>
      </c>
      <c r="O9" s="14">
        <v>0.166162692174874</v>
      </c>
      <c r="P9" s="14">
        <v>0.162066440939758</v>
      </c>
      <c r="Q9" s="14">
        <v>0.12020099204534999</v>
      </c>
      <c r="R9" s="14"/>
      <c r="S9" s="14">
        <v>0.20936690951408499</v>
      </c>
      <c r="T9" s="14">
        <v>0.18772889217781699</v>
      </c>
      <c r="U9" s="14">
        <v>0.12902815507503901</v>
      </c>
      <c r="V9" s="14">
        <v>0.12829092977450199</v>
      </c>
      <c r="W9" s="14">
        <v>0.17487527112963699</v>
      </c>
      <c r="X9" s="14">
        <v>0.23190869534099501</v>
      </c>
      <c r="Y9" s="14">
        <v>0.156089427075954</v>
      </c>
      <c r="Z9" s="14">
        <v>0.103909623426076</v>
      </c>
      <c r="AA9" s="14">
        <v>0.12282364851783401</v>
      </c>
      <c r="AB9" s="14">
        <v>0.26875008315390803</v>
      </c>
      <c r="AC9" s="14">
        <v>0.17528431711759501</v>
      </c>
      <c r="AD9" s="14">
        <v>0.22104130587305301</v>
      </c>
      <c r="AE9" s="14"/>
      <c r="AF9" s="14">
        <v>0.171001296338359</v>
      </c>
      <c r="AG9" s="14">
        <v>0.20297488653564</v>
      </c>
      <c r="AH9" s="14">
        <v>0.157397379104883</v>
      </c>
      <c r="AI9" s="14"/>
      <c r="AJ9" s="14">
        <v>0.18176996086598299</v>
      </c>
      <c r="AK9" s="14">
        <v>0.17888778651111001</v>
      </c>
      <c r="AL9" s="14">
        <v>0.186316966357536</v>
      </c>
      <c r="AM9" s="14">
        <v>0.113046670716554</v>
      </c>
      <c r="AN9" s="14">
        <v>0.14031874214661799</v>
      </c>
      <c r="AO9" s="14"/>
      <c r="AP9" s="14">
        <v>0.19511463546309499</v>
      </c>
      <c r="AQ9" s="14">
        <v>0.16517376944155601</v>
      </c>
      <c r="AR9" s="14">
        <v>0.24417451087491901</v>
      </c>
      <c r="AS9" s="14"/>
      <c r="AT9" s="14">
        <v>0.111444653343702</v>
      </c>
      <c r="AU9" s="14">
        <v>0.107575860501597</v>
      </c>
      <c r="AV9" s="14">
        <v>0.22713028673851299</v>
      </c>
      <c r="AW9" s="14">
        <v>0.21240829785048099</v>
      </c>
      <c r="AX9" s="14">
        <v>0.51435076330681195</v>
      </c>
      <c r="AY9" s="14"/>
      <c r="AZ9" s="14">
        <v>0.23012094980761999</v>
      </c>
      <c r="BA9" s="14">
        <v>0.17921545662181099</v>
      </c>
      <c r="BB9" s="14">
        <v>0.135547976596125</v>
      </c>
      <c r="BC9" s="14">
        <v>0.142510452325563</v>
      </c>
      <c r="BD9" s="14">
        <v>0.17348918573613101</v>
      </c>
      <c r="BE9" s="14">
        <v>0.14030655667831499</v>
      </c>
    </row>
    <row r="10" spans="2:57" ht="30" x14ac:dyDescent="0.25">
      <c r="B10" s="15" t="s">
        <v>220</v>
      </c>
      <c r="C10" s="14">
        <v>0.329318857332069</v>
      </c>
      <c r="D10" s="14">
        <v>0.354097456880275</v>
      </c>
      <c r="E10" s="14">
        <v>0.298603804490855</v>
      </c>
      <c r="F10" s="14"/>
      <c r="G10" s="14">
        <v>0.28658859569396899</v>
      </c>
      <c r="H10" s="14">
        <v>0.32209910444128997</v>
      </c>
      <c r="I10" s="14">
        <v>0.35957248364580302</v>
      </c>
      <c r="J10" s="14">
        <v>0.32412488996296801</v>
      </c>
      <c r="K10" s="14">
        <v>0.43365778666096</v>
      </c>
      <c r="L10" s="14">
        <v>0.291959967576218</v>
      </c>
      <c r="M10" s="14"/>
      <c r="N10" s="14">
        <v>0.34446705319176801</v>
      </c>
      <c r="O10" s="14">
        <v>0.33203815869217401</v>
      </c>
      <c r="P10" s="14">
        <v>0.32884407228983198</v>
      </c>
      <c r="Q10" s="14">
        <v>0.306628576505108</v>
      </c>
      <c r="R10" s="14"/>
      <c r="S10" s="14">
        <v>0.29943825595239998</v>
      </c>
      <c r="T10" s="14">
        <v>0.227672347817724</v>
      </c>
      <c r="U10" s="14">
        <v>0.30749793758875599</v>
      </c>
      <c r="V10" s="14">
        <v>0.319308084959115</v>
      </c>
      <c r="W10" s="14">
        <v>0.380554571518602</v>
      </c>
      <c r="X10" s="14">
        <v>0.417216854917002</v>
      </c>
      <c r="Y10" s="14">
        <v>0.399542403472817</v>
      </c>
      <c r="Z10" s="14">
        <v>0.44769251163944701</v>
      </c>
      <c r="AA10" s="14">
        <v>0.29777312264052702</v>
      </c>
      <c r="AB10" s="14">
        <v>0.42741672311928502</v>
      </c>
      <c r="AC10" s="14">
        <v>0.20145341231324099</v>
      </c>
      <c r="AD10" s="14">
        <v>0.43925856321258999</v>
      </c>
      <c r="AE10" s="14"/>
      <c r="AF10" s="14">
        <v>0.32965518388653497</v>
      </c>
      <c r="AG10" s="14">
        <v>0.34043753339720401</v>
      </c>
      <c r="AH10" s="14">
        <v>0.37622908157122698</v>
      </c>
      <c r="AI10" s="14"/>
      <c r="AJ10" s="14">
        <v>0.34742172879934502</v>
      </c>
      <c r="AK10" s="14">
        <v>0.36621038587003302</v>
      </c>
      <c r="AL10" s="14">
        <v>0.33487159997510002</v>
      </c>
      <c r="AM10" s="14">
        <v>0.28553163403083498</v>
      </c>
      <c r="AN10" s="14">
        <v>0.29096954551375798</v>
      </c>
      <c r="AO10" s="14"/>
      <c r="AP10" s="14">
        <v>0.33406382827863401</v>
      </c>
      <c r="AQ10" s="14">
        <v>0.36565366016573198</v>
      </c>
      <c r="AR10" s="14">
        <v>0.27667935734948601</v>
      </c>
      <c r="AS10" s="14"/>
      <c r="AT10" s="14">
        <v>0.26509861171937699</v>
      </c>
      <c r="AU10" s="14">
        <v>0.27992640142878999</v>
      </c>
      <c r="AV10" s="14">
        <v>0.38200445683433798</v>
      </c>
      <c r="AW10" s="14">
        <v>0.41300149220952997</v>
      </c>
      <c r="AX10" s="14">
        <v>0.19274988349820599</v>
      </c>
      <c r="AY10" s="14"/>
      <c r="AZ10" s="14">
        <v>0.332703565252845</v>
      </c>
      <c r="BA10" s="14">
        <v>0.34615525742152597</v>
      </c>
      <c r="BB10" s="14">
        <v>0.29965430769212997</v>
      </c>
      <c r="BC10" s="14">
        <v>0.30342265102564397</v>
      </c>
      <c r="BD10" s="14">
        <v>0.32469652131419302</v>
      </c>
      <c r="BE10" s="14">
        <v>0.37814395124893102</v>
      </c>
    </row>
    <row r="11" spans="2:57" x14ac:dyDescent="0.25">
      <c r="B11" s="15" t="s">
        <v>221</v>
      </c>
      <c r="C11" s="14">
        <v>0.209337607322823</v>
      </c>
      <c r="D11" s="14">
        <v>0.20895122922637399</v>
      </c>
      <c r="E11" s="14">
        <v>0.21136650232854901</v>
      </c>
      <c r="F11" s="14"/>
      <c r="G11" s="14">
        <v>0.18537587642586401</v>
      </c>
      <c r="H11" s="14">
        <v>0.17630609277293399</v>
      </c>
      <c r="I11" s="14">
        <v>0.225731963747208</v>
      </c>
      <c r="J11" s="14">
        <v>0.19160298872963999</v>
      </c>
      <c r="K11" s="14">
        <v>0.17101018258350001</v>
      </c>
      <c r="L11" s="14">
        <v>0.308311710620922</v>
      </c>
      <c r="M11" s="14"/>
      <c r="N11" s="14">
        <v>0.19750909388992899</v>
      </c>
      <c r="O11" s="14">
        <v>0.19049251388222699</v>
      </c>
      <c r="P11" s="14">
        <v>0.20068114362660999</v>
      </c>
      <c r="Q11" s="14">
        <v>0.26016935517198098</v>
      </c>
      <c r="R11" s="14"/>
      <c r="S11" s="14">
        <v>0.238369585270085</v>
      </c>
      <c r="T11" s="14">
        <v>0.23163534432751501</v>
      </c>
      <c r="U11" s="14">
        <v>0.27171413491151603</v>
      </c>
      <c r="V11" s="14">
        <v>0.221016368829486</v>
      </c>
      <c r="W11" s="14">
        <v>0.16674786129539701</v>
      </c>
      <c r="X11" s="14">
        <v>0.17754789561911</v>
      </c>
      <c r="Y11" s="14">
        <v>0.14613012734066599</v>
      </c>
      <c r="Z11" s="14">
        <v>0.130936267726598</v>
      </c>
      <c r="AA11" s="14">
        <v>0.305894307463148</v>
      </c>
      <c r="AB11" s="14">
        <v>0.122025077929329</v>
      </c>
      <c r="AC11" s="14">
        <v>0.10573819039905701</v>
      </c>
      <c r="AD11" s="14">
        <v>0.18970281817253101</v>
      </c>
      <c r="AE11" s="14"/>
      <c r="AF11" s="14">
        <v>0.23438851416347201</v>
      </c>
      <c r="AG11" s="14">
        <v>0.189431565468139</v>
      </c>
      <c r="AH11" s="14">
        <v>0.22853724734154199</v>
      </c>
      <c r="AI11" s="14"/>
      <c r="AJ11" s="14">
        <v>0.21795389907464499</v>
      </c>
      <c r="AK11" s="14">
        <v>0.19529586412955899</v>
      </c>
      <c r="AL11" s="14">
        <v>0.23478850380392199</v>
      </c>
      <c r="AM11" s="14">
        <v>0.123554872901807</v>
      </c>
      <c r="AN11" s="14">
        <v>0.21458491821224299</v>
      </c>
      <c r="AO11" s="14"/>
      <c r="AP11" s="14">
        <v>0.246334108026738</v>
      </c>
      <c r="AQ11" s="14">
        <v>0.20493131337211901</v>
      </c>
      <c r="AR11" s="14">
        <v>0.173674657622165</v>
      </c>
      <c r="AS11" s="14"/>
      <c r="AT11" s="14">
        <v>0.305196825215312</v>
      </c>
      <c r="AU11" s="14">
        <v>0.24604912304217599</v>
      </c>
      <c r="AV11" s="14">
        <v>0.161161605872196</v>
      </c>
      <c r="AW11" s="14">
        <v>0.141526544103691</v>
      </c>
      <c r="AX11" s="14">
        <v>0.23512439631027199</v>
      </c>
      <c r="AY11" s="14"/>
      <c r="AZ11" s="14">
        <v>0.16797809003648301</v>
      </c>
      <c r="BA11" s="14">
        <v>0.21615192521632301</v>
      </c>
      <c r="BB11" s="14">
        <v>0.269031025001083</v>
      </c>
      <c r="BC11" s="14">
        <v>0.20307395024482899</v>
      </c>
      <c r="BD11" s="14">
        <v>0.21231099837652301</v>
      </c>
      <c r="BE11" s="14">
        <v>0.258764727469875</v>
      </c>
    </row>
    <row r="12" spans="2:57" ht="30" x14ac:dyDescent="0.25">
      <c r="B12" s="15" t="s">
        <v>222</v>
      </c>
      <c r="C12" s="14">
        <v>0.17125306136190799</v>
      </c>
      <c r="D12" s="14">
        <v>0.14444421820806899</v>
      </c>
      <c r="E12" s="14">
        <v>0.200765349311335</v>
      </c>
      <c r="F12" s="14"/>
      <c r="G12" s="14">
        <v>0.186247360517272</v>
      </c>
      <c r="H12" s="14">
        <v>0.199265906011378</v>
      </c>
      <c r="I12" s="14">
        <v>0.14227504630806501</v>
      </c>
      <c r="J12" s="14">
        <v>0.19350283348094799</v>
      </c>
      <c r="K12" s="14">
        <v>0.17615600142155899</v>
      </c>
      <c r="L12" s="14">
        <v>0.127038190280648</v>
      </c>
      <c r="M12" s="14"/>
      <c r="N12" s="14">
        <v>0.15040523531967101</v>
      </c>
      <c r="O12" s="14">
        <v>0.20227796438016599</v>
      </c>
      <c r="P12" s="14">
        <v>0.173743654605402</v>
      </c>
      <c r="Q12" s="14">
        <v>0.16332693820448399</v>
      </c>
      <c r="R12" s="14"/>
      <c r="S12" s="14">
        <v>0.14275611645581099</v>
      </c>
      <c r="T12" s="14">
        <v>0.18999462088597699</v>
      </c>
      <c r="U12" s="14">
        <v>0.153884450028203</v>
      </c>
      <c r="V12" s="14">
        <v>0.241388585965818</v>
      </c>
      <c r="W12" s="14">
        <v>0.135636304399297</v>
      </c>
      <c r="X12" s="14">
        <v>0.110941834641805</v>
      </c>
      <c r="Y12" s="14">
        <v>0.204413060809643</v>
      </c>
      <c r="Z12" s="14">
        <v>0.25345365045815699</v>
      </c>
      <c r="AA12" s="14">
        <v>0.150864266436321</v>
      </c>
      <c r="AB12" s="14">
        <v>0.14084804341774701</v>
      </c>
      <c r="AC12" s="14">
        <v>0.31564438417875501</v>
      </c>
      <c r="AD12" s="14">
        <v>9.4113202603637203E-2</v>
      </c>
      <c r="AE12" s="14"/>
      <c r="AF12" s="14">
        <v>0.15402947311587201</v>
      </c>
      <c r="AG12" s="14">
        <v>0.186598912091332</v>
      </c>
      <c r="AH12" s="14">
        <v>0.131267622068197</v>
      </c>
      <c r="AI12" s="14"/>
      <c r="AJ12" s="14">
        <v>0.168259700023317</v>
      </c>
      <c r="AK12" s="14">
        <v>0.17480064728601599</v>
      </c>
      <c r="AL12" s="14">
        <v>0.154230842458255</v>
      </c>
      <c r="AM12" s="14">
        <v>0.111588200030032</v>
      </c>
      <c r="AN12" s="14">
        <v>0.18012953581011901</v>
      </c>
      <c r="AO12" s="14"/>
      <c r="AP12" s="14">
        <v>0.143850861792821</v>
      </c>
      <c r="AQ12" s="14">
        <v>0.16982110019198299</v>
      </c>
      <c r="AR12" s="14">
        <v>0.18236766720528</v>
      </c>
      <c r="AS12" s="14"/>
      <c r="AT12" s="14">
        <v>0.15692734415559501</v>
      </c>
      <c r="AU12" s="14">
        <v>0.20057104077475599</v>
      </c>
      <c r="AV12" s="14">
        <v>0.14901133505501199</v>
      </c>
      <c r="AW12" s="14">
        <v>0.19947386449134299</v>
      </c>
      <c r="AX12" s="14">
        <v>0</v>
      </c>
      <c r="AY12" s="14"/>
      <c r="AZ12" s="14">
        <v>0.155548764430465</v>
      </c>
      <c r="BA12" s="14">
        <v>0.16716256559831899</v>
      </c>
      <c r="BB12" s="14">
        <v>0.18427368131085001</v>
      </c>
      <c r="BC12" s="14">
        <v>0.19120413292958899</v>
      </c>
      <c r="BD12" s="14">
        <v>0.20430729914131299</v>
      </c>
      <c r="BE12" s="14">
        <v>0.110214336439831</v>
      </c>
    </row>
    <row r="13" spans="2:57" ht="30" x14ac:dyDescent="0.25">
      <c r="B13" s="15" t="s">
        <v>223</v>
      </c>
      <c r="C13" s="14">
        <v>0.101064930292928</v>
      </c>
      <c r="D13" s="14">
        <v>8.5160188338694195E-2</v>
      </c>
      <c r="E13" s="14">
        <v>0.121413314868341</v>
      </c>
      <c r="F13" s="14"/>
      <c r="G13" s="14">
        <v>0.175093955170666</v>
      </c>
      <c r="H13" s="14">
        <v>6.7950919178346406E-2</v>
      </c>
      <c r="I13" s="14">
        <v>0.14144838412298499</v>
      </c>
      <c r="J13" s="14">
        <v>8.6887776670252201E-2</v>
      </c>
      <c r="K13" s="14">
        <v>3.5794712395260601E-2</v>
      </c>
      <c r="L13" s="14">
        <v>4.1841492451111302E-2</v>
      </c>
      <c r="M13" s="14"/>
      <c r="N13" s="14">
        <v>7.1333368276505299E-2</v>
      </c>
      <c r="O13" s="14">
        <v>0.10538084267492701</v>
      </c>
      <c r="P13" s="14">
        <v>0.129260278173427</v>
      </c>
      <c r="Q13" s="14">
        <v>0.112729285704722</v>
      </c>
      <c r="R13" s="14"/>
      <c r="S13" s="14">
        <v>9.9982519835575795E-2</v>
      </c>
      <c r="T13" s="14">
        <v>0.155330045179984</v>
      </c>
      <c r="U13" s="14">
        <v>0.11241085073981801</v>
      </c>
      <c r="V13" s="14">
        <v>6.01518601670845E-2</v>
      </c>
      <c r="W13" s="14">
        <v>0.12545014591554099</v>
      </c>
      <c r="X13" s="14">
        <v>5.0860977128543199E-2</v>
      </c>
      <c r="Y13" s="14">
        <v>9.3824981300920804E-2</v>
      </c>
      <c r="Z13" s="14">
        <v>6.4007946749721004E-2</v>
      </c>
      <c r="AA13" s="14">
        <v>0.113874192688127</v>
      </c>
      <c r="AB13" s="14">
        <v>4.0960072379731198E-2</v>
      </c>
      <c r="AC13" s="14">
        <v>0.201879695991353</v>
      </c>
      <c r="AD13" s="14">
        <v>5.5884110138189301E-2</v>
      </c>
      <c r="AE13" s="14"/>
      <c r="AF13" s="14">
        <v>9.5234225704056E-2</v>
      </c>
      <c r="AG13" s="14">
        <v>7.8208749120066604E-2</v>
      </c>
      <c r="AH13" s="14">
        <v>6.8616569482833803E-2</v>
      </c>
      <c r="AI13" s="14"/>
      <c r="AJ13" s="14">
        <v>7.4111894562294195E-2</v>
      </c>
      <c r="AK13" s="14">
        <v>8.4805316203280898E-2</v>
      </c>
      <c r="AL13" s="14">
        <v>7.7471582142849493E-2</v>
      </c>
      <c r="AM13" s="14">
        <v>0.36627862232077202</v>
      </c>
      <c r="AN13" s="14">
        <v>0.135434524498735</v>
      </c>
      <c r="AO13" s="14"/>
      <c r="AP13" s="14">
        <v>7.4178399664387995E-2</v>
      </c>
      <c r="AQ13" s="14">
        <v>9.1296796235427094E-2</v>
      </c>
      <c r="AR13" s="14">
        <v>0.111521975611947</v>
      </c>
      <c r="AS13" s="14"/>
      <c r="AT13" s="14">
        <v>0.137981229424951</v>
      </c>
      <c r="AU13" s="14">
        <v>0.14193524292361201</v>
      </c>
      <c r="AV13" s="14">
        <v>7.7904269128831305E-2</v>
      </c>
      <c r="AW13" s="14">
        <v>3.3589801344954998E-2</v>
      </c>
      <c r="AX13" s="14">
        <v>5.7774956884709301E-2</v>
      </c>
      <c r="AY13" s="14"/>
      <c r="AZ13" s="14">
        <v>0.102893554499031</v>
      </c>
      <c r="BA13" s="14">
        <v>8.2427061277294503E-2</v>
      </c>
      <c r="BB13" s="14">
        <v>0.10194119937667701</v>
      </c>
      <c r="BC13" s="14">
        <v>0.14073206674799801</v>
      </c>
      <c r="BD13" s="14">
        <v>7.64930942134011E-2</v>
      </c>
      <c r="BE13" s="14">
        <v>0.11257042816304801</v>
      </c>
    </row>
    <row r="14" spans="2:57" x14ac:dyDescent="0.25">
      <c r="B14" s="15" t="s">
        <v>87</v>
      </c>
      <c r="C14" s="23">
        <v>1.0694583466572099E-2</v>
      </c>
      <c r="D14" s="23">
        <v>1.1614029930580701E-2</v>
      </c>
      <c r="E14" s="23">
        <v>9.6409171426668199E-3</v>
      </c>
      <c r="F14" s="23"/>
      <c r="G14" s="23">
        <v>5.7218024305920098E-3</v>
      </c>
      <c r="H14" s="23">
        <v>2.3238693941741401E-2</v>
      </c>
      <c r="I14" s="23">
        <v>0</v>
      </c>
      <c r="J14" s="23">
        <v>7.0946080266605302E-3</v>
      </c>
      <c r="K14" s="23">
        <v>0</v>
      </c>
      <c r="L14" s="23">
        <v>2.7528426107431898E-2</v>
      </c>
      <c r="M14" s="23"/>
      <c r="N14" s="23">
        <v>0</v>
      </c>
      <c r="O14" s="23">
        <v>3.6478281956320801E-3</v>
      </c>
      <c r="P14" s="23">
        <v>5.4044103649710596E-3</v>
      </c>
      <c r="Q14" s="23">
        <v>3.6944852368354597E-2</v>
      </c>
      <c r="R14" s="23"/>
      <c r="S14" s="23">
        <v>1.0086612972042599E-2</v>
      </c>
      <c r="T14" s="23">
        <v>7.6387496109827499E-3</v>
      </c>
      <c r="U14" s="23">
        <v>2.5464471656667199E-2</v>
      </c>
      <c r="V14" s="23">
        <v>2.98441703039946E-2</v>
      </c>
      <c r="W14" s="23">
        <v>1.6735845741524799E-2</v>
      </c>
      <c r="X14" s="23">
        <v>1.15237423525455E-2</v>
      </c>
      <c r="Y14" s="23">
        <v>0</v>
      </c>
      <c r="Z14" s="23">
        <v>0</v>
      </c>
      <c r="AA14" s="23">
        <v>8.7704622540429392E-3</v>
      </c>
      <c r="AB14" s="23">
        <v>0</v>
      </c>
      <c r="AC14" s="23">
        <v>0</v>
      </c>
      <c r="AD14" s="23">
        <v>0</v>
      </c>
      <c r="AE14" s="23"/>
      <c r="AF14" s="23">
        <v>1.5691306791705901E-2</v>
      </c>
      <c r="AG14" s="23">
        <v>2.3483533876186001E-3</v>
      </c>
      <c r="AH14" s="23">
        <v>3.7952100431318199E-2</v>
      </c>
      <c r="AI14" s="23"/>
      <c r="AJ14" s="23">
        <v>1.04828166744147E-2</v>
      </c>
      <c r="AK14" s="23">
        <v>0</v>
      </c>
      <c r="AL14" s="23">
        <v>1.2320505262338299E-2</v>
      </c>
      <c r="AM14" s="23">
        <v>0</v>
      </c>
      <c r="AN14" s="23">
        <v>3.8562733818526602E-2</v>
      </c>
      <c r="AO14" s="23"/>
      <c r="AP14" s="23">
        <v>6.4581667743246196E-3</v>
      </c>
      <c r="AQ14" s="23">
        <v>3.1233605931836701E-3</v>
      </c>
      <c r="AR14" s="23">
        <v>1.15818313362029E-2</v>
      </c>
      <c r="AS14" s="23"/>
      <c r="AT14" s="23">
        <v>2.3351336141063699E-2</v>
      </c>
      <c r="AU14" s="23">
        <v>2.3942331329069502E-2</v>
      </c>
      <c r="AV14" s="23">
        <v>2.7880463711099498E-3</v>
      </c>
      <c r="AW14" s="23">
        <v>0</v>
      </c>
      <c r="AX14" s="23">
        <v>0</v>
      </c>
      <c r="AY14" s="23"/>
      <c r="AZ14" s="23">
        <v>1.0755075973556299E-2</v>
      </c>
      <c r="BA14" s="23">
        <v>8.8877338647261692E-3</v>
      </c>
      <c r="BB14" s="23">
        <v>9.5518100231358795E-3</v>
      </c>
      <c r="BC14" s="23">
        <v>1.9056746726378599E-2</v>
      </c>
      <c r="BD14" s="23">
        <v>8.7029012184392605E-3</v>
      </c>
      <c r="BE14" s="23">
        <v>0</v>
      </c>
    </row>
    <row r="15" spans="2:57" x14ac:dyDescent="0.25">
      <c r="B15" s="16" t="s">
        <v>211</v>
      </c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J18"/>
  <sheetViews>
    <sheetView showGridLines="0" workbookViewId="0">
      <pane xSplit="2" topLeftCell="C1" activePane="topRight" state="frozen"/>
      <selection pane="topRight" activeCell="B6" sqref="B6"/>
    </sheetView>
  </sheetViews>
  <sheetFormatPr defaultColWidth="10.85546875" defaultRowHeight="15" x14ac:dyDescent="0.25"/>
  <cols>
    <col min="2" max="2" width="25.7109375" customWidth="1"/>
    <col min="3" max="10" width="20.7109375" customWidth="1"/>
  </cols>
  <sheetData>
    <row r="2" spans="2:10" ht="39.950000000000003" customHeight="1" x14ac:dyDescent="0.25">
      <c r="D2" s="29" t="s">
        <v>237</v>
      </c>
      <c r="E2" s="26"/>
      <c r="F2" s="26"/>
      <c r="G2" s="26"/>
      <c r="H2" s="26"/>
      <c r="I2" s="26"/>
      <c r="J2" s="26"/>
    </row>
    <row r="6" spans="2:10" ht="50.1" customHeight="1" x14ac:dyDescent="0.25">
      <c r="B6" s="17" t="s">
        <v>15</v>
      </c>
      <c r="C6" s="17" t="s">
        <v>205</v>
      </c>
      <c r="D6" s="17" t="s">
        <v>203</v>
      </c>
      <c r="E6" s="17" t="s">
        <v>204</v>
      </c>
      <c r="F6" s="17" t="s">
        <v>199</v>
      </c>
      <c r="G6" s="17" t="s">
        <v>201</v>
      </c>
      <c r="H6" s="17" t="s">
        <v>200</v>
      </c>
      <c r="I6" s="17" t="s">
        <v>202</v>
      </c>
    </row>
    <row r="7" spans="2:10" x14ac:dyDescent="0.25">
      <c r="B7" s="15" t="s">
        <v>232</v>
      </c>
      <c r="C7" s="14">
        <v>0.245522122170162</v>
      </c>
      <c r="D7" s="14">
        <v>0.26733143064621501</v>
      </c>
      <c r="E7" s="14">
        <v>0.26718197206598199</v>
      </c>
      <c r="F7" s="14">
        <v>0.361542025969812</v>
      </c>
      <c r="G7" s="14">
        <v>0.34610307374492699</v>
      </c>
      <c r="H7" s="14">
        <v>0.52815169731085498</v>
      </c>
      <c r="I7" s="14">
        <v>0.55343229680026096</v>
      </c>
    </row>
    <row r="8" spans="2:10" x14ac:dyDescent="0.25">
      <c r="B8" s="15" t="s">
        <v>233</v>
      </c>
      <c r="C8" s="14">
        <v>0.42415132788834597</v>
      </c>
      <c r="D8" s="14">
        <v>0.43073083132825901</v>
      </c>
      <c r="E8" s="14">
        <v>0.48229056586205798</v>
      </c>
      <c r="F8" s="14">
        <v>0.40895406420730401</v>
      </c>
      <c r="G8" s="14">
        <v>0.43219588927449998</v>
      </c>
      <c r="H8" s="14">
        <v>0.388013643487025</v>
      </c>
      <c r="I8" s="14">
        <v>0.36747986983188002</v>
      </c>
    </row>
    <row r="9" spans="2:10" x14ac:dyDescent="0.25">
      <c r="B9" s="15" t="s">
        <v>234</v>
      </c>
      <c r="C9" s="14">
        <v>0.244973648203684</v>
      </c>
      <c r="D9" s="14">
        <v>0.24141121812162999</v>
      </c>
      <c r="E9" s="14">
        <v>0.193740644644218</v>
      </c>
      <c r="F9" s="14">
        <v>0.16397874762314801</v>
      </c>
      <c r="G9" s="14">
        <v>0.16838766512644199</v>
      </c>
      <c r="H9" s="14">
        <v>5.5509478032181002E-2</v>
      </c>
      <c r="I9" s="14">
        <v>5.6297705277776298E-2</v>
      </c>
    </row>
    <row r="10" spans="2:10" x14ac:dyDescent="0.25">
      <c r="B10" s="15" t="s">
        <v>235</v>
      </c>
      <c r="C10" s="14">
        <v>6.6292086127255595E-2</v>
      </c>
      <c r="D10" s="14">
        <v>4.5512295223129801E-2</v>
      </c>
      <c r="E10" s="14">
        <v>3.9265912986057701E-2</v>
      </c>
      <c r="F10" s="14">
        <v>4.4111852699629597E-2</v>
      </c>
      <c r="G10" s="14">
        <v>3.8119319522810099E-2</v>
      </c>
      <c r="H10" s="14">
        <v>1.3968875911709901E-2</v>
      </c>
      <c r="I10" s="14">
        <v>1.09630775242789E-2</v>
      </c>
    </row>
    <row r="11" spans="2:10" s="32" customFormat="1" x14ac:dyDescent="0.25">
      <c r="B11" s="31" t="s">
        <v>87</v>
      </c>
      <c r="C11" s="33">
        <v>1.9060815610553301E-2</v>
      </c>
      <c r="D11" s="33">
        <v>1.50142246807659E-2</v>
      </c>
      <c r="E11" s="33">
        <v>1.75209044416847E-2</v>
      </c>
      <c r="F11" s="33">
        <v>2.14133095001059E-2</v>
      </c>
      <c r="G11" s="33">
        <v>1.51940523313208E-2</v>
      </c>
      <c r="H11" s="33">
        <v>1.43563052582295E-2</v>
      </c>
      <c r="I11" s="33">
        <v>1.1827050565803601E-2</v>
      </c>
    </row>
    <row r="12" spans="2:10" x14ac:dyDescent="0.25">
      <c r="B12" s="16" t="s">
        <v>211</v>
      </c>
      <c r="C12" s="16"/>
      <c r="D12" s="16"/>
      <c r="E12" s="16"/>
      <c r="F12" s="16"/>
      <c r="G12" s="16"/>
      <c r="H12" s="16"/>
      <c r="I12" s="16"/>
    </row>
    <row r="13" spans="2:10" x14ac:dyDescent="0.25">
      <c r="B13" t="s">
        <v>91</v>
      </c>
    </row>
    <row r="14" spans="2:10" x14ac:dyDescent="0.25">
      <c r="B14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BE18"/>
  <sheetViews>
    <sheetView showGridLines="0" workbookViewId="0">
      <pane xSplit="2" topLeftCell="C1" activePane="topRight" state="frozen"/>
      <selection pane="topRight" activeCell="J19" sqref="J19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238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247</v>
      </c>
      <c r="D7" s="10">
        <v>157</v>
      </c>
      <c r="E7" s="10">
        <v>90</v>
      </c>
      <c r="F7" s="10"/>
      <c r="G7" s="10">
        <v>53</v>
      </c>
      <c r="H7" s="10">
        <v>55</v>
      </c>
      <c r="I7" s="10">
        <v>41</v>
      </c>
      <c r="J7" s="10">
        <v>30</v>
      </c>
      <c r="K7" s="10">
        <v>26</v>
      </c>
      <c r="L7" s="10">
        <v>42</v>
      </c>
      <c r="M7" s="10"/>
      <c r="N7" s="10">
        <v>121</v>
      </c>
      <c r="O7" s="10">
        <v>54</v>
      </c>
      <c r="P7" s="10">
        <v>47</v>
      </c>
      <c r="Q7" s="10">
        <v>23</v>
      </c>
      <c r="R7" s="10"/>
      <c r="S7" s="10">
        <v>44</v>
      </c>
      <c r="T7" s="10">
        <v>36</v>
      </c>
      <c r="U7" s="10">
        <v>22</v>
      </c>
      <c r="V7" s="10">
        <v>19</v>
      </c>
      <c r="W7" s="10">
        <v>14</v>
      </c>
      <c r="X7" s="10">
        <v>24</v>
      </c>
      <c r="Y7" s="10">
        <v>13</v>
      </c>
      <c r="Z7" s="10">
        <v>5</v>
      </c>
      <c r="AA7" s="10">
        <v>23</v>
      </c>
      <c r="AB7" s="10">
        <v>31</v>
      </c>
      <c r="AC7" s="10">
        <v>11</v>
      </c>
      <c r="AD7" s="10">
        <v>5</v>
      </c>
      <c r="AE7" s="10"/>
      <c r="AF7" s="10">
        <v>68</v>
      </c>
      <c r="AG7" s="10">
        <v>105</v>
      </c>
      <c r="AH7" s="10">
        <v>33</v>
      </c>
      <c r="AI7" s="10"/>
      <c r="AJ7" s="10">
        <v>60</v>
      </c>
      <c r="AK7" s="10">
        <v>84</v>
      </c>
      <c r="AL7" s="10">
        <v>28</v>
      </c>
      <c r="AM7" s="10">
        <v>2</v>
      </c>
      <c r="AN7" s="10">
        <v>27</v>
      </c>
      <c r="AO7" s="10"/>
      <c r="AP7" s="10">
        <v>43</v>
      </c>
      <c r="AQ7" s="10">
        <v>101</v>
      </c>
      <c r="AR7" s="10">
        <v>31</v>
      </c>
      <c r="AS7" s="10"/>
      <c r="AT7" s="10">
        <v>14</v>
      </c>
      <c r="AU7" s="10">
        <v>51</v>
      </c>
      <c r="AV7" s="10">
        <v>98</v>
      </c>
      <c r="AW7" s="10">
        <v>51</v>
      </c>
      <c r="AX7" s="10">
        <v>7</v>
      </c>
      <c r="AY7" s="10"/>
      <c r="AZ7" s="10">
        <v>91</v>
      </c>
      <c r="BA7" s="10">
        <v>67</v>
      </c>
      <c r="BB7" s="10">
        <v>27</v>
      </c>
      <c r="BC7" s="10">
        <v>35</v>
      </c>
      <c r="BD7" s="10">
        <v>17</v>
      </c>
      <c r="BE7" s="10">
        <v>10</v>
      </c>
    </row>
    <row r="8" spans="2:57" ht="30" customHeight="1" x14ac:dyDescent="0.25">
      <c r="B8" s="11" t="s">
        <v>20</v>
      </c>
      <c r="C8" s="11">
        <v>251</v>
      </c>
      <c r="D8" s="11">
        <v>164</v>
      </c>
      <c r="E8" s="11">
        <v>87</v>
      </c>
      <c r="F8" s="11"/>
      <c r="G8" s="11">
        <v>55</v>
      </c>
      <c r="H8" s="11">
        <v>62</v>
      </c>
      <c r="I8" s="11">
        <v>44</v>
      </c>
      <c r="J8" s="11">
        <v>29</v>
      </c>
      <c r="K8" s="11">
        <v>22</v>
      </c>
      <c r="L8" s="11">
        <v>38</v>
      </c>
      <c r="M8" s="11"/>
      <c r="N8" s="11">
        <v>116</v>
      </c>
      <c r="O8" s="11">
        <v>53</v>
      </c>
      <c r="P8" s="11">
        <v>53</v>
      </c>
      <c r="Q8" s="11">
        <v>27</v>
      </c>
      <c r="R8" s="11"/>
      <c r="S8" s="11">
        <v>47</v>
      </c>
      <c r="T8" s="11">
        <v>34</v>
      </c>
      <c r="U8" s="11">
        <v>20</v>
      </c>
      <c r="V8" s="11">
        <v>19</v>
      </c>
      <c r="W8" s="11">
        <v>14</v>
      </c>
      <c r="X8" s="11">
        <v>25</v>
      </c>
      <c r="Y8" s="11">
        <v>13</v>
      </c>
      <c r="Z8" s="11">
        <v>5</v>
      </c>
      <c r="AA8" s="11">
        <v>24</v>
      </c>
      <c r="AB8" s="11">
        <v>34</v>
      </c>
      <c r="AC8" s="11">
        <v>11</v>
      </c>
      <c r="AD8" s="11">
        <v>5</v>
      </c>
      <c r="AE8" s="11"/>
      <c r="AF8" s="11">
        <v>67</v>
      </c>
      <c r="AG8" s="11">
        <v>106</v>
      </c>
      <c r="AH8" s="11">
        <v>35</v>
      </c>
      <c r="AI8" s="11"/>
      <c r="AJ8" s="11">
        <v>58</v>
      </c>
      <c r="AK8" s="11">
        <v>87</v>
      </c>
      <c r="AL8" s="11">
        <v>28</v>
      </c>
      <c r="AM8" s="11">
        <v>2</v>
      </c>
      <c r="AN8" s="11">
        <v>28</v>
      </c>
      <c r="AO8" s="11"/>
      <c r="AP8" s="11">
        <v>43</v>
      </c>
      <c r="AQ8" s="11">
        <v>105</v>
      </c>
      <c r="AR8" s="11">
        <v>31</v>
      </c>
      <c r="AS8" s="11"/>
      <c r="AT8" s="11">
        <v>15</v>
      </c>
      <c r="AU8" s="11">
        <v>52</v>
      </c>
      <c r="AV8" s="11">
        <v>99</v>
      </c>
      <c r="AW8" s="11">
        <v>52</v>
      </c>
      <c r="AX8" s="11">
        <v>7</v>
      </c>
      <c r="AY8" s="11"/>
      <c r="AZ8" s="11">
        <v>97</v>
      </c>
      <c r="BA8" s="11">
        <v>67</v>
      </c>
      <c r="BB8" s="11">
        <v>28</v>
      </c>
      <c r="BC8" s="11">
        <v>33</v>
      </c>
      <c r="BD8" s="11">
        <v>16</v>
      </c>
      <c r="BE8" s="11">
        <v>10</v>
      </c>
    </row>
    <row r="9" spans="2:57" x14ac:dyDescent="0.25">
      <c r="B9" s="15" t="s">
        <v>232</v>
      </c>
      <c r="C9" s="14">
        <v>0.361542025969812</v>
      </c>
      <c r="D9" s="14">
        <v>0.36567349597346699</v>
      </c>
      <c r="E9" s="14">
        <v>0.35378422901558998</v>
      </c>
      <c r="F9" s="14"/>
      <c r="G9" s="14">
        <v>0.34657250729804201</v>
      </c>
      <c r="H9" s="14">
        <v>0.43788672079229002</v>
      </c>
      <c r="I9" s="14">
        <v>0.40923469030580201</v>
      </c>
      <c r="J9" s="14">
        <v>0.201001391696742</v>
      </c>
      <c r="K9" s="14">
        <v>0.34805842681850302</v>
      </c>
      <c r="L9" s="14">
        <v>0.33601912355597202</v>
      </c>
      <c r="M9" s="14"/>
      <c r="N9" s="14">
        <v>0.37004587063086303</v>
      </c>
      <c r="O9" s="14">
        <v>0.31591144898513801</v>
      </c>
      <c r="P9" s="14">
        <v>0.34322320016748398</v>
      </c>
      <c r="Q9" s="14">
        <v>0.44243238409138302</v>
      </c>
      <c r="R9" s="14"/>
      <c r="S9" s="14">
        <v>0.46544845063608298</v>
      </c>
      <c r="T9" s="14">
        <v>0.42571904067253802</v>
      </c>
      <c r="U9" s="14">
        <v>0.18019427401569099</v>
      </c>
      <c r="V9" s="14">
        <v>0.25683902781215201</v>
      </c>
      <c r="W9" s="14">
        <v>0.41082999867693998</v>
      </c>
      <c r="X9" s="14">
        <v>0.35479082680770802</v>
      </c>
      <c r="Y9" s="14">
        <v>0.36434604657677699</v>
      </c>
      <c r="Z9" s="14">
        <v>0.221990044833625</v>
      </c>
      <c r="AA9" s="14">
        <v>0.44317473823714099</v>
      </c>
      <c r="AB9" s="14">
        <v>0.411774170938284</v>
      </c>
      <c r="AC9" s="14">
        <v>8.1381772346397693E-2</v>
      </c>
      <c r="AD9" s="14">
        <v>0</v>
      </c>
      <c r="AE9" s="14"/>
      <c r="AF9" s="14">
        <v>0.40842914491148602</v>
      </c>
      <c r="AG9" s="14">
        <v>0.36404063280415</v>
      </c>
      <c r="AH9" s="14">
        <v>0.194380195995247</v>
      </c>
      <c r="AI9" s="14"/>
      <c r="AJ9" s="14">
        <v>0.47088279527049198</v>
      </c>
      <c r="AK9" s="14">
        <v>0.36154338408841202</v>
      </c>
      <c r="AL9" s="14">
        <v>0.34549052674115599</v>
      </c>
      <c r="AM9" s="14">
        <v>0</v>
      </c>
      <c r="AN9" s="14">
        <v>0.18614054622623499</v>
      </c>
      <c r="AO9" s="14"/>
      <c r="AP9" s="14">
        <v>0.40127540837092202</v>
      </c>
      <c r="AQ9" s="14">
        <v>0.34118492867667799</v>
      </c>
      <c r="AR9" s="14">
        <v>0.44099310718755302</v>
      </c>
      <c r="AS9" s="14"/>
      <c r="AT9" s="14">
        <v>0.44393938235837099</v>
      </c>
      <c r="AU9" s="14">
        <v>0.35996020461204797</v>
      </c>
      <c r="AV9" s="14">
        <v>0.34892479779795998</v>
      </c>
      <c r="AW9" s="14">
        <v>0.42706787974997701</v>
      </c>
      <c r="AX9" s="14">
        <v>0.41665818353581702</v>
      </c>
      <c r="AY9" s="14"/>
      <c r="AZ9" s="14">
        <v>0.392712973887624</v>
      </c>
      <c r="BA9" s="14">
        <v>0.360792927287303</v>
      </c>
      <c r="BB9" s="14">
        <v>0.242929988775622</v>
      </c>
      <c r="BC9" s="14">
        <v>0.36030439722727903</v>
      </c>
      <c r="BD9" s="14">
        <v>0.356339288697822</v>
      </c>
      <c r="BE9" s="14">
        <v>0.404211676503344</v>
      </c>
    </row>
    <row r="10" spans="2:57" x14ac:dyDescent="0.25">
      <c r="B10" s="15" t="s">
        <v>233</v>
      </c>
      <c r="C10" s="14">
        <v>0.40895406420730401</v>
      </c>
      <c r="D10" s="14">
        <v>0.39383223686493302</v>
      </c>
      <c r="E10" s="14">
        <v>0.437348816195126</v>
      </c>
      <c r="F10" s="14"/>
      <c r="G10" s="14">
        <v>0.40896525470460499</v>
      </c>
      <c r="H10" s="14">
        <v>0.41485130257022401</v>
      </c>
      <c r="I10" s="14">
        <v>0.37290332651789299</v>
      </c>
      <c r="J10" s="14">
        <v>0.50161260484672199</v>
      </c>
      <c r="K10" s="14">
        <v>0.224375006232022</v>
      </c>
      <c r="L10" s="14">
        <v>0.477360473341432</v>
      </c>
      <c r="M10" s="14"/>
      <c r="N10" s="14">
        <v>0.449134920081039</v>
      </c>
      <c r="O10" s="14">
        <v>0.38838673672631902</v>
      </c>
      <c r="P10" s="14">
        <v>0.38907019161719297</v>
      </c>
      <c r="Q10" s="14">
        <v>0.34678516910526902</v>
      </c>
      <c r="R10" s="14"/>
      <c r="S10" s="14">
        <v>0.38117111482017002</v>
      </c>
      <c r="T10" s="14">
        <v>0.28251490596184797</v>
      </c>
      <c r="U10" s="14">
        <v>0.72120190098877801</v>
      </c>
      <c r="V10" s="14">
        <v>0.49802430108881701</v>
      </c>
      <c r="W10" s="14">
        <v>0.30215913448276299</v>
      </c>
      <c r="X10" s="14">
        <v>0.322331384844735</v>
      </c>
      <c r="Y10" s="14">
        <v>0.45316383467857402</v>
      </c>
      <c r="Z10" s="14">
        <v>0.43462187819104198</v>
      </c>
      <c r="AA10" s="14">
        <v>0.395678835688623</v>
      </c>
      <c r="AB10" s="14">
        <v>0.39558898438110601</v>
      </c>
      <c r="AC10" s="14">
        <v>0.54564231710945699</v>
      </c>
      <c r="AD10" s="14">
        <v>0.36737441154675798</v>
      </c>
      <c r="AE10" s="14"/>
      <c r="AF10" s="14">
        <v>0.36000966459260503</v>
      </c>
      <c r="AG10" s="14">
        <v>0.41555851112474101</v>
      </c>
      <c r="AH10" s="14">
        <v>0.482970785481523</v>
      </c>
      <c r="AI10" s="14"/>
      <c r="AJ10" s="14">
        <v>0.37418305768591298</v>
      </c>
      <c r="AK10" s="14">
        <v>0.41069655101997898</v>
      </c>
      <c r="AL10" s="14">
        <v>0.451760308777652</v>
      </c>
      <c r="AM10" s="14">
        <v>1</v>
      </c>
      <c r="AN10" s="14">
        <v>0.49075883888129002</v>
      </c>
      <c r="AO10" s="14"/>
      <c r="AP10" s="14">
        <v>0.36199623811110798</v>
      </c>
      <c r="AQ10" s="14">
        <v>0.44754916741779799</v>
      </c>
      <c r="AR10" s="14">
        <v>0.33184528552732601</v>
      </c>
      <c r="AS10" s="14"/>
      <c r="AT10" s="14">
        <v>0.34871467188274302</v>
      </c>
      <c r="AU10" s="14">
        <v>0.42875827066955902</v>
      </c>
      <c r="AV10" s="14">
        <v>0.423832926855293</v>
      </c>
      <c r="AW10" s="14">
        <v>0.39069755732702399</v>
      </c>
      <c r="AX10" s="14">
        <v>0.29013947571883397</v>
      </c>
      <c r="AY10" s="14"/>
      <c r="AZ10" s="14">
        <v>0.41551633988637798</v>
      </c>
      <c r="BA10" s="14">
        <v>0.43062512362368299</v>
      </c>
      <c r="BB10" s="14">
        <v>0.43150115554792601</v>
      </c>
      <c r="BC10" s="14">
        <v>0.41582020797653702</v>
      </c>
      <c r="BD10" s="14">
        <v>0.29546075464083199</v>
      </c>
      <c r="BE10" s="14">
        <v>0.296390778140597</v>
      </c>
    </row>
    <row r="11" spans="2:57" x14ac:dyDescent="0.25">
      <c r="B11" s="15" t="s">
        <v>234</v>
      </c>
      <c r="C11" s="14">
        <v>0.16397874762314801</v>
      </c>
      <c r="D11" s="14">
        <v>0.17013924249374299</v>
      </c>
      <c r="E11" s="14">
        <v>0.15241098401810699</v>
      </c>
      <c r="F11" s="14"/>
      <c r="G11" s="14">
        <v>0.20200860105648299</v>
      </c>
      <c r="H11" s="14">
        <v>0.10626003587575</v>
      </c>
      <c r="I11" s="14">
        <v>0.116948729191204</v>
      </c>
      <c r="J11" s="14">
        <v>0.23204449183956799</v>
      </c>
      <c r="K11" s="14">
        <v>0.35198660015556799</v>
      </c>
      <c r="L11" s="14">
        <v>9.4095717529782394E-2</v>
      </c>
      <c r="M11" s="14"/>
      <c r="N11" s="14">
        <v>0.143742164552632</v>
      </c>
      <c r="O11" s="14">
        <v>0.25746441724518399</v>
      </c>
      <c r="P11" s="14">
        <v>0.120881410447451</v>
      </c>
      <c r="Q11" s="14">
        <v>0.12461522183684801</v>
      </c>
      <c r="R11" s="14"/>
      <c r="S11" s="14">
        <v>0.106789665989177</v>
      </c>
      <c r="T11" s="14">
        <v>0.17826446442607799</v>
      </c>
      <c r="U11" s="14">
        <v>5.0588801507429497E-2</v>
      </c>
      <c r="V11" s="14">
        <v>9.8726062482167601E-2</v>
      </c>
      <c r="W11" s="14">
        <v>0.22074840461376499</v>
      </c>
      <c r="X11" s="14">
        <v>0.235230216319227</v>
      </c>
      <c r="Y11" s="14">
        <v>8.8010802182784106E-2</v>
      </c>
      <c r="Z11" s="14">
        <v>0.34338807697533302</v>
      </c>
      <c r="AA11" s="14">
        <v>0.16114642607423599</v>
      </c>
      <c r="AB11" s="14">
        <v>0.15593081215787</v>
      </c>
      <c r="AC11" s="14">
        <v>0.37297591054414603</v>
      </c>
      <c r="AD11" s="14">
        <v>0.416541066385262</v>
      </c>
      <c r="AE11" s="14"/>
      <c r="AF11" s="14">
        <v>0.16698859914497099</v>
      </c>
      <c r="AG11" s="14">
        <v>0.13878545273369899</v>
      </c>
      <c r="AH11" s="14">
        <v>0.25942846086996701</v>
      </c>
      <c r="AI11" s="14"/>
      <c r="AJ11" s="14">
        <v>0.13955472772289601</v>
      </c>
      <c r="AK11" s="14">
        <v>0.161961912150138</v>
      </c>
      <c r="AL11" s="14">
        <v>0.143918304542721</v>
      </c>
      <c r="AM11" s="14">
        <v>0</v>
      </c>
      <c r="AN11" s="14">
        <v>0.239375430310929</v>
      </c>
      <c r="AO11" s="14"/>
      <c r="AP11" s="14">
        <v>0.21054436961852799</v>
      </c>
      <c r="AQ11" s="14">
        <v>0.14304902870133099</v>
      </c>
      <c r="AR11" s="14">
        <v>0.138807297538108</v>
      </c>
      <c r="AS11" s="14"/>
      <c r="AT11" s="14">
        <v>6.0964442494121099E-2</v>
      </c>
      <c r="AU11" s="14">
        <v>0.17310040107159499</v>
      </c>
      <c r="AV11" s="14">
        <v>0.14792525356056599</v>
      </c>
      <c r="AW11" s="14">
        <v>0.16559430760361299</v>
      </c>
      <c r="AX11" s="14">
        <v>0.13680505788484501</v>
      </c>
      <c r="AY11" s="14"/>
      <c r="AZ11" s="14">
        <v>0.16913130576155799</v>
      </c>
      <c r="BA11" s="14">
        <v>0.12705521522202201</v>
      </c>
      <c r="BB11" s="14">
        <v>0.17354385766698599</v>
      </c>
      <c r="BC11" s="14">
        <v>0.17030215163219201</v>
      </c>
      <c r="BD11" s="14">
        <v>0.17212896638414901</v>
      </c>
      <c r="BE11" s="14">
        <v>0.299397545356059</v>
      </c>
    </row>
    <row r="12" spans="2:57" x14ac:dyDescent="0.25">
      <c r="B12" s="15" t="s">
        <v>235</v>
      </c>
      <c r="C12" s="14">
        <v>4.4111852699629597E-2</v>
      </c>
      <c r="D12" s="14">
        <v>4.96611147326744E-2</v>
      </c>
      <c r="E12" s="14">
        <v>3.3691821074070899E-2</v>
      </c>
      <c r="F12" s="14"/>
      <c r="G12" s="14">
        <v>4.2453636940869198E-2</v>
      </c>
      <c r="H12" s="14">
        <v>1.9838264085492201E-2</v>
      </c>
      <c r="I12" s="14">
        <v>7.2235739276231004E-2</v>
      </c>
      <c r="J12" s="14">
        <v>2.98483968765587E-2</v>
      </c>
      <c r="K12" s="14">
        <v>7.5579966793906397E-2</v>
      </c>
      <c r="L12" s="14">
        <v>4.6341495668759301E-2</v>
      </c>
      <c r="M12" s="14"/>
      <c r="N12" s="14">
        <v>2.19218773090443E-2</v>
      </c>
      <c r="O12" s="14">
        <v>3.8237397043357997E-2</v>
      </c>
      <c r="P12" s="14">
        <v>7.8704555869820295E-2</v>
      </c>
      <c r="Q12" s="14">
        <v>8.6167224966499506E-2</v>
      </c>
      <c r="R12" s="14"/>
      <c r="S12" s="14">
        <v>4.6590768554570297E-2</v>
      </c>
      <c r="T12" s="14">
        <v>0.11350158893953501</v>
      </c>
      <c r="U12" s="14">
        <v>4.8015023488100897E-2</v>
      </c>
      <c r="V12" s="14">
        <v>4.7744123180441397E-2</v>
      </c>
      <c r="W12" s="14">
        <v>0</v>
      </c>
      <c r="X12" s="14">
        <v>3.5133841344618999E-2</v>
      </c>
      <c r="Y12" s="14">
        <v>9.4479316561864202E-2</v>
      </c>
      <c r="Z12" s="14">
        <v>0</v>
      </c>
      <c r="AA12" s="14">
        <v>0</v>
      </c>
      <c r="AB12" s="14">
        <v>0</v>
      </c>
      <c r="AC12" s="14">
        <v>0</v>
      </c>
      <c r="AD12" s="14">
        <v>0.21608452206798001</v>
      </c>
      <c r="AE12" s="14"/>
      <c r="AF12" s="14">
        <v>4.4889611159836897E-2</v>
      </c>
      <c r="AG12" s="14">
        <v>4.3426303028788499E-2</v>
      </c>
      <c r="AH12" s="14">
        <v>6.3220557653263704E-2</v>
      </c>
      <c r="AI12" s="14"/>
      <c r="AJ12" s="14">
        <v>1.53794193206995E-2</v>
      </c>
      <c r="AK12" s="14">
        <v>4.2970306681398403E-2</v>
      </c>
      <c r="AL12" s="14">
        <v>2.9110374975874501E-2</v>
      </c>
      <c r="AM12" s="14">
        <v>0</v>
      </c>
      <c r="AN12" s="14">
        <v>8.3725184581545306E-2</v>
      </c>
      <c r="AO12" s="14"/>
      <c r="AP12" s="14">
        <v>2.6183983899441401E-2</v>
      </c>
      <c r="AQ12" s="14">
        <v>3.7235754337688602E-2</v>
      </c>
      <c r="AR12" s="14">
        <v>6.1692289254166102E-2</v>
      </c>
      <c r="AS12" s="14"/>
      <c r="AT12" s="14">
        <v>0.14638150326476601</v>
      </c>
      <c r="AU12" s="14">
        <v>3.81811236467978E-2</v>
      </c>
      <c r="AV12" s="14">
        <v>3.7517732179784997E-2</v>
      </c>
      <c r="AW12" s="14">
        <v>1.66402553193865E-2</v>
      </c>
      <c r="AX12" s="14">
        <v>0.156397282860504</v>
      </c>
      <c r="AY12" s="14"/>
      <c r="AZ12" s="14">
        <v>2.26393804644404E-2</v>
      </c>
      <c r="BA12" s="14">
        <v>6.1990385131673299E-2</v>
      </c>
      <c r="BB12" s="14">
        <v>7.7140611276790505E-2</v>
      </c>
      <c r="BC12" s="14">
        <v>5.3573243163991702E-2</v>
      </c>
      <c r="BD12" s="14">
        <v>5.0672763142449499E-2</v>
      </c>
      <c r="BE12" s="14">
        <v>0</v>
      </c>
    </row>
    <row r="13" spans="2:57" x14ac:dyDescent="0.25">
      <c r="B13" s="15" t="s">
        <v>87</v>
      </c>
      <c r="C13" s="35">
        <v>2.14133095001059E-2</v>
      </c>
      <c r="D13" s="35">
        <v>2.0693909935181502E-2</v>
      </c>
      <c r="E13" s="35">
        <v>2.27641496971062E-2</v>
      </c>
      <c r="F13" s="35"/>
      <c r="G13" s="35">
        <v>0</v>
      </c>
      <c r="H13" s="35">
        <v>2.11636766762433E-2</v>
      </c>
      <c r="I13" s="35">
        <v>2.86775147088696E-2</v>
      </c>
      <c r="J13" s="35">
        <v>3.5493114740408602E-2</v>
      </c>
      <c r="K13" s="35">
        <v>0</v>
      </c>
      <c r="L13" s="35">
        <v>4.61831899040544E-2</v>
      </c>
      <c r="M13" s="35"/>
      <c r="N13" s="35">
        <v>1.5155167426421199E-2</v>
      </c>
      <c r="O13" s="35">
        <v>0</v>
      </c>
      <c r="P13" s="35">
        <v>6.8120641898051407E-2</v>
      </c>
      <c r="Q13" s="35">
        <v>0</v>
      </c>
      <c r="R13" s="35"/>
      <c r="S13" s="35">
        <v>0</v>
      </c>
      <c r="T13" s="35">
        <v>0</v>
      </c>
      <c r="U13" s="35">
        <v>0</v>
      </c>
      <c r="V13" s="35">
        <v>9.8666485436422299E-2</v>
      </c>
      <c r="W13" s="35">
        <v>6.6262462226531801E-2</v>
      </c>
      <c r="X13" s="35">
        <v>5.25137306837112E-2</v>
      </c>
      <c r="Y13" s="35">
        <v>0</v>
      </c>
      <c r="Z13" s="35">
        <v>0</v>
      </c>
      <c r="AA13" s="35">
        <v>0</v>
      </c>
      <c r="AB13" s="35">
        <v>3.67060325227399E-2</v>
      </c>
      <c r="AC13" s="35">
        <v>0</v>
      </c>
      <c r="AD13" s="35">
        <v>0</v>
      </c>
      <c r="AE13" s="35"/>
      <c r="AF13" s="35">
        <v>1.9682980191101301E-2</v>
      </c>
      <c r="AG13" s="35">
        <v>3.8189100308621403E-2</v>
      </c>
      <c r="AH13" s="35">
        <v>0</v>
      </c>
      <c r="AI13" s="35"/>
      <c r="AJ13" s="35">
        <v>0</v>
      </c>
      <c r="AK13" s="35">
        <v>2.2827846060072501E-2</v>
      </c>
      <c r="AL13" s="35">
        <v>2.9720484962597001E-2</v>
      </c>
      <c r="AM13" s="35">
        <v>0</v>
      </c>
      <c r="AN13" s="35">
        <v>0</v>
      </c>
      <c r="AO13" s="35"/>
      <c r="AP13" s="35">
        <v>0</v>
      </c>
      <c r="AQ13" s="35">
        <v>3.09811208665044E-2</v>
      </c>
      <c r="AR13" s="35">
        <v>2.66620204928469E-2</v>
      </c>
      <c r="AS13" s="35"/>
      <c r="AT13" s="35">
        <v>0</v>
      </c>
      <c r="AU13" s="35">
        <v>0</v>
      </c>
      <c r="AV13" s="35">
        <v>4.1799289606395403E-2</v>
      </c>
      <c r="AW13" s="35">
        <v>0</v>
      </c>
      <c r="AX13" s="35">
        <v>0</v>
      </c>
      <c r="AY13" s="35"/>
      <c r="AZ13" s="35">
        <v>0</v>
      </c>
      <c r="BA13" s="35">
        <v>1.9536348735319699E-2</v>
      </c>
      <c r="BB13" s="35">
        <v>7.4884386732675903E-2</v>
      </c>
      <c r="BC13" s="35">
        <v>0</v>
      </c>
      <c r="BD13" s="35">
        <v>0.12539822713474699</v>
      </c>
      <c r="BE13" s="35">
        <v>0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BE18"/>
  <sheetViews>
    <sheetView showGridLines="0" workbookViewId="0">
      <pane xSplit="2" topLeftCell="C1" activePane="topRight" state="frozen"/>
      <selection pane="topRight" activeCell="AM7" sqref="AM7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239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1558</v>
      </c>
      <c r="D7" s="10">
        <v>792</v>
      </c>
      <c r="E7" s="10">
        <v>761</v>
      </c>
      <c r="F7" s="10"/>
      <c r="G7" s="10">
        <v>220</v>
      </c>
      <c r="H7" s="10">
        <v>223</v>
      </c>
      <c r="I7" s="10">
        <v>262</v>
      </c>
      <c r="J7" s="10">
        <v>289</v>
      </c>
      <c r="K7" s="10">
        <v>246</v>
      </c>
      <c r="L7" s="10">
        <v>318</v>
      </c>
      <c r="M7" s="10"/>
      <c r="N7" s="10">
        <v>490</v>
      </c>
      <c r="O7" s="10">
        <v>436</v>
      </c>
      <c r="P7" s="10">
        <v>303</v>
      </c>
      <c r="Q7" s="10">
        <v>320</v>
      </c>
      <c r="R7" s="10"/>
      <c r="S7" s="10">
        <v>199</v>
      </c>
      <c r="T7" s="10">
        <v>221</v>
      </c>
      <c r="U7" s="10">
        <v>132</v>
      </c>
      <c r="V7" s="10">
        <v>139</v>
      </c>
      <c r="W7" s="10">
        <v>101</v>
      </c>
      <c r="X7" s="10">
        <v>133</v>
      </c>
      <c r="Y7" s="10">
        <v>126</v>
      </c>
      <c r="Z7" s="10">
        <v>66</v>
      </c>
      <c r="AA7" s="10">
        <v>184</v>
      </c>
      <c r="AB7" s="10">
        <v>124</v>
      </c>
      <c r="AC7" s="10">
        <v>82</v>
      </c>
      <c r="AD7" s="10">
        <v>51</v>
      </c>
      <c r="AE7" s="10"/>
      <c r="AF7" s="10">
        <v>533</v>
      </c>
      <c r="AG7" s="10">
        <v>651</v>
      </c>
      <c r="AH7" s="10">
        <v>190</v>
      </c>
      <c r="AI7" s="10"/>
      <c r="AJ7" s="10">
        <v>529</v>
      </c>
      <c r="AK7" s="10">
        <v>425</v>
      </c>
      <c r="AL7" s="10">
        <v>122</v>
      </c>
      <c r="AM7" s="10">
        <v>19</v>
      </c>
      <c r="AN7" s="10">
        <v>191</v>
      </c>
      <c r="AO7" s="10"/>
      <c r="AP7" s="10">
        <v>295</v>
      </c>
      <c r="AQ7" s="10">
        <v>558</v>
      </c>
      <c r="AR7" s="10">
        <v>119</v>
      </c>
      <c r="AS7" s="10"/>
      <c r="AT7" s="10">
        <v>351</v>
      </c>
      <c r="AU7" s="10">
        <v>374</v>
      </c>
      <c r="AV7" s="10">
        <v>468</v>
      </c>
      <c r="AW7" s="10">
        <v>172</v>
      </c>
      <c r="AX7" s="10">
        <v>26</v>
      </c>
      <c r="AY7" s="10"/>
      <c r="AZ7" s="10">
        <v>341</v>
      </c>
      <c r="BA7" s="10">
        <v>457</v>
      </c>
      <c r="BB7" s="10">
        <v>196</v>
      </c>
      <c r="BC7" s="10">
        <v>296</v>
      </c>
      <c r="BD7" s="10">
        <v>170</v>
      </c>
      <c r="BE7" s="10">
        <v>98</v>
      </c>
    </row>
    <row r="8" spans="2:57" ht="30" customHeight="1" x14ac:dyDescent="0.25">
      <c r="B8" s="11" t="s">
        <v>20</v>
      </c>
      <c r="C8" s="11">
        <v>1550</v>
      </c>
      <c r="D8" s="11">
        <v>804</v>
      </c>
      <c r="E8" s="11">
        <v>740</v>
      </c>
      <c r="F8" s="11"/>
      <c r="G8" s="11">
        <v>230</v>
      </c>
      <c r="H8" s="11">
        <v>247</v>
      </c>
      <c r="I8" s="11">
        <v>272</v>
      </c>
      <c r="J8" s="11">
        <v>284</v>
      </c>
      <c r="K8" s="11">
        <v>220</v>
      </c>
      <c r="L8" s="11">
        <v>297</v>
      </c>
      <c r="M8" s="11"/>
      <c r="N8" s="11">
        <v>459</v>
      </c>
      <c r="O8" s="11">
        <v>409</v>
      </c>
      <c r="P8" s="11">
        <v>323</v>
      </c>
      <c r="Q8" s="11">
        <v>350</v>
      </c>
      <c r="R8" s="11"/>
      <c r="S8" s="11">
        <v>209</v>
      </c>
      <c r="T8" s="11">
        <v>208</v>
      </c>
      <c r="U8" s="11">
        <v>126</v>
      </c>
      <c r="V8" s="11">
        <v>141</v>
      </c>
      <c r="W8" s="11">
        <v>100</v>
      </c>
      <c r="X8" s="11">
        <v>139</v>
      </c>
      <c r="Y8" s="11">
        <v>120</v>
      </c>
      <c r="Z8" s="11">
        <v>63</v>
      </c>
      <c r="AA8" s="11">
        <v>185</v>
      </c>
      <c r="AB8" s="11">
        <v>130</v>
      </c>
      <c r="AC8" s="11">
        <v>80</v>
      </c>
      <c r="AD8" s="11">
        <v>49</v>
      </c>
      <c r="AE8" s="11"/>
      <c r="AF8" s="11">
        <v>523</v>
      </c>
      <c r="AG8" s="11">
        <v>637</v>
      </c>
      <c r="AH8" s="11">
        <v>198</v>
      </c>
      <c r="AI8" s="11"/>
      <c r="AJ8" s="11">
        <v>512</v>
      </c>
      <c r="AK8" s="11">
        <v>427</v>
      </c>
      <c r="AL8" s="11">
        <v>116</v>
      </c>
      <c r="AM8" s="11">
        <v>19</v>
      </c>
      <c r="AN8" s="11">
        <v>198</v>
      </c>
      <c r="AO8" s="11"/>
      <c r="AP8" s="11">
        <v>290</v>
      </c>
      <c r="AQ8" s="11">
        <v>561</v>
      </c>
      <c r="AR8" s="11">
        <v>114</v>
      </c>
      <c r="AS8" s="11"/>
      <c r="AT8" s="11">
        <v>355</v>
      </c>
      <c r="AU8" s="11">
        <v>377</v>
      </c>
      <c r="AV8" s="11">
        <v>461</v>
      </c>
      <c r="AW8" s="11">
        <v>170</v>
      </c>
      <c r="AX8" s="11">
        <v>24</v>
      </c>
      <c r="AY8" s="11"/>
      <c r="AZ8" s="11">
        <v>358</v>
      </c>
      <c r="BA8" s="11">
        <v>452</v>
      </c>
      <c r="BB8" s="11">
        <v>194</v>
      </c>
      <c r="BC8" s="11">
        <v>287</v>
      </c>
      <c r="BD8" s="11">
        <v>163</v>
      </c>
      <c r="BE8" s="11">
        <v>96</v>
      </c>
    </row>
    <row r="9" spans="2:57" x14ac:dyDescent="0.25">
      <c r="B9" s="15" t="s">
        <v>232</v>
      </c>
      <c r="C9" s="14">
        <v>0.52815169731085498</v>
      </c>
      <c r="D9" s="14">
        <v>0.55201539922550802</v>
      </c>
      <c r="E9" s="14">
        <v>0.50036568524229397</v>
      </c>
      <c r="F9" s="14"/>
      <c r="G9" s="14">
        <v>0.50572434314607195</v>
      </c>
      <c r="H9" s="14">
        <v>0.50006978320916695</v>
      </c>
      <c r="I9" s="14">
        <v>0.48704400578970097</v>
      </c>
      <c r="J9" s="14">
        <v>0.499684367291027</v>
      </c>
      <c r="K9" s="14">
        <v>0.60347338092264402</v>
      </c>
      <c r="L9" s="14">
        <v>0.57796383891002701</v>
      </c>
      <c r="M9" s="14"/>
      <c r="N9" s="14">
        <v>0.63033352415626698</v>
      </c>
      <c r="O9" s="14">
        <v>0.57969902046326405</v>
      </c>
      <c r="P9" s="14">
        <v>0.48715786039743503</v>
      </c>
      <c r="Q9" s="14">
        <v>0.374712279006995</v>
      </c>
      <c r="R9" s="14"/>
      <c r="S9" s="14">
        <v>0.57326507720836795</v>
      </c>
      <c r="T9" s="14">
        <v>0.59605587339099897</v>
      </c>
      <c r="U9" s="14">
        <v>0.52311432579371997</v>
      </c>
      <c r="V9" s="14">
        <v>0.41862981787133502</v>
      </c>
      <c r="W9" s="14">
        <v>0.548822024612863</v>
      </c>
      <c r="X9" s="14">
        <v>0.52968795369482602</v>
      </c>
      <c r="Y9" s="14">
        <v>0.55753960966064398</v>
      </c>
      <c r="Z9" s="14">
        <v>0.36572877374577101</v>
      </c>
      <c r="AA9" s="14">
        <v>0.54659380702661997</v>
      </c>
      <c r="AB9" s="14">
        <v>0.48596443755375501</v>
      </c>
      <c r="AC9" s="14">
        <v>0.519294938867217</v>
      </c>
      <c r="AD9" s="14">
        <v>0.52110641759604603</v>
      </c>
      <c r="AE9" s="14"/>
      <c r="AF9" s="14">
        <v>0.52289604543102297</v>
      </c>
      <c r="AG9" s="14">
        <v>0.58559461753865405</v>
      </c>
      <c r="AH9" s="14">
        <v>0.39666237649743302</v>
      </c>
      <c r="AI9" s="14"/>
      <c r="AJ9" s="14">
        <v>0.60688828640332004</v>
      </c>
      <c r="AK9" s="14">
        <v>0.51033365709787404</v>
      </c>
      <c r="AL9" s="14">
        <v>0.612579042855386</v>
      </c>
      <c r="AM9" s="14">
        <v>0.34882118853245803</v>
      </c>
      <c r="AN9" s="14">
        <v>0.4085517238179</v>
      </c>
      <c r="AO9" s="14"/>
      <c r="AP9" s="14">
        <v>0.57494997893063304</v>
      </c>
      <c r="AQ9" s="14">
        <v>0.52212932404240198</v>
      </c>
      <c r="AR9" s="14">
        <v>0.63882095298964103</v>
      </c>
      <c r="AS9" s="14"/>
      <c r="AT9" s="14">
        <v>0.40500357119178099</v>
      </c>
      <c r="AU9" s="14">
        <v>0.53355701665111199</v>
      </c>
      <c r="AV9" s="14">
        <v>0.60174061380880195</v>
      </c>
      <c r="AW9" s="14">
        <v>0.572173600878086</v>
      </c>
      <c r="AX9" s="14">
        <v>0.61981590668728703</v>
      </c>
      <c r="AY9" s="14"/>
      <c r="AZ9" s="14">
        <v>0.55452141188838699</v>
      </c>
      <c r="BA9" s="14">
        <v>0.51463584434530396</v>
      </c>
      <c r="BB9" s="14">
        <v>0.47991892901336602</v>
      </c>
      <c r="BC9" s="14">
        <v>0.51172907222880504</v>
      </c>
      <c r="BD9" s="14">
        <v>0.58734052189146002</v>
      </c>
      <c r="BE9" s="14">
        <v>0.53947921867523596</v>
      </c>
    </row>
    <row r="10" spans="2:57" x14ac:dyDescent="0.25">
      <c r="B10" s="15" t="s">
        <v>233</v>
      </c>
      <c r="C10" s="14">
        <v>0.388013643487025</v>
      </c>
      <c r="D10" s="14">
        <v>0.37530927042565099</v>
      </c>
      <c r="E10" s="14">
        <v>0.40309613843719799</v>
      </c>
      <c r="F10" s="14"/>
      <c r="G10" s="14">
        <v>0.38109044631584399</v>
      </c>
      <c r="H10" s="14">
        <v>0.403372157320605</v>
      </c>
      <c r="I10" s="14">
        <v>0.44080636580947202</v>
      </c>
      <c r="J10" s="14">
        <v>0.395853324693825</v>
      </c>
      <c r="K10" s="14">
        <v>0.32292699538863301</v>
      </c>
      <c r="L10" s="14">
        <v>0.37303063977512602</v>
      </c>
      <c r="M10" s="14"/>
      <c r="N10" s="14">
        <v>0.32810745322440998</v>
      </c>
      <c r="O10" s="14">
        <v>0.33889849909497699</v>
      </c>
      <c r="P10" s="14">
        <v>0.41303220869034801</v>
      </c>
      <c r="Q10" s="14">
        <v>0.498947845931345</v>
      </c>
      <c r="R10" s="14"/>
      <c r="S10" s="14">
        <v>0.32775393080554199</v>
      </c>
      <c r="T10" s="14">
        <v>0.34159529241893899</v>
      </c>
      <c r="U10" s="14">
        <v>0.36914967556323303</v>
      </c>
      <c r="V10" s="14">
        <v>0.44754297195304199</v>
      </c>
      <c r="W10" s="14">
        <v>0.369815342658326</v>
      </c>
      <c r="X10" s="14">
        <v>0.40324096386660402</v>
      </c>
      <c r="Y10" s="14">
        <v>0.38380453417569999</v>
      </c>
      <c r="Z10" s="14">
        <v>0.56940683725715702</v>
      </c>
      <c r="AA10" s="14">
        <v>0.36961957145186197</v>
      </c>
      <c r="AB10" s="14">
        <v>0.481306995778708</v>
      </c>
      <c r="AC10" s="14">
        <v>0.38459976455975298</v>
      </c>
      <c r="AD10" s="14">
        <v>0.31947098658616002</v>
      </c>
      <c r="AE10" s="14"/>
      <c r="AF10" s="14">
        <v>0.41158315350716401</v>
      </c>
      <c r="AG10" s="14">
        <v>0.340175773236088</v>
      </c>
      <c r="AH10" s="14">
        <v>0.48522076458429197</v>
      </c>
      <c r="AI10" s="14"/>
      <c r="AJ10" s="14">
        <v>0.34084269242876802</v>
      </c>
      <c r="AK10" s="14">
        <v>0.42539136966173002</v>
      </c>
      <c r="AL10" s="14">
        <v>0.27750059739877903</v>
      </c>
      <c r="AM10" s="14">
        <v>0.47765004790235199</v>
      </c>
      <c r="AN10" s="14">
        <v>0.43970026387857197</v>
      </c>
      <c r="AO10" s="14"/>
      <c r="AP10" s="14">
        <v>0.37456203970971402</v>
      </c>
      <c r="AQ10" s="14">
        <v>0.39157378428794698</v>
      </c>
      <c r="AR10" s="14">
        <v>0.296654483702607</v>
      </c>
      <c r="AS10" s="14"/>
      <c r="AT10" s="14">
        <v>0.47199584351718998</v>
      </c>
      <c r="AU10" s="14">
        <v>0.379223199555343</v>
      </c>
      <c r="AV10" s="14">
        <v>0.331773530798397</v>
      </c>
      <c r="AW10" s="14">
        <v>0.38015883130831901</v>
      </c>
      <c r="AX10" s="14">
        <v>0.34431600453546501</v>
      </c>
      <c r="AY10" s="14"/>
      <c r="AZ10" s="14">
        <v>0.37602846706570697</v>
      </c>
      <c r="BA10" s="14">
        <v>0.37903098430710103</v>
      </c>
      <c r="BB10" s="14">
        <v>0.444080263162769</v>
      </c>
      <c r="BC10" s="14">
        <v>0.405406431452004</v>
      </c>
      <c r="BD10" s="14">
        <v>0.33812366049685499</v>
      </c>
      <c r="BE10" s="14">
        <v>0.39431988920216798</v>
      </c>
    </row>
    <row r="11" spans="2:57" x14ac:dyDescent="0.25">
      <c r="B11" s="15" t="s">
        <v>234</v>
      </c>
      <c r="C11" s="14">
        <v>5.5509478032181002E-2</v>
      </c>
      <c r="D11" s="14">
        <v>5.2339733054565997E-2</v>
      </c>
      <c r="E11" s="14">
        <v>5.93373721300057E-2</v>
      </c>
      <c r="F11" s="14"/>
      <c r="G11" s="14">
        <v>8.0506373425674793E-2</v>
      </c>
      <c r="H11" s="14">
        <v>6.3257482195020004E-2</v>
      </c>
      <c r="I11" s="14">
        <v>4.9082624241805602E-2</v>
      </c>
      <c r="J11" s="14">
        <v>6.3511618302253603E-2</v>
      </c>
      <c r="K11" s="14">
        <v>4.8613007580337E-2</v>
      </c>
      <c r="L11" s="14">
        <v>3.29880609870217E-2</v>
      </c>
      <c r="M11" s="14"/>
      <c r="N11" s="14">
        <v>3.2044547562475698E-2</v>
      </c>
      <c r="O11" s="14">
        <v>5.87075047750137E-2</v>
      </c>
      <c r="P11" s="14">
        <v>5.9501362004536998E-2</v>
      </c>
      <c r="Q11" s="14">
        <v>7.7107760498205294E-2</v>
      </c>
      <c r="R11" s="14"/>
      <c r="S11" s="14">
        <v>6.8719300574413403E-2</v>
      </c>
      <c r="T11" s="14">
        <v>3.0835855921935301E-2</v>
      </c>
      <c r="U11" s="14">
        <v>8.4776456417695101E-2</v>
      </c>
      <c r="V11" s="14">
        <v>7.0263783971216395E-2</v>
      </c>
      <c r="W11" s="14">
        <v>6.9611183512250499E-2</v>
      </c>
      <c r="X11" s="14">
        <v>4.1652689763332501E-2</v>
      </c>
      <c r="Y11" s="14">
        <v>3.4936938044449299E-2</v>
      </c>
      <c r="Z11" s="14">
        <v>4.8356312746530503E-2</v>
      </c>
      <c r="AA11" s="14">
        <v>6.6688175612443307E-2</v>
      </c>
      <c r="AB11" s="14">
        <v>2.3246649566869001E-2</v>
      </c>
      <c r="AC11" s="14">
        <v>4.60720487330393E-2</v>
      </c>
      <c r="AD11" s="14">
        <v>0.115323064756177</v>
      </c>
      <c r="AE11" s="14"/>
      <c r="AF11" s="14">
        <v>4.1362723271182102E-2</v>
      </c>
      <c r="AG11" s="14">
        <v>4.5924946678881598E-2</v>
      </c>
      <c r="AH11" s="14">
        <v>8.9302231424783607E-2</v>
      </c>
      <c r="AI11" s="14"/>
      <c r="AJ11" s="14">
        <v>3.2903422367513098E-2</v>
      </c>
      <c r="AK11" s="14">
        <v>4.3251335668634601E-2</v>
      </c>
      <c r="AL11" s="14">
        <v>9.3605365384999195E-2</v>
      </c>
      <c r="AM11" s="14">
        <v>5.86942399009679E-2</v>
      </c>
      <c r="AN11" s="14">
        <v>0.10630586557171801</v>
      </c>
      <c r="AO11" s="14"/>
      <c r="AP11" s="14">
        <v>3.66544764058786E-2</v>
      </c>
      <c r="AQ11" s="14">
        <v>6.1880634168602802E-2</v>
      </c>
      <c r="AR11" s="14">
        <v>6.4524563307751803E-2</v>
      </c>
      <c r="AS11" s="14"/>
      <c r="AT11" s="14">
        <v>6.8043855554012406E-2</v>
      </c>
      <c r="AU11" s="14">
        <v>5.9818043874110702E-2</v>
      </c>
      <c r="AV11" s="14">
        <v>4.6740352982249503E-2</v>
      </c>
      <c r="AW11" s="14">
        <v>3.55251323745557E-2</v>
      </c>
      <c r="AX11" s="14">
        <v>0</v>
      </c>
      <c r="AY11" s="14"/>
      <c r="AZ11" s="14">
        <v>4.8425407211311E-2</v>
      </c>
      <c r="BA11" s="14">
        <v>6.9648757693339503E-2</v>
      </c>
      <c r="BB11" s="14">
        <v>5.66420707023901E-2</v>
      </c>
      <c r="BC11" s="14">
        <v>6.2813271153555894E-2</v>
      </c>
      <c r="BD11" s="14">
        <v>3.0884572877370699E-2</v>
      </c>
      <c r="BE11" s="14">
        <v>3.3130513617612697E-2</v>
      </c>
    </row>
    <row r="12" spans="2:57" x14ac:dyDescent="0.25">
      <c r="B12" s="15" t="s">
        <v>235</v>
      </c>
      <c r="C12" s="14">
        <v>1.3968875911709901E-2</v>
      </c>
      <c r="D12" s="14">
        <v>6.7989173912150602E-3</v>
      </c>
      <c r="E12" s="14">
        <v>2.18546715542117E-2</v>
      </c>
      <c r="F12" s="14"/>
      <c r="G12" s="14">
        <v>1.915294070914E-2</v>
      </c>
      <c r="H12" s="14">
        <v>2.22332139702964E-2</v>
      </c>
      <c r="I12" s="14">
        <v>1.05860920424242E-2</v>
      </c>
      <c r="J12" s="14">
        <v>2.1458940956373199E-2</v>
      </c>
      <c r="K12" s="14">
        <v>4.2713692168625797E-3</v>
      </c>
      <c r="L12" s="14">
        <v>6.1897604197190198E-3</v>
      </c>
      <c r="M12" s="14"/>
      <c r="N12" s="14">
        <v>7.7303929828732498E-3</v>
      </c>
      <c r="O12" s="14">
        <v>9.34294474264925E-3</v>
      </c>
      <c r="P12" s="14">
        <v>1.5531946539502999E-2</v>
      </c>
      <c r="Q12" s="14">
        <v>2.6468338653849802E-2</v>
      </c>
      <c r="R12" s="14"/>
      <c r="S12" s="14">
        <v>1.59572421037622E-2</v>
      </c>
      <c r="T12" s="14">
        <v>2.24478630723784E-2</v>
      </c>
      <c r="U12" s="14">
        <v>1.48596635322283E-2</v>
      </c>
      <c r="V12" s="14">
        <v>2.28035037838741E-2</v>
      </c>
      <c r="W12" s="14">
        <v>0</v>
      </c>
      <c r="X12" s="14">
        <v>8.6618608283753999E-3</v>
      </c>
      <c r="Y12" s="14">
        <v>9.3495699292397792E-3</v>
      </c>
      <c r="Z12" s="14">
        <v>0</v>
      </c>
      <c r="AA12" s="14">
        <v>4.89822009965138E-3</v>
      </c>
      <c r="AB12" s="14">
        <v>0</v>
      </c>
      <c r="AC12" s="14">
        <v>3.9503772721160603E-2</v>
      </c>
      <c r="AD12" s="14">
        <v>4.4099531061616598E-2</v>
      </c>
      <c r="AE12" s="14"/>
      <c r="AF12" s="14">
        <v>5.7348164939508301E-3</v>
      </c>
      <c r="AG12" s="14">
        <v>1.8615734138888802E-2</v>
      </c>
      <c r="AH12" s="14">
        <v>1.20195672876396E-2</v>
      </c>
      <c r="AI12" s="14"/>
      <c r="AJ12" s="14">
        <v>1.12968798841445E-2</v>
      </c>
      <c r="AK12" s="14">
        <v>2.0373981305837098E-3</v>
      </c>
      <c r="AL12" s="14">
        <v>7.77915297210685E-3</v>
      </c>
      <c r="AM12" s="14">
        <v>0.114834523664222</v>
      </c>
      <c r="AN12" s="14">
        <v>1.7022107466056698E-2</v>
      </c>
      <c r="AO12" s="14"/>
      <c r="AP12" s="14">
        <v>9.7353851456018093E-3</v>
      </c>
      <c r="AQ12" s="14">
        <v>9.4526221402491794E-3</v>
      </c>
      <c r="AR12" s="14">
        <v>0</v>
      </c>
      <c r="AS12" s="14"/>
      <c r="AT12" s="14">
        <v>2.3609377136550001E-2</v>
      </c>
      <c r="AU12" s="14">
        <v>1.72552424942394E-2</v>
      </c>
      <c r="AV12" s="14">
        <v>8.2609590233357205E-3</v>
      </c>
      <c r="AW12" s="14">
        <v>1.21424354390393E-2</v>
      </c>
      <c r="AX12" s="14">
        <v>3.58680887772483E-2</v>
      </c>
      <c r="AY12" s="14"/>
      <c r="AZ12" s="14">
        <v>8.2700187862509607E-3</v>
      </c>
      <c r="BA12" s="14">
        <v>1.98037765679085E-2</v>
      </c>
      <c r="BB12" s="14">
        <v>4.6591018809221197E-3</v>
      </c>
      <c r="BC12" s="14">
        <v>9.5183263684254695E-3</v>
      </c>
      <c r="BD12" s="14">
        <v>2.52670644287767E-2</v>
      </c>
      <c r="BE12" s="14">
        <v>2.0713470007491699E-2</v>
      </c>
    </row>
    <row r="13" spans="2:57" s="32" customFormat="1" x14ac:dyDescent="0.25">
      <c r="B13" s="34" t="s">
        <v>87</v>
      </c>
      <c r="C13" s="35">
        <v>1.43563052582295E-2</v>
      </c>
      <c r="D13" s="35">
        <v>1.35366799030595E-2</v>
      </c>
      <c r="E13" s="35">
        <v>1.53461326362911E-2</v>
      </c>
      <c r="F13" s="35"/>
      <c r="G13" s="35">
        <v>1.35258964032687E-2</v>
      </c>
      <c r="H13" s="35">
        <v>1.1067363304911501E-2</v>
      </c>
      <c r="I13" s="35">
        <v>1.24809121165979E-2</v>
      </c>
      <c r="J13" s="35">
        <v>1.9491748756520998E-2</v>
      </c>
      <c r="K13" s="35">
        <v>2.07152468915229E-2</v>
      </c>
      <c r="L13" s="35">
        <v>9.8276999081066997E-3</v>
      </c>
      <c r="M13" s="35"/>
      <c r="N13" s="35">
        <v>1.78408207397404E-3</v>
      </c>
      <c r="O13" s="35">
        <v>1.3352030924095801E-2</v>
      </c>
      <c r="P13" s="35">
        <v>2.4776622368177799E-2</v>
      </c>
      <c r="Q13" s="35">
        <v>2.2763775909604701E-2</v>
      </c>
      <c r="R13" s="35"/>
      <c r="S13" s="35">
        <v>1.43044493079148E-2</v>
      </c>
      <c r="T13" s="35">
        <v>9.0651151957483692E-3</v>
      </c>
      <c r="U13" s="35">
        <v>8.0998786931233708E-3</v>
      </c>
      <c r="V13" s="35">
        <v>4.0759922420533001E-2</v>
      </c>
      <c r="W13" s="35">
        <v>1.1751449216561301E-2</v>
      </c>
      <c r="X13" s="35">
        <v>1.67565318468628E-2</v>
      </c>
      <c r="Y13" s="35">
        <v>1.43693481899662E-2</v>
      </c>
      <c r="Z13" s="35">
        <v>1.6508076250541698E-2</v>
      </c>
      <c r="AA13" s="35">
        <v>1.22002258094226E-2</v>
      </c>
      <c r="AB13" s="35">
        <v>9.4819171006681694E-3</v>
      </c>
      <c r="AC13" s="35">
        <v>1.05294751188303E-2</v>
      </c>
      <c r="AD13" s="35">
        <v>0</v>
      </c>
      <c r="AE13" s="35"/>
      <c r="AF13" s="35">
        <v>1.84232612966806E-2</v>
      </c>
      <c r="AG13" s="35">
        <v>9.68892840748776E-3</v>
      </c>
      <c r="AH13" s="35">
        <v>1.6795060205850899E-2</v>
      </c>
      <c r="AI13" s="35"/>
      <c r="AJ13" s="35">
        <v>8.0687189162549893E-3</v>
      </c>
      <c r="AK13" s="35">
        <v>1.8986239441177201E-2</v>
      </c>
      <c r="AL13" s="35">
        <v>8.5358413887289906E-3</v>
      </c>
      <c r="AM13" s="35">
        <v>0</v>
      </c>
      <c r="AN13" s="35">
        <v>2.8420039265754201E-2</v>
      </c>
      <c r="AO13" s="35"/>
      <c r="AP13" s="35">
        <v>4.0981198081723397E-3</v>
      </c>
      <c r="AQ13" s="35">
        <v>1.4963635360798901E-2</v>
      </c>
      <c r="AR13" s="35">
        <v>0</v>
      </c>
      <c r="AS13" s="35"/>
      <c r="AT13" s="35">
        <v>3.1347352600467102E-2</v>
      </c>
      <c r="AU13" s="35">
        <v>1.01464974251951E-2</v>
      </c>
      <c r="AV13" s="35">
        <v>1.1484543387214901E-2</v>
      </c>
      <c r="AW13" s="35">
        <v>0</v>
      </c>
      <c r="AX13" s="35">
        <v>0</v>
      </c>
      <c r="AY13" s="35"/>
      <c r="AZ13" s="35">
        <v>1.27546950483444E-2</v>
      </c>
      <c r="BA13" s="35">
        <v>1.6880637086346999E-2</v>
      </c>
      <c r="BB13" s="35">
        <v>1.46996352405532E-2</v>
      </c>
      <c r="BC13" s="35">
        <v>1.0532898797210401E-2</v>
      </c>
      <c r="BD13" s="35">
        <v>1.8384180305537901E-2</v>
      </c>
      <c r="BE13" s="35">
        <v>1.23569084974913E-2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BE18"/>
  <sheetViews>
    <sheetView showGridLines="0" workbookViewId="0">
      <pane xSplit="2" topLeftCell="AH1" activePane="topRight" state="frozen"/>
      <selection pane="topRight" activeCell="AL6" sqref="AL6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240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1249</v>
      </c>
      <c r="D7" s="10">
        <v>562</v>
      </c>
      <c r="E7" s="10">
        <v>682</v>
      </c>
      <c r="F7" s="10"/>
      <c r="G7" s="10">
        <v>184</v>
      </c>
      <c r="H7" s="10">
        <v>174</v>
      </c>
      <c r="I7" s="10">
        <v>193</v>
      </c>
      <c r="J7" s="10">
        <v>232</v>
      </c>
      <c r="K7" s="10">
        <v>192</v>
      </c>
      <c r="L7" s="10">
        <v>274</v>
      </c>
      <c r="M7" s="10"/>
      <c r="N7" s="10">
        <v>396</v>
      </c>
      <c r="O7" s="10">
        <v>363</v>
      </c>
      <c r="P7" s="10">
        <v>244</v>
      </c>
      <c r="Q7" s="10">
        <v>239</v>
      </c>
      <c r="R7" s="10"/>
      <c r="S7" s="10">
        <v>150</v>
      </c>
      <c r="T7" s="10">
        <v>194</v>
      </c>
      <c r="U7" s="10">
        <v>104</v>
      </c>
      <c r="V7" s="10">
        <v>108</v>
      </c>
      <c r="W7" s="10">
        <v>84</v>
      </c>
      <c r="X7" s="10">
        <v>119</v>
      </c>
      <c r="Y7" s="10">
        <v>100</v>
      </c>
      <c r="Z7" s="10">
        <v>59</v>
      </c>
      <c r="AA7" s="10">
        <v>155</v>
      </c>
      <c r="AB7" s="10">
        <v>70</v>
      </c>
      <c r="AC7" s="10">
        <v>66</v>
      </c>
      <c r="AD7" s="10">
        <v>40</v>
      </c>
      <c r="AE7" s="10"/>
      <c r="AF7" s="10">
        <v>414</v>
      </c>
      <c r="AG7" s="10">
        <v>548</v>
      </c>
      <c r="AH7" s="10">
        <v>132</v>
      </c>
      <c r="AI7" s="10"/>
      <c r="AJ7" s="10">
        <v>435</v>
      </c>
      <c r="AK7" s="10">
        <v>350</v>
      </c>
      <c r="AL7" s="10">
        <v>101</v>
      </c>
      <c r="AM7" s="10">
        <v>15</v>
      </c>
      <c r="AN7" s="10">
        <v>142</v>
      </c>
      <c r="AO7" s="10"/>
      <c r="AP7" s="10">
        <v>236</v>
      </c>
      <c r="AQ7" s="10">
        <v>459</v>
      </c>
      <c r="AR7" s="10">
        <v>98</v>
      </c>
      <c r="AS7" s="10"/>
      <c r="AT7" s="10">
        <v>257</v>
      </c>
      <c r="AU7" s="10">
        <v>321</v>
      </c>
      <c r="AV7" s="10">
        <v>382</v>
      </c>
      <c r="AW7" s="10">
        <v>142</v>
      </c>
      <c r="AX7" s="10">
        <v>20</v>
      </c>
      <c r="AY7" s="10"/>
      <c r="AZ7" s="10">
        <v>248</v>
      </c>
      <c r="BA7" s="10">
        <v>395</v>
      </c>
      <c r="BB7" s="10">
        <v>149</v>
      </c>
      <c r="BC7" s="10">
        <v>237</v>
      </c>
      <c r="BD7" s="10">
        <v>144</v>
      </c>
      <c r="BE7" s="10">
        <v>76</v>
      </c>
    </row>
    <row r="8" spans="2:57" ht="30" customHeight="1" x14ac:dyDescent="0.25">
      <c r="B8" s="11" t="s">
        <v>20</v>
      </c>
      <c r="C8" s="11">
        <v>1235</v>
      </c>
      <c r="D8" s="11">
        <v>569</v>
      </c>
      <c r="E8" s="11">
        <v>661</v>
      </c>
      <c r="F8" s="11"/>
      <c r="G8" s="11">
        <v>193</v>
      </c>
      <c r="H8" s="11">
        <v>190</v>
      </c>
      <c r="I8" s="11">
        <v>199</v>
      </c>
      <c r="J8" s="11">
        <v>227</v>
      </c>
      <c r="K8" s="11">
        <v>172</v>
      </c>
      <c r="L8" s="11">
        <v>255</v>
      </c>
      <c r="M8" s="11"/>
      <c r="N8" s="11">
        <v>367</v>
      </c>
      <c r="O8" s="11">
        <v>339</v>
      </c>
      <c r="P8" s="11">
        <v>262</v>
      </c>
      <c r="Q8" s="11">
        <v>261</v>
      </c>
      <c r="R8" s="11"/>
      <c r="S8" s="11">
        <v>156</v>
      </c>
      <c r="T8" s="11">
        <v>181</v>
      </c>
      <c r="U8" s="11">
        <v>99</v>
      </c>
      <c r="V8" s="11">
        <v>111</v>
      </c>
      <c r="W8" s="11">
        <v>84</v>
      </c>
      <c r="X8" s="11">
        <v>124</v>
      </c>
      <c r="Y8" s="11">
        <v>96</v>
      </c>
      <c r="Z8" s="11">
        <v>56</v>
      </c>
      <c r="AA8" s="11">
        <v>153</v>
      </c>
      <c r="AB8" s="11">
        <v>72</v>
      </c>
      <c r="AC8" s="11">
        <v>64</v>
      </c>
      <c r="AD8" s="11">
        <v>38</v>
      </c>
      <c r="AE8" s="11"/>
      <c r="AF8" s="11">
        <v>406</v>
      </c>
      <c r="AG8" s="11">
        <v>532</v>
      </c>
      <c r="AH8" s="11">
        <v>135</v>
      </c>
      <c r="AI8" s="11"/>
      <c r="AJ8" s="11">
        <v>421</v>
      </c>
      <c r="AK8" s="11">
        <v>350</v>
      </c>
      <c r="AL8" s="11">
        <v>95</v>
      </c>
      <c r="AM8" s="11">
        <v>15</v>
      </c>
      <c r="AN8" s="11">
        <v>145</v>
      </c>
      <c r="AO8" s="11"/>
      <c r="AP8" s="11">
        <v>231</v>
      </c>
      <c r="AQ8" s="11">
        <v>460</v>
      </c>
      <c r="AR8" s="11">
        <v>93</v>
      </c>
      <c r="AS8" s="11"/>
      <c r="AT8" s="11">
        <v>260</v>
      </c>
      <c r="AU8" s="11">
        <v>323</v>
      </c>
      <c r="AV8" s="11">
        <v>373</v>
      </c>
      <c r="AW8" s="11">
        <v>138</v>
      </c>
      <c r="AX8" s="11">
        <v>19</v>
      </c>
      <c r="AY8" s="11"/>
      <c r="AZ8" s="11">
        <v>259</v>
      </c>
      <c r="BA8" s="11">
        <v>390</v>
      </c>
      <c r="BB8" s="11">
        <v>146</v>
      </c>
      <c r="BC8" s="11">
        <v>228</v>
      </c>
      <c r="BD8" s="11">
        <v>139</v>
      </c>
      <c r="BE8" s="11">
        <v>73</v>
      </c>
    </row>
    <row r="9" spans="2:57" x14ac:dyDescent="0.25">
      <c r="B9" s="15" t="s">
        <v>232</v>
      </c>
      <c r="C9" s="14">
        <v>0.34610307374492699</v>
      </c>
      <c r="D9" s="14">
        <v>0.29997017606550802</v>
      </c>
      <c r="E9" s="14">
        <v>0.38541778339331401</v>
      </c>
      <c r="F9" s="14"/>
      <c r="G9" s="14">
        <v>0.33364314045746701</v>
      </c>
      <c r="H9" s="14">
        <v>0.36662453923626198</v>
      </c>
      <c r="I9" s="14">
        <v>0.40211935611643901</v>
      </c>
      <c r="J9" s="14">
        <v>0.34157551804207698</v>
      </c>
      <c r="K9" s="14">
        <v>0.32754344847093603</v>
      </c>
      <c r="L9" s="14">
        <v>0.31319068353322999</v>
      </c>
      <c r="M9" s="14"/>
      <c r="N9" s="14">
        <v>0.376861755378395</v>
      </c>
      <c r="O9" s="14">
        <v>0.34129639273956802</v>
      </c>
      <c r="P9" s="14">
        <v>0.36510384454475397</v>
      </c>
      <c r="Q9" s="14">
        <v>0.29144208618552297</v>
      </c>
      <c r="R9" s="14"/>
      <c r="S9" s="14">
        <v>0.41553616725304698</v>
      </c>
      <c r="T9" s="14">
        <v>0.35688387601275001</v>
      </c>
      <c r="U9" s="14">
        <v>0.26434364948085998</v>
      </c>
      <c r="V9" s="14">
        <v>0.25062618406568099</v>
      </c>
      <c r="W9" s="14">
        <v>0.32304819801321699</v>
      </c>
      <c r="X9" s="14">
        <v>0.32104210514044501</v>
      </c>
      <c r="Y9" s="14">
        <v>0.34216482993429498</v>
      </c>
      <c r="Z9" s="14">
        <v>0.34910826434102499</v>
      </c>
      <c r="AA9" s="14">
        <v>0.37199295254126402</v>
      </c>
      <c r="AB9" s="14">
        <v>0.42103973602387601</v>
      </c>
      <c r="AC9" s="14">
        <v>0.42825167136097603</v>
      </c>
      <c r="AD9" s="14">
        <v>0.25256493130055702</v>
      </c>
      <c r="AE9" s="14"/>
      <c r="AF9" s="14">
        <v>0.33749761722872701</v>
      </c>
      <c r="AG9" s="14">
        <v>0.37019288637901399</v>
      </c>
      <c r="AH9" s="14">
        <v>0.33950572427117698</v>
      </c>
      <c r="AI9" s="14"/>
      <c r="AJ9" s="14">
        <v>0.33899802854519001</v>
      </c>
      <c r="AK9" s="14">
        <v>0.39475001399769</v>
      </c>
      <c r="AL9" s="14">
        <v>0.35841852157620302</v>
      </c>
      <c r="AM9" s="14">
        <v>0.190514092497377</v>
      </c>
      <c r="AN9" s="14">
        <v>0.33183016060773401</v>
      </c>
      <c r="AO9" s="14"/>
      <c r="AP9" s="14">
        <v>0.374985100588478</v>
      </c>
      <c r="AQ9" s="14">
        <v>0.37349271219331398</v>
      </c>
      <c r="AR9" s="14">
        <v>0.44275343786158899</v>
      </c>
      <c r="AS9" s="14"/>
      <c r="AT9" s="14">
        <v>0.29270236357519003</v>
      </c>
      <c r="AU9" s="14">
        <v>0.313707526912685</v>
      </c>
      <c r="AV9" s="14">
        <v>0.375864713280952</v>
      </c>
      <c r="AW9" s="14">
        <v>0.420406131042461</v>
      </c>
      <c r="AX9" s="14">
        <v>0.50412818360426104</v>
      </c>
      <c r="AY9" s="14"/>
      <c r="AZ9" s="14">
        <v>0.425759443929002</v>
      </c>
      <c r="BA9" s="14">
        <v>0.32955155828729099</v>
      </c>
      <c r="BB9" s="14">
        <v>0.28160569161271498</v>
      </c>
      <c r="BC9" s="14">
        <v>0.27257634218990001</v>
      </c>
      <c r="BD9" s="14">
        <v>0.411022090384349</v>
      </c>
      <c r="BE9" s="14">
        <v>0.388119117115032</v>
      </c>
    </row>
    <row r="10" spans="2:57" x14ac:dyDescent="0.25">
      <c r="B10" s="15" t="s">
        <v>233</v>
      </c>
      <c r="C10" s="14">
        <v>0.43219588927449998</v>
      </c>
      <c r="D10" s="14">
        <v>0.415246791451926</v>
      </c>
      <c r="E10" s="14">
        <v>0.44697407535657002</v>
      </c>
      <c r="F10" s="14"/>
      <c r="G10" s="14">
        <v>0.46812770504350998</v>
      </c>
      <c r="H10" s="14">
        <v>0.452247592581835</v>
      </c>
      <c r="I10" s="14">
        <v>0.440198136364849</v>
      </c>
      <c r="J10" s="14">
        <v>0.43702943221540402</v>
      </c>
      <c r="K10" s="14">
        <v>0.41168148057719101</v>
      </c>
      <c r="L10" s="14">
        <v>0.39347195022563902</v>
      </c>
      <c r="M10" s="14"/>
      <c r="N10" s="14">
        <v>0.411009998519825</v>
      </c>
      <c r="O10" s="14">
        <v>0.44558135467190302</v>
      </c>
      <c r="P10" s="14">
        <v>0.38164632117905201</v>
      </c>
      <c r="Q10" s="14">
        <v>0.49619261645105101</v>
      </c>
      <c r="R10" s="14"/>
      <c r="S10" s="14">
        <v>0.42657287959107199</v>
      </c>
      <c r="T10" s="14">
        <v>0.376938255663191</v>
      </c>
      <c r="U10" s="14">
        <v>0.52926501704440199</v>
      </c>
      <c r="V10" s="14">
        <v>0.48561661777708398</v>
      </c>
      <c r="W10" s="14">
        <v>0.41877596860498201</v>
      </c>
      <c r="X10" s="14">
        <v>0.42762118264466498</v>
      </c>
      <c r="Y10" s="14">
        <v>0.48128917638035501</v>
      </c>
      <c r="Z10" s="14">
        <v>0.53421038315380398</v>
      </c>
      <c r="AA10" s="14">
        <v>0.35690206093521198</v>
      </c>
      <c r="AB10" s="14">
        <v>0.434597959222768</v>
      </c>
      <c r="AC10" s="14">
        <v>0.37600134372502902</v>
      </c>
      <c r="AD10" s="14">
        <v>0.47472472572241903</v>
      </c>
      <c r="AE10" s="14"/>
      <c r="AF10" s="14">
        <v>0.41905881968550901</v>
      </c>
      <c r="AG10" s="14">
        <v>0.43161666248596797</v>
      </c>
      <c r="AH10" s="14">
        <v>0.356607186905254</v>
      </c>
      <c r="AI10" s="14"/>
      <c r="AJ10" s="14">
        <v>0.42986178719212198</v>
      </c>
      <c r="AK10" s="14">
        <v>0.43590361457341398</v>
      </c>
      <c r="AL10" s="14">
        <v>0.39949662050170798</v>
      </c>
      <c r="AM10" s="14">
        <v>0.49358435036439102</v>
      </c>
      <c r="AN10" s="14">
        <v>0.38359527085599698</v>
      </c>
      <c r="AO10" s="14"/>
      <c r="AP10" s="14">
        <v>0.41255825388103801</v>
      </c>
      <c r="AQ10" s="14">
        <v>0.45839280921174402</v>
      </c>
      <c r="AR10" s="14">
        <v>0.27673016077527401</v>
      </c>
      <c r="AS10" s="14"/>
      <c r="AT10" s="14">
        <v>0.41994858104817301</v>
      </c>
      <c r="AU10" s="14">
        <v>0.47135098344238002</v>
      </c>
      <c r="AV10" s="14">
        <v>0.39666885444540201</v>
      </c>
      <c r="AW10" s="14">
        <v>0.46187035627530898</v>
      </c>
      <c r="AX10" s="14">
        <v>0.29793005910512399</v>
      </c>
      <c r="AY10" s="14"/>
      <c r="AZ10" s="14">
        <v>0.427161536947607</v>
      </c>
      <c r="BA10" s="14">
        <v>0.47057446205631498</v>
      </c>
      <c r="BB10" s="14">
        <v>0.39149603445744202</v>
      </c>
      <c r="BC10" s="14">
        <v>0.43767696616030299</v>
      </c>
      <c r="BD10" s="14">
        <v>0.35826883221504702</v>
      </c>
      <c r="BE10" s="14">
        <v>0.44939532177138602</v>
      </c>
    </row>
    <row r="11" spans="2:57" x14ac:dyDescent="0.25">
      <c r="B11" s="15" t="s">
        <v>234</v>
      </c>
      <c r="C11" s="14">
        <v>0.16838766512644199</v>
      </c>
      <c r="D11" s="14">
        <v>0.21607101237495999</v>
      </c>
      <c r="E11" s="14">
        <v>0.127121195952624</v>
      </c>
      <c r="F11" s="14"/>
      <c r="G11" s="14">
        <v>0.14673794996539399</v>
      </c>
      <c r="H11" s="14">
        <v>0.13734234367755099</v>
      </c>
      <c r="I11" s="14">
        <v>0.122348912720114</v>
      </c>
      <c r="J11" s="14">
        <v>0.16443826901573</v>
      </c>
      <c r="K11" s="14">
        <v>0.21773881737897699</v>
      </c>
      <c r="L11" s="14">
        <v>0.213891628167064</v>
      </c>
      <c r="M11" s="14"/>
      <c r="N11" s="14">
        <v>0.180558409862384</v>
      </c>
      <c r="O11" s="14">
        <v>0.15876854151931599</v>
      </c>
      <c r="P11" s="14">
        <v>0.19042739331386599</v>
      </c>
      <c r="Q11" s="14">
        <v>0.14619125215541401</v>
      </c>
      <c r="R11" s="14"/>
      <c r="S11" s="14">
        <v>0.11092751666341299</v>
      </c>
      <c r="T11" s="14">
        <v>0.19040115042459399</v>
      </c>
      <c r="U11" s="14">
        <v>0.160644706971761</v>
      </c>
      <c r="V11" s="14">
        <v>0.173451970407873</v>
      </c>
      <c r="W11" s="14">
        <v>0.22157280003422899</v>
      </c>
      <c r="X11" s="14">
        <v>0.18494725964427999</v>
      </c>
      <c r="Y11" s="14">
        <v>0.12973842665464</v>
      </c>
      <c r="Z11" s="14">
        <v>9.8204246446149904E-2</v>
      </c>
      <c r="AA11" s="14">
        <v>0.20938707755316999</v>
      </c>
      <c r="AB11" s="14">
        <v>0.131067852463539</v>
      </c>
      <c r="AC11" s="14">
        <v>0.164425083397332</v>
      </c>
      <c r="AD11" s="14">
        <v>0.247320913775957</v>
      </c>
      <c r="AE11" s="14"/>
      <c r="AF11" s="14">
        <v>0.168471141346102</v>
      </c>
      <c r="AG11" s="14">
        <v>0.159820623268248</v>
      </c>
      <c r="AH11" s="14">
        <v>0.25093853751176498</v>
      </c>
      <c r="AI11" s="14"/>
      <c r="AJ11" s="14">
        <v>0.184299302182719</v>
      </c>
      <c r="AK11" s="14">
        <v>0.132468174513932</v>
      </c>
      <c r="AL11" s="14">
        <v>0.159214372058747</v>
      </c>
      <c r="AM11" s="14">
        <v>0.31590155713823198</v>
      </c>
      <c r="AN11" s="14">
        <v>0.19796617314677001</v>
      </c>
      <c r="AO11" s="14"/>
      <c r="AP11" s="14">
        <v>0.17344284595458601</v>
      </c>
      <c r="AQ11" s="14">
        <v>0.134708416682393</v>
      </c>
      <c r="AR11" s="14">
        <v>0.206871298339387</v>
      </c>
      <c r="AS11" s="14"/>
      <c r="AT11" s="14">
        <v>0.20676327104446399</v>
      </c>
      <c r="AU11" s="14">
        <v>0.16234514289084101</v>
      </c>
      <c r="AV11" s="14">
        <v>0.169401838638435</v>
      </c>
      <c r="AW11" s="14">
        <v>0.10573540044370699</v>
      </c>
      <c r="AX11" s="14">
        <v>0.15604413597804401</v>
      </c>
      <c r="AY11" s="14"/>
      <c r="AZ11" s="14">
        <v>0.105875312442529</v>
      </c>
      <c r="BA11" s="14">
        <v>0.14557924059483199</v>
      </c>
      <c r="BB11" s="14">
        <v>0.25723578802378</v>
      </c>
      <c r="BC11" s="14">
        <v>0.23648978367731299</v>
      </c>
      <c r="BD11" s="14">
        <v>0.16199397846555599</v>
      </c>
      <c r="BE11" s="14">
        <v>0.133201981738924</v>
      </c>
    </row>
    <row r="12" spans="2:57" x14ac:dyDescent="0.25">
      <c r="B12" s="15" t="s">
        <v>235</v>
      </c>
      <c r="C12" s="14">
        <v>3.8119319522810099E-2</v>
      </c>
      <c r="D12" s="14">
        <v>5.7010969904831899E-2</v>
      </c>
      <c r="E12" s="14">
        <v>2.21718510470411E-2</v>
      </c>
      <c r="F12" s="14"/>
      <c r="G12" s="14">
        <v>4.6848481089154299E-2</v>
      </c>
      <c r="H12" s="14">
        <v>2.93891220331403E-2</v>
      </c>
      <c r="I12" s="14">
        <v>2.4250590839550699E-2</v>
      </c>
      <c r="J12" s="14">
        <v>3.7991832488319E-2</v>
      </c>
      <c r="K12" s="14">
        <v>2.65906959277908E-2</v>
      </c>
      <c r="L12" s="14">
        <v>5.6692627632170901E-2</v>
      </c>
      <c r="M12" s="14"/>
      <c r="N12" s="14">
        <v>3.1569836239396201E-2</v>
      </c>
      <c r="O12" s="14">
        <v>3.8214575302684801E-2</v>
      </c>
      <c r="P12" s="14">
        <v>3.73348511572495E-2</v>
      </c>
      <c r="Q12" s="14">
        <v>4.0721242822341297E-2</v>
      </c>
      <c r="R12" s="14"/>
      <c r="S12" s="14">
        <v>2.7790459868679802E-2</v>
      </c>
      <c r="T12" s="14">
        <v>6.0242111944950598E-2</v>
      </c>
      <c r="U12" s="14">
        <v>3.5410941984722603E-2</v>
      </c>
      <c r="V12" s="14">
        <v>6.8082068818295496E-2</v>
      </c>
      <c r="W12" s="14">
        <v>1.00491893579014E-2</v>
      </c>
      <c r="X12" s="14">
        <v>4.7619656904101602E-2</v>
      </c>
      <c r="Y12" s="14">
        <v>3.7373916893311099E-2</v>
      </c>
      <c r="Z12" s="14">
        <v>1.84771060590204E-2</v>
      </c>
      <c r="AA12" s="14">
        <v>4.10224541304538E-2</v>
      </c>
      <c r="AB12" s="14">
        <v>1.3294452289816801E-2</v>
      </c>
      <c r="AC12" s="14">
        <v>1.8209500695662299E-2</v>
      </c>
      <c r="AD12" s="14">
        <v>2.5389429201066599E-2</v>
      </c>
      <c r="AE12" s="14"/>
      <c r="AF12" s="14">
        <v>4.9289556231059801E-2</v>
      </c>
      <c r="AG12" s="14">
        <v>2.90868250895619E-2</v>
      </c>
      <c r="AH12" s="14">
        <v>3.4433939992222197E-2</v>
      </c>
      <c r="AI12" s="14"/>
      <c r="AJ12" s="14">
        <v>3.5165620741732601E-2</v>
      </c>
      <c r="AK12" s="14">
        <v>2.0140514532583201E-2</v>
      </c>
      <c r="AL12" s="14">
        <v>7.2456673703866201E-2</v>
      </c>
      <c r="AM12" s="14">
        <v>0</v>
      </c>
      <c r="AN12" s="14">
        <v>5.3578929946964601E-2</v>
      </c>
      <c r="AO12" s="14"/>
      <c r="AP12" s="14">
        <v>3.4985593156282399E-2</v>
      </c>
      <c r="AQ12" s="14">
        <v>2.2634929809007501E-2</v>
      </c>
      <c r="AR12" s="14">
        <v>6.3745700636886504E-2</v>
      </c>
      <c r="AS12" s="14"/>
      <c r="AT12" s="14">
        <v>3.9491916570550699E-2</v>
      </c>
      <c r="AU12" s="14">
        <v>4.6893994750017598E-2</v>
      </c>
      <c r="AV12" s="14">
        <v>4.6653573285912298E-2</v>
      </c>
      <c r="AW12" s="14">
        <v>1.19881122385235E-2</v>
      </c>
      <c r="AX12" s="14">
        <v>4.1897621312570597E-2</v>
      </c>
      <c r="AY12" s="14"/>
      <c r="AZ12" s="14">
        <v>2.8278481059538702E-2</v>
      </c>
      <c r="BA12" s="14">
        <v>3.7755814794528303E-2</v>
      </c>
      <c r="BB12" s="14">
        <v>5.5757940208841401E-2</v>
      </c>
      <c r="BC12" s="14">
        <v>3.5982945906869998E-2</v>
      </c>
      <c r="BD12" s="14">
        <v>5.45946776382513E-2</v>
      </c>
      <c r="BE12" s="14">
        <v>1.51227078684271E-2</v>
      </c>
    </row>
    <row r="13" spans="2:57" s="32" customFormat="1" x14ac:dyDescent="0.25">
      <c r="B13" s="34" t="s">
        <v>87</v>
      </c>
      <c r="C13" s="35">
        <v>1.51940523313208E-2</v>
      </c>
      <c r="D13" s="35">
        <v>1.1701050202774701E-2</v>
      </c>
      <c r="E13" s="35">
        <v>1.8315094250451001E-2</v>
      </c>
      <c r="F13" s="35"/>
      <c r="G13" s="35">
        <v>4.6427234444746199E-3</v>
      </c>
      <c r="H13" s="35">
        <v>1.43964024712127E-2</v>
      </c>
      <c r="I13" s="35">
        <v>1.1083003959047001E-2</v>
      </c>
      <c r="J13" s="35">
        <v>1.8964948238469299E-2</v>
      </c>
      <c r="K13" s="35">
        <v>1.6445557645105E-2</v>
      </c>
      <c r="L13" s="35">
        <v>2.2753110441896499E-2</v>
      </c>
      <c r="M13" s="35"/>
      <c r="N13" s="35">
        <v>0</v>
      </c>
      <c r="O13" s="35">
        <v>1.6139135766528701E-2</v>
      </c>
      <c r="P13" s="35">
        <v>2.54875898050788E-2</v>
      </c>
      <c r="Q13" s="35">
        <v>2.54528023856712E-2</v>
      </c>
      <c r="R13" s="35"/>
      <c r="S13" s="35">
        <v>1.9172976623788099E-2</v>
      </c>
      <c r="T13" s="35">
        <v>1.55346059545148E-2</v>
      </c>
      <c r="U13" s="35">
        <v>1.03356845182552E-2</v>
      </c>
      <c r="V13" s="35">
        <v>2.22231589310662E-2</v>
      </c>
      <c r="W13" s="35">
        <v>2.6553843989669999E-2</v>
      </c>
      <c r="X13" s="35">
        <v>1.8769795666508899E-2</v>
      </c>
      <c r="Y13" s="35">
        <v>9.4336501373987504E-3</v>
      </c>
      <c r="Z13" s="35">
        <v>0</v>
      </c>
      <c r="AA13" s="35">
        <v>2.0695454839900401E-2</v>
      </c>
      <c r="AB13" s="35">
        <v>0</v>
      </c>
      <c r="AC13" s="35">
        <v>1.3112400821000099E-2</v>
      </c>
      <c r="AD13" s="35">
        <v>0</v>
      </c>
      <c r="AE13" s="35"/>
      <c r="AF13" s="35">
        <v>2.5682865508602298E-2</v>
      </c>
      <c r="AG13" s="35">
        <v>9.2830027772083292E-3</v>
      </c>
      <c r="AH13" s="35">
        <v>1.8514611319581001E-2</v>
      </c>
      <c r="AI13" s="35"/>
      <c r="AJ13" s="35">
        <v>1.16752613382364E-2</v>
      </c>
      <c r="AK13" s="35">
        <v>1.6737682382380301E-2</v>
      </c>
      <c r="AL13" s="35">
        <v>1.04138121594766E-2</v>
      </c>
      <c r="AM13" s="35">
        <v>0</v>
      </c>
      <c r="AN13" s="35">
        <v>3.30294654425346E-2</v>
      </c>
      <c r="AO13" s="35"/>
      <c r="AP13" s="35">
        <v>4.0282064196163403E-3</v>
      </c>
      <c r="AQ13" s="35">
        <v>1.0771132103541E-2</v>
      </c>
      <c r="AR13" s="35">
        <v>9.8994023868637007E-3</v>
      </c>
      <c r="AS13" s="35"/>
      <c r="AT13" s="35">
        <v>4.1093867761622799E-2</v>
      </c>
      <c r="AU13" s="35">
        <v>5.7023520040752401E-3</v>
      </c>
      <c r="AV13" s="35">
        <v>1.14110203492986E-2</v>
      </c>
      <c r="AW13" s="35">
        <v>0</v>
      </c>
      <c r="AX13" s="35">
        <v>0</v>
      </c>
      <c r="AY13" s="35"/>
      <c r="AZ13" s="35">
        <v>1.29252256213243E-2</v>
      </c>
      <c r="BA13" s="35">
        <v>1.6538924267033801E-2</v>
      </c>
      <c r="BB13" s="35">
        <v>1.39045456972217E-2</v>
      </c>
      <c r="BC13" s="35">
        <v>1.72739620656134E-2</v>
      </c>
      <c r="BD13" s="35">
        <v>1.4120421296796E-2</v>
      </c>
      <c r="BE13" s="35">
        <v>1.4160871506230801E-2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BE18"/>
  <sheetViews>
    <sheetView showGridLines="0" workbookViewId="0">
      <pane xSplit="2" topLeftCell="AH1" activePane="topRight" state="frozen"/>
      <selection pane="topRight" activeCell="AM10" sqref="AM10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241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1581</v>
      </c>
      <c r="D7" s="10">
        <v>750</v>
      </c>
      <c r="E7" s="10">
        <v>827</v>
      </c>
      <c r="F7" s="10"/>
      <c r="G7" s="10">
        <v>220</v>
      </c>
      <c r="H7" s="10">
        <v>217</v>
      </c>
      <c r="I7" s="10">
        <v>254</v>
      </c>
      <c r="J7" s="10">
        <v>277</v>
      </c>
      <c r="K7" s="10">
        <v>259</v>
      </c>
      <c r="L7" s="10">
        <v>354</v>
      </c>
      <c r="M7" s="10"/>
      <c r="N7" s="10">
        <v>489</v>
      </c>
      <c r="O7" s="10">
        <v>463</v>
      </c>
      <c r="P7" s="10">
        <v>301</v>
      </c>
      <c r="Q7" s="10">
        <v>319</v>
      </c>
      <c r="R7" s="10"/>
      <c r="S7" s="10">
        <v>194</v>
      </c>
      <c r="T7" s="10">
        <v>228</v>
      </c>
      <c r="U7" s="10">
        <v>128</v>
      </c>
      <c r="V7" s="10">
        <v>132</v>
      </c>
      <c r="W7" s="10">
        <v>111</v>
      </c>
      <c r="X7" s="10">
        <v>138</v>
      </c>
      <c r="Y7" s="10">
        <v>134</v>
      </c>
      <c r="Z7" s="10">
        <v>69</v>
      </c>
      <c r="AA7" s="10">
        <v>188</v>
      </c>
      <c r="AB7" s="10">
        <v>124</v>
      </c>
      <c r="AC7" s="10">
        <v>87</v>
      </c>
      <c r="AD7" s="10">
        <v>48</v>
      </c>
      <c r="AE7" s="10"/>
      <c r="AF7" s="10">
        <v>545</v>
      </c>
      <c r="AG7" s="10">
        <v>680</v>
      </c>
      <c r="AH7" s="10">
        <v>174</v>
      </c>
      <c r="AI7" s="10"/>
      <c r="AJ7" s="10">
        <v>545</v>
      </c>
      <c r="AK7" s="10">
        <v>441</v>
      </c>
      <c r="AL7" s="10">
        <v>130</v>
      </c>
      <c r="AM7" s="10">
        <v>21</v>
      </c>
      <c r="AN7" s="10">
        <v>178</v>
      </c>
      <c r="AO7" s="10"/>
      <c r="AP7" s="10">
        <v>296</v>
      </c>
      <c r="AQ7" s="10">
        <v>581</v>
      </c>
      <c r="AR7" s="10">
        <v>119</v>
      </c>
      <c r="AS7" s="10"/>
      <c r="AT7" s="10">
        <v>347</v>
      </c>
      <c r="AU7" s="10">
        <v>391</v>
      </c>
      <c r="AV7" s="10">
        <v>465</v>
      </c>
      <c r="AW7" s="10">
        <v>178</v>
      </c>
      <c r="AX7" s="10">
        <v>24</v>
      </c>
      <c r="AY7" s="10"/>
      <c r="AZ7" s="10">
        <v>331</v>
      </c>
      <c r="BA7" s="10">
        <v>473</v>
      </c>
      <c r="BB7" s="10">
        <v>188</v>
      </c>
      <c r="BC7" s="10">
        <v>303</v>
      </c>
      <c r="BD7" s="10">
        <v>189</v>
      </c>
      <c r="BE7" s="10">
        <v>97</v>
      </c>
    </row>
    <row r="8" spans="2:57" ht="30" customHeight="1" x14ac:dyDescent="0.25">
      <c r="B8" s="11" t="s">
        <v>20</v>
      </c>
      <c r="C8" s="11">
        <v>1567</v>
      </c>
      <c r="D8" s="11">
        <v>757</v>
      </c>
      <c r="E8" s="11">
        <v>805</v>
      </c>
      <c r="F8" s="11"/>
      <c r="G8" s="11">
        <v>230</v>
      </c>
      <c r="H8" s="11">
        <v>237</v>
      </c>
      <c r="I8" s="11">
        <v>264</v>
      </c>
      <c r="J8" s="11">
        <v>272</v>
      </c>
      <c r="K8" s="11">
        <v>233</v>
      </c>
      <c r="L8" s="11">
        <v>331</v>
      </c>
      <c r="M8" s="11"/>
      <c r="N8" s="11">
        <v>457</v>
      </c>
      <c r="O8" s="11">
        <v>433</v>
      </c>
      <c r="P8" s="11">
        <v>320</v>
      </c>
      <c r="Q8" s="11">
        <v>347</v>
      </c>
      <c r="R8" s="11"/>
      <c r="S8" s="11">
        <v>203</v>
      </c>
      <c r="T8" s="11">
        <v>214</v>
      </c>
      <c r="U8" s="11">
        <v>122</v>
      </c>
      <c r="V8" s="11">
        <v>134</v>
      </c>
      <c r="W8" s="11">
        <v>110</v>
      </c>
      <c r="X8" s="11">
        <v>143</v>
      </c>
      <c r="Y8" s="11">
        <v>128</v>
      </c>
      <c r="Z8" s="11">
        <v>65</v>
      </c>
      <c r="AA8" s="11">
        <v>187</v>
      </c>
      <c r="AB8" s="11">
        <v>129</v>
      </c>
      <c r="AC8" s="11">
        <v>85</v>
      </c>
      <c r="AD8" s="11">
        <v>46</v>
      </c>
      <c r="AE8" s="11"/>
      <c r="AF8" s="11">
        <v>532</v>
      </c>
      <c r="AG8" s="11">
        <v>667</v>
      </c>
      <c r="AH8" s="11">
        <v>179</v>
      </c>
      <c r="AI8" s="11"/>
      <c r="AJ8" s="11">
        <v>526</v>
      </c>
      <c r="AK8" s="11">
        <v>442</v>
      </c>
      <c r="AL8" s="11">
        <v>125</v>
      </c>
      <c r="AM8" s="11">
        <v>20</v>
      </c>
      <c r="AN8" s="11">
        <v>183</v>
      </c>
      <c r="AO8" s="11"/>
      <c r="AP8" s="11">
        <v>290</v>
      </c>
      <c r="AQ8" s="11">
        <v>584</v>
      </c>
      <c r="AR8" s="11">
        <v>115</v>
      </c>
      <c r="AS8" s="11"/>
      <c r="AT8" s="11">
        <v>350</v>
      </c>
      <c r="AU8" s="11">
        <v>391</v>
      </c>
      <c r="AV8" s="11">
        <v>457</v>
      </c>
      <c r="AW8" s="11">
        <v>176</v>
      </c>
      <c r="AX8" s="11">
        <v>23</v>
      </c>
      <c r="AY8" s="11"/>
      <c r="AZ8" s="11">
        <v>346</v>
      </c>
      <c r="BA8" s="11">
        <v>466</v>
      </c>
      <c r="BB8" s="11">
        <v>184</v>
      </c>
      <c r="BC8" s="11">
        <v>294</v>
      </c>
      <c r="BD8" s="11">
        <v>182</v>
      </c>
      <c r="BE8" s="11">
        <v>95</v>
      </c>
    </row>
    <row r="9" spans="2:57" x14ac:dyDescent="0.25">
      <c r="B9" s="15" t="s">
        <v>232</v>
      </c>
      <c r="C9" s="14">
        <v>0.55343229680026096</v>
      </c>
      <c r="D9" s="14">
        <v>0.53564970571554704</v>
      </c>
      <c r="E9" s="14">
        <v>0.56912607199047505</v>
      </c>
      <c r="F9" s="14"/>
      <c r="G9" s="14">
        <v>0.51815151733356801</v>
      </c>
      <c r="H9" s="14">
        <v>0.50947727160487299</v>
      </c>
      <c r="I9" s="14">
        <v>0.56076398542675399</v>
      </c>
      <c r="J9" s="14">
        <v>0.52848683662584695</v>
      </c>
      <c r="K9" s="14">
        <v>0.61413849556646605</v>
      </c>
      <c r="L9" s="14">
        <v>0.58121031017923996</v>
      </c>
      <c r="M9" s="14"/>
      <c r="N9" s="14">
        <v>0.616343718396406</v>
      </c>
      <c r="O9" s="14">
        <v>0.557553290712548</v>
      </c>
      <c r="P9" s="14">
        <v>0.51767069176552105</v>
      </c>
      <c r="Q9" s="14">
        <v>0.50434720151519996</v>
      </c>
      <c r="R9" s="14"/>
      <c r="S9" s="14">
        <v>0.60323029240135195</v>
      </c>
      <c r="T9" s="14">
        <v>0.63067430706795602</v>
      </c>
      <c r="U9" s="14">
        <v>0.51976163446189405</v>
      </c>
      <c r="V9" s="14">
        <v>0.42262913334909902</v>
      </c>
      <c r="W9" s="14">
        <v>0.56026908933583697</v>
      </c>
      <c r="X9" s="14">
        <v>0.55592856353318199</v>
      </c>
      <c r="Y9" s="14">
        <v>0.56440437940176402</v>
      </c>
      <c r="Z9" s="14">
        <v>0.56677117300677105</v>
      </c>
      <c r="AA9" s="14">
        <v>0.54010884764925304</v>
      </c>
      <c r="AB9" s="14">
        <v>0.47699779824812</v>
      </c>
      <c r="AC9" s="14">
        <v>0.63279958979075401</v>
      </c>
      <c r="AD9" s="14">
        <v>0.49088485922889002</v>
      </c>
      <c r="AE9" s="14"/>
      <c r="AF9" s="14">
        <v>0.53952140143452298</v>
      </c>
      <c r="AG9" s="14">
        <v>0.59903234482504997</v>
      </c>
      <c r="AH9" s="14">
        <v>0.52388460537555903</v>
      </c>
      <c r="AI9" s="14"/>
      <c r="AJ9" s="14">
        <v>0.58692491331763297</v>
      </c>
      <c r="AK9" s="14">
        <v>0.57237732317200496</v>
      </c>
      <c r="AL9" s="14">
        <v>0.64843486952679397</v>
      </c>
      <c r="AM9" s="14">
        <v>0.41263360377002201</v>
      </c>
      <c r="AN9" s="14">
        <v>0.51367858762017304</v>
      </c>
      <c r="AO9" s="14"/>
      <c r="AP9" s="14">
        <v>0.58562438630255798</v>
      </c>
      <c r="AQ9" s="14">
        <v>0.59190614223971905</v>
      </c>
      <c r="AR9" s="14">
        <v>0.64910813478193996</v>
      </c>
      <c r="AS9" s="14"/>
      <c r="AT9" s="14">
        <v>0.49132597194149602</v>
      </c>
      <c r="AU9" s="14">
        <v>0.52793900668576899</v>
      </c>
      <c r="AV9" s="14">
        <v>0.59543998398008002</v>
      </c>
      <c r="AW9" s="14">
        <v>0.64665693360343501</v>
      </c>
      <c r="AX9" s="14">
        <v>0.75031840486111401</v>
      </c>
      <c r="AY9" s="14"/>
      <c r="AZ9" s="14">
        <v>0.60711830781714404</v>
      </c>
      <c r="BA9" s="14">
        <v>0.53070385508261497</v>
      </c>
      <c r="BB9" s="14">
        <v>0.53321409671086095</v>
      </c>
      <c r="BC9" s="14">
        <v>0.51702936666775101</v>
      </c>
      <c r="BD9" s="14">
        <v>0.57162050764842898</v>
      </c>
      <c r="BE9" s="14">
        <v>0.586627215728455</v>
      </c>
    </row>
    <row r="10" spans="2:57" x14ac:dyDescent="0.25">
      <c r="B10" s="15" t="s">
        <v>233</v>
      </c>
      <c r="C10" s="14">
        <v>0.36747986983188002</v>
      </c>
      <c r="D10" s="14">
        <v>0.37921719905192702</v>
      </c>
      <c r="E10" s="14">
        <v>0.35835466887539902</v>
      </c>
      <c r="F10" s="14"/>
      <c r="G10" s="14">
        <v>0.375155718656695</v>
      </c>
      <c r="H10" s="14">
        <v>0.38109180339058901</v>
      </c>
      <c r="I10" s="14">
        <v>0.36335346028877402</v>
      </c>
      <c r="J10" s="14">
        <v>0.39008164557361302</v>
      </c>
      <c r="K10" s="14">
        <v>0.332588177412526</v>
      </c>
      <c r="L10" s="14">
        <v>0.36175077509351</v>
      </c>
      <c r="M10" s="14"/>
      <c r="N10" s="14">
        <v>0.33816184656607201</v>
      </c>
      <c r="O10" s="14">
        <v>0.37625420743916099</v>
      </c>
      <c r="P10" s="14">
        <v>0.35440801060757998</v>
      </c>
      <c r="Q10" s="14">
        <v>0.40537489603758597</v>
      </c>
      <c r="R10" s="14"/>
      <c r="S10" s="14">
        <v>0.290771686877761</v>
      </c>
      <c r="T10" s="14">
        <v>0.31282507420986799</v>
      </c>
      <c r="U10" s="14">
        <v>0.38722251286395998</v>
      </c>
      <c r="V10" s="14">
        <v>0.491071511641759</v>
      </c>
      <c r="W10" s="14">
        <v>0.39134002811350499</v>
      </c>
      <c r="X10" s="14">
        <v>0.36783279379537198</v>
      </c>
      <c r="Y10" s="14">
        <v>0.36879395320249803</v>
      </c>
      <c r="Z10" s="14">
        <v>0.38332978485860297</v>
      </c>
      <c r="AA10" s="14">
        <v>0.37667643577016902</v>
      </c>
      <c r="AB10" s="14">
        <v>0.43796639808286097</v>
      </c>
      <c r="AC10" s="14">
        <v>0.28364984916448199</v>
      </c>
      <c r="AD10" s="14">
        <v>0.38470653164570001</v>
      </c>
      <c r="AE10" s="14"/>
      <c r="AF10" s="14">
        <v>0.37825900283959102</v>
      </c>
      <c r="AG10" s="14">
        <v>0.34351239280600698</v>
      </c>
      <c r="AH10" s="14">
        <v>0.36027145143693801</v>
      </c>
      <c r="AI10" s="14"/>
      <c r="AJ10" s="14">
        <v>0.358326336482925</v>
      </c>
      <c r="AK10" s="14">
        <v>0.36379281131193603</v>
      </c>
      <c r="AL10" s="14">
        <v>0.28254645682403201</v>
      </c>
      <c r="AM10" s="14">
        <v>0.37885373386690702</v>
      </c>
      <c r="AN10" s="14">
        <v>0.362514394834484</v>
      </c>
      <c r="AO10" s="14"/>
      <c r="AP10" s="14">
        <v>0.36909895012669502</v>
      </c>
      <c r="AQ10" s="14">
        <v>0.33729680918924698</v>
      </c>
      <c r="AR10" s="14">
        <v>0.30752176221537803</v>
      </c>
      <c r="AS10" s="14"/>
      <c r="AT10" s="14">
        <v>0.40714786768574501</v>
      </c>
      <c r="AU10" s="14">
        <v>0.38800767099489503</v>
      </c>
      <c r="AV10" s="14">
        <v>0.33703224560878198</v>
      </c>
      <c r="AW10" s="14">
        <v>0.290012569858217</v>
      </c>
      <c r="AX10" s="14">
        <v>0.21548078397509099</v>
      </c>
      <c r="AY10" s="14"/>
      <c r="AZ10" s="14">
        <v>0.29655781619560601</v>
      </c>
      <c r="BA10" s="14">
        <v>0.391665833469931</v>
      </c>
      <c r="BB10" s="14">
        <v>0.40068197616296602</v>
      </c>
      <c r="BC10" s="14">
        <v>0.40133574943788097</v>
      </c>
      <c r="BD10" s="14">
        <v>0.362664318842781</v>
      </c>
      <c r="BE10" s="14">
        <v>0.34705769129736802</v>
      </c>
    </row>
    <row r="11" spans="2:57" x14ac:dyDescent="0.25">
      <c r="B11" s="15" t="s">
        <v>234</v>
      </c>
      <c r="C11" s="14">
        <v>5.6297705277776298E-2</v>
      </c>
      <c r="D11" s="14">
        <v>6.1670622561269303E-2</v>
      </c>
      <c r="E11" s="14">
        <v>5.0242756965948002E-2</v>
      </c>
      <c r="F11" s="14"/>
      <c r="G11" s="14">
        <v>7.5054977006668203E-2</v>
      </c>
      <c r="H11" s="14">
        <v>9.3302719864061495E-2</v>
      </c>
      <c r="I11" s="14">
        <v>5.1203068181601398E-2</v>
      </c>
      <c r="J11" s="14">
        <v>4.7823243735204898E-2</v>
      </c>
      <c r="K11" s="14">
        <v>3.42665993543768E-2</v>
      </c>
      <c r="L11" s="14">
        <v>4.3347156652024398E-2</v>
      </c>
      <c r="M11" s="14"/>
      <c r="N11" s="14">
        <v>3.3810497850472097E-2</v>
      </c>
      <c r="O11" s="14">
        <v>4.7073968228113099E-2</v>
      </c>
      <c r="P11" s="14">
        <v>8.0452970918703404E-2</v>
      </c>
      <c r="Q11" s="14">
        <v>7.3194013789693493E-2</v>
      </c>
      <c r="R11" s="14"/>
      <c r="S11" s="14">
        <v>7.8758769336232104E-2</v>
      </c>
      <c r="T11" s="14">
        <v>3.82360050741175E-2</v>
      </c>
      <c r="U11" s="14">
        <v>6.2921764872830202E-2</v>
      </c>
      <c r="V11" s="14">
        <v>5.5049200894634998E-2</v>
      </c>
      <c r="W11" s="14">
        <v>3.7653717462984702E-2</v>
      </c>
      <c r="X11" s="14">
        <v>6.0518407641853997E-2</v>
      </c>
      <c r="Y11" s="14">
        <v>4.4733437014109097E-2</v>
      </c>
      <c r="Z11" s="14">
        <v>3.4091690006021698E-2</v>
      </c>
      <c r="AA11" s="14">
        <v>6.06067785350171E-2</v>
      </c>
      <c r="AB11" s="14">
        <v>6.96406799763057E-2</v>
      </c>
      <c r="AC11" s="14">
        <v>4.8888736764073799E-2</v>
      </c>
      <c r="AD11" s="14">
        <v>8.1720057501394605E-2</v>
      </c>
      <c r="AE11" s="14"/>
      <c r="AF11" s="14">
        <v>5.4288335646871702E-2</v>
      </c>
      <c r="AG11" s="14">
        <v>4.1813142995597102E-2</v>
      </c>
      <c r="AH11" s="14">
        <v>8.6563549064192599E-2</v>
      </c>
      <c r="AI11" s="14"/>
      <c r="AJ11" s="14">
        <v>3.5173537334646197E-2</v>
      </c>
      <c r="AK11" s="14">
        <v>4.8410403712043797E-2</v>
      </c>
      <c r="AL11" s="14">
        <v>4.5063202633461003E-2</v>
      </c>
      <c r="AM11" s="14">
        <v>0.154068711909147</v>
      </c>
      <c r="AN11" s="14">
        <v>8.8604065483806005E-2</v>
      </c>
      <c r="AO11" s="14"/>
      <c r="AP11" s="14">
        <v>3.8071599814952201E-2</v>
      </c>
      <c r="AQ11" s="14">
        <v>5.4862084668071402E-2</v>
      </c>
      <c r="AR11" s="14">
        <v>2.7026981504625801E-2</v>
      </c>
      <c r="AS11" s="14"/>
      <c r="AT11" s="14">
        <v>6.7838211019566594E-2</v>
      </c>
      <c r="AU11" s="14">
        <v>6.6305925001878999E-2</v>
      </c>
      <c r="AV11" s="14">
        <v>4.7689420793898499E-2</v>
      </c>
      <c r="AW11" s="14">
        <v>4.6149423404315298E-2</v>
      </c>
      <c r="AX11" s="14">
        <v>0</v>
      </c>
      <c r="AY11" s="14"/>
      <c r="AZ11" s="14">
        <v>8.3641819610989404E-2</v>
      </c>
      <c r="BA11" s="14">
        <v>5.32641465727322E-2</v>
      </c>
      <c r="BB11" s="14">
        <v>3.4421858972645297E-2</v>
      </c>
      <c r="BC11" s="14">
        <v>6.4929674401902601E-2</v>
      </c>
      <c r="BD11" s="14">
        <v>3.3056469726499602E-2</v>
      </c>
      <c r="BE11" s="14">
        <v>3.1705793505345199E-2</v>
      </c>
    </row>
    <row r="12" spans="2:57" x14ac:dyDescent="0.25">
      <c r="B12" s="15" t="s">
        <v>235</v>
      </c>
      <c r="C12" s="14">
        <v>1.09630775242789E-2</v>
      </c>
      <c r="D12" s="14">
        <v>9.7756373321003908E-3</v>
      </c>
      <c r="E12" s="14">
        <v>1.21377332775226E-2</v>
      </c>
      <c r="F12" s="14"/>
      <c r="G12" s="14">
        <v>1.8140166351904099E-2</v>
      </c>
      <c r="H12" s="14">
        <v>1.05748978701466E-2</v>
      </c>
      <c r="I12" s="14">
        <v>1.18285121327784E-2</v>
      </c>
      <c r="J12" s="14">
        <v>1.7491721351276499E-2</v>
      </c>
      <c r="K12" s="14">
        <v>0</v>
      </c>
      <c r="L12" s="14">
        <v>7.9402394097216698E-3</v>
      </c>
      <c r="M12" s="14"/>
      <c r="N12" s="14">
        <v>9.8943193204758303E-3</v>
      </c>
      <c r="O12" s="14">
        <v>6.5317059727107597E-3</v>
      </c>
      <c r="P12" s="14">
        <v>2.3065236459427901E-2</v>
      </c>
      <c r="Q12" s="14">
        <v>4.25769648819402E-3</v>
      </c>
      <c r="R12" s="14"/>
      <c r="S12" s="14">
        <v>1.7537063887044801E-2</v>
      </c>
      <c r="T12" s="14">
        <v>9.4542502243235294E-3</v>
      </c>
      <c r="U12" s="14">
        <v>2.1738072671497698E-2</v>
      </c>
      <c r="V12" s="14">
        <v>7.69228745380482E-3</v>
      </c>
      <c r="W12" s="14">
        <v>0</v>
      </c>
      <c r="X12" s="14">
        <v>6.5470437220287404E-3</v>
      </c>
      <c r="Y12" s="14">
        <v>0</v>
      </c>
      <c r="Z12" s="14">
        <v>0</v>
      </c>
      <c r="AA12" s="14">
        <v>1.6488913031461699E-2</v>
      </c>
      <c r="AB12" s="14">
        <v>7.7478896677565003E-3</v>
      </c>
      <c r="AC12" s="14">
        <v>1.10578868240534E-2</v>
      </c>
      <c r="AD12" s="14">
        <v>4.2688551624014699E-2</v>
      </c>
      <c r="AE12" s="14"/>
      <c r="AF12" s="14">
        <v>1.36501844180655E-2</v>
      </c>
      <c r="AG12" s="14">
        <v>6.7487504176934202E-3</v>
      </c>
      <c r="AH12" s="14">
        <v>1.8640372422144599E-2</v>
      </c>
      <c r="AI12" s="14"/>
      <c r="AJ12" s="14">
        <v>1.36388326114734E-2</v>
      </c>
      <c r="AK12" s="14">
        <v>2.1800466150534402E-3</v>
      </c>
      <c r="AL12" s="14">
        <v>1.6004304589507402E-2</v>
      </c>
      <c r="AM12" s="14">
        <v>0</v>
      </c>
      <c r="AN12" s="14">
        <v>1.8347541972550001E-2</v>
      </c>
      <c r="AO12" s="14"/>
      <c r="AP12" s="14">
        <v>3.0997858053667098E-3</v>
      </c>
      <c r="AQ12" s="14">
        <v>7.4409470246644804E-3</v>
      </c>
      <c r="AR12" s="14">
        <v>1.6343121498055599E-2</v>
      </c>
      <c r="AS12" s="14"/>
      <c r="AT12" s="14">
        <v>1.8650768851297801E-2</v>
      </c>
      <c r="AU12" s="14">
        <v>4.9686113406787096E-3</v>
      </c>
      <c r="AV12" s="14">
        <v>8.2574670452843398E-3</v>
      </c>
      <c r="AW12" s="14">
        <v>1.7181073134032401E-2</v>
      </c>
      <c r="AX12" s="14">
        <v>3.4200811163794899E-2</v>
      </c>
      <c r="AY12" s="14"/>
      <c r="AZ12" s="14">
        <v>6.2234024752385996E-3</v>
      </c>
      <c r="BA12" s="14">
        <v>1.5796517347157601E-2</v>
      </c>
      <c r="BB12" s="14">
        <v>2.1671432349214599E-2</v>
      </c>
      <c r="BC12" s="14">
        <v>3.0791259642794599E-3</v>
      </c>
      <c r="BD12" s="14">
        <v>9.7945004043456692E-3</v>
      </c>
      <c r="BE12" s="14">
        <v>1.0409362752170999E-2</v>
      </c>
    </row>
    <row r="13" spans="2:57" s="32" customFormat="1" x14ac:dyDescent="0.25">
      <c r="B13" s="34" t="s">
        <v>87</v>
      </c>
      <c r="C13" s="35">
        <v>1.1827050565803601E-2</v>
      </c>
      <c r="D13" s="35">
        <v>1.36868353391566E-2</v>
      </c>
      <c r="E13" s="35">
        <v>1.01387688906557E-2</v>
      </c>
      <c r="F13" s="35"/>
      <c r="G13" s="35">
        <v>1.3497620651164201E-2</v>
      </c>
      <c r="H13" s="35">
        <v>5.5533072703300504E-3</v>
      </c>
      <c r="I13" s="35">
        <v>1.2850973970093001E-2</v>
      </c>
      <c r="J13" s="35">
        <v>1.61165527140581E-2</v>
      </c>
      <c r="K13" s="35">
        <v>1.9006727666631001E-2</v>
      </c>
      <c r="L13" s="35">
        <v>5.7515186655046104E-3</v>
      </c>
      <c r="M13" s="35"/>
      <c r="N13" s="35">
        <v>1.7896178665738299E-3</v>
      </c>
      <c r="O13" s="35">
        <v>1.2586827647467E-2</v>
      </c>
      <c r="P13" s="35">
        <v>2.44030902487677E-2</v>
      </c>
      <c r="Q13" s="35">
        <v>1.28261921693266E-2</v>
      </c>
      <c r="R13" s="35"/>
      <c r="S13" s="35">
        <v>9.7021874976103793E-3</v>
      </c>
      <c r="T13" s="35">
        <v>8.8103634237350296E-3</v>
      </c>
      <c r="U13" s="35">
        <v>8.3560151298179702E-3</v>
      </c>
      <c r="V13" s="35">
        <v>2.3557866660702802E-2</v>
      </c>
      <c r="W13" s="35">
        <v>1.07371650876724E-2</v>
      </c>
      <c r="X13" s="35">
        <v>9.1731913075622593E-3</v>
      </c>
      <c r="Y13" s="35">
        <v>2.2068230381629299E-2</v>
      </c>
      <c r="Z13" s="35">
        <v>1.5807352128604499E-2</v>
      </c>
      <c r="AA13" s="35">
        <v>6.1190250140991196E-3</v>
      </c>
      <c r="AB13" s="35">
        <v>7.6472340249566497E-3</v>
      </c>
      <c r="AC13" s="35">
        <v>2.3603937456636599E-2</v>
      </c>
      <c r="AD13" s="35">
        <v>0</v>
      </c>
      <c r="AE13" s="35"/>
      <c r="AF13" s="35">
        <v>1.4281075660948999E-2</v>
      </c>
      <c r="AG13" s="35">
        <v>8.8933689556516503E-3</v>
      </c>
      <c r="AH13" s="35">
        <v>1.0640021701165601E-2</v>
      </c>
      <c r="AI13" s="35"/>
      <c r="AJ13" s="35">
        <v>5.9363802533227003E-3</v>
      </c>
      <c r="AK13" s="35">
        <v>1.32394151889612E-2</v>
      </c>
      <c r="AL13" s="35">
        <v>7.9511664262054797E-3</v>
      </c>
      <c r="AM13" s="35">
        <v>5.4443950453923903E-2</v>
      </c>
      <c r="AN13" s="35">
        <v>1.6855410088986202E-2</v>
      </c>
      <c r="AO13" s="35"/>
      <c r="AP13" s="35">
        <v>4.1052779504284296E-3</v>
      </c>
      <c r="AQ13" s="35">
        <v>8.4940168782983404E-3</v>
      </c>
      <c r="AR13" s="35">
        <v>0</v>
      </c>
      <c r="AS13" s="35"/>
      <c r="AT13" s="35">
        <v>1.50371805018947E-2</v>
      </c>
      <c r="AU13" s="35">
        <v>1.27787859767789E-2</v>
      </c>
      <c r="AV13" s="35">
        <v>1.15808825719551E-2</v>
      </c>
      <c r="AW13" s="35">
        <v>0</v>
      </c>
      <c r="AX13" s="35">
        <v>0</v>
      </c>
      <c r="AY13" s="35"/>
      <c r="AZ13" s="35">
        <v>6.45865390102217E-3</v>
      </c>
      <c r="BA13" s="35">
        <v>8.5696475275642402E-3</v>
      </c>
      <c r="BB13" s="35">
        <v>1.00106358043133E-2</v>
      </c>
      <c r="BC13" s="35">
        <v>1.36260835281859E-2</v>
      </c>
      <c r="BD13" s="35">
        <v>2.2864203377944599E-2</v>
      </c>
      <c r="BE13" s="35">
        <v>2.4199936716660601E-2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BE18"/>
  <sheetViews>
    <sheetView showGridLines="0" workbookViewId="0">
      <pane xSplit="2" topLeftCell="AH1" activePane="topRight" state="frozen"/>
      <selection pane="topRight" activeCell="AL8" sqref="AL8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242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910</v>
      </c>
      <c r="D7" s="10">
        <v>527</v>
      </c>
      <c r="E7" s="10">
        <v>381</v>
      </c>
      <c r="F7" s="10"/>
      <c r="G7" s="10">
        <v>177</v>
      </c>
      <c r="H7" s="10">
        <v>135</v>
      </c>
      <c r="I7" s="10">
        <v>174</v>
      </c>
      <c r="J7" s="10">
        <v>146</v>
      </c>
      <c r="K7" s="10">
        <v>121</v>
      </c>
      <c r="L7" s="10">
        <v>157</v>
      </c>
      <c r="M7" s="10"/>
      <c r="N7" s="10">
        <v>321</v>
      </c>
      <c r="O7" s="10">
        <v>257</v>
      </c>
      <c r="P7" s="10">
        <v>164</v>
      </c>
      <c r="Q7" s="10">
        <v>160</v>
      </c>
      <c r="R7" s="10"/>
      <c r="S7" s="10">
        <v>135</v>
      </c>
      <c r="T7" s="10">
        <v>127</v>
      </c>
      <c r="U7" s="10">
        <v>75</v>
      </c>
      <c r="V7" s="10">
        <v>76</v>
      </c>
      <c r="W7" s="10">
        <v>66</v>
      </c>
      <c r="X7" s="10">
        <v>80</v>
      </c>
      <c r="Y7" s="10">
        <v>71</v>
      </c>
      <c r="Z7" s="10">
        <v>36</v>
      </c>
      <c r="AA7" s="10">
        <v>103</v>
      </c>
      <c r="AB7" s="10">
        <v>69</v>
      </c>
      <c r="AC7" s="10">
        <v>41</v>
      </c>
      <c r="AD7" s="10">
        <v>31</v>
      </c>
      <c r="AE7" s="10"/>
      <c r="AF7" s="10">
        <v>267</v>
      </c>
      <c r="AG7" s="10">
        <v>377</v>
      </c>
      <c r="AH7" s="10">
        <v>120</v>
      </c>
      <c r="AI7" s="10"/>
      <c r="AJ7" s="10">
        <v>283</v>
      </c>
      <c r="AK7" s="10">
        <v>249</v>
      </c>
      <c r="AL7" s="10">
        <v>75</v>
      </c>
      <c r="AM7" s="10">
        <v>9</v>
      </c>
      <c r="AN7" s="10">
        <v>120</v>
      </c>
      <c r="AO7" s="10"/>
      <c r="AP7" s="10">
        <v>158</v>
      </c>
      <c r="AQ7" s="10">
        <v>344</v>
      </c>
      <c r="AR7" s="10">
        <v>75</v>
      </c>
      <c r="AS7" s="10"/>
      <c r="AT7" s="10">
        <v>148</v>
      </c>
      <c r="AU7" s="10">
        <v>220</v>
      </c>
      <c r="AV7" s="10">
        <v>317</v>
      </c>
      <c r="AW7" s="10">
        <v>117</v>
      </c>
      <c r="AX7" s="10">
        <v>12</v>
      </c>
      <c r="AY7" s="10"/>
      <c r="AZ7" s="10">
        <v>214</v>
      </c>
      <c r="BA7" s="10">
        <v>271</v>
      </c>
      <c r="BB7" s="10">
        <v>109</v>
      </c>
      <c r="BC7" s="10">
        <v>165</v>
      </c>
      <c r="BD7" s="10">
        <v>106</v>
      </c>
      <c r="BE7" s="10">
        <v>45</v>
      </c>
    </row>
    <row r="8" spans="2:57" ht="30" customHeight="1" x14ac:dyDescent="0.25">
      <c r="B8" s="11" t="s">
        <v>20</v>
      </c>
      <c r="C8" s="11">
        <v>907</v>
      </c>
      <c r="D8" s="11">
        <v>536</v>
      </c>
      <c r="E8" s="11">
        <v>368</v>
      </c>
      <c r="F8" s="11"/>
      <c r="G8" s="11">
        <v>185</v>
      </c>
      <c r="H8" s="11">
        <v>149</v>
      </c>
      <c r="I8" s="11">
        <v>181</v>
      </c>
      <c r="J8" s="11">
        <v>142</v>
      </c>
      <c r="K8" s="11">
        <v>106</v>
      </c>
      <c r="L8" s="11">
        <v>144</v>
      </c>
      <c r="M8" s="11"/>
      <c r="N8" s="11">
        <v>303</v>
      </c>
      <c r="O8" s="11">
        <v>243</v>
      </c>
      <c r="P8" s="11">
        <v>176</v>
      </c>
      <c r="Q8" s="11">
        <v>178</v>
      </c>
      <c r="R8" s="11"/>
      <c r="S8" s="11">
        <v>142</v>
      </c>
      <c r="T8" s="11">
        <v>119</v>
      </c>
      <c r="U8" s="11">
        <v>72</v>
      </c>
      <c r="V8" s="11">
        <v>78</v>
      </c>
      <c r="W8" s="11">
        <v>67</v>
      </c>
      <c r="X8" s="11">
        <v>83</v>
      </c>
      <c r="Y8" s="11">
        <v>68</v>
      </c>
      <c r="Z8" s="11">
        <v>34</v>
      </c>
      <c r="AA8" s="11">
        <v>104</v>
      </c>
      <c r="AB8" s="11">
        <v>73</v>
      </c>
      <c r="AC8" s="11">
        <v>40</v>
      </c>
      <c r="AD8" s="11">
        <v>29</v>
      </c>
      <c r="AE8" s="11"/>
      <c r="AF8" s="11">
        <v>260</v>
      </c>
      <c r="AG8" s="11">
        <v>368</v>
      </c>
      <c r="AH8" s="11">
        <v>127</v>
      </c>
      <c r="AI8" s="11"/>
      <c r="AJ8" s="11">
        <v>272</v>
      </c>
      <c r="AK8" s="11">
        <v>250</v>
      </c>
      <c r="AL8" s="11">
        <v>73</v>
      </c>
      <c r="AM8" s="11">
        <v>9</v>
      </c>
      <c r="AN8" s="11">
        <v>126</v>
      </c>
      <c r="AO8" s="11"/>
      <c r="AP8" s="11">
        <v>154</v>
      </c>
      <c r="AQ8" s="11">
        <v>347</v>
      </c>
      <c r="AR8" s="11">
        <v>73</v>
      </c>
      <c r="AS8" s="11"/>
      <c r="AT8" s="11">
        <v>149</v>
      </c>
      <c r="AU8" s="11">
        <v>224</v>
      </c>
      <c r="AV8" s="11">
        <v>314</v>
      </c>
      <c r="AW8" s="11">
        <v>116</v>
      </c>
      <c r="AX8" s="11">
        <v>11</v>
      </c>
      <c r="AY8" s="11"/>
      <c r="AZ8" s="11">
        <v>226</v>
      </c>
      <c r="BA8" s="11">
        <v>269</v>
      </c>
      <c r="BB8" s="11">
        <v>109</v>
      </c>
      <c r="BC8" s="11">
        <v>158</v>
      </c>
      <c r="BD8" s="11">
        <v>101</v>
      </c>
      <c r="BE8" s="11">
        <v>44</v>
      </c>
    </row>
    <row r="9" spans="2:57" x14ac:dyDescent="0.25">
      <c r="B9" s="15" t="s">
        <v>232</v>
      </c>
      <c r="C9" s="14">
        <v>0.26733143064621501</v>
      </c>
      <c r="D9" s="14">
        <v>0.285093801995496</v>
      </c>
      <c r="E9" s="14">
        <v>0.24294782247779401</v>
      </c>
      <c r="F9" s="14"/>
      <c r="G9" s="14">
        <v>0.26582226013122501</v>
      </c>
      <c r="H9" s="14">
        <v>0.344022451523329</v>
      </c>
      <c r="I9" s="14">
        <v>0.30372466985931201</v>
      </c>
      <c r="J9" s="14">
        <v>0.19282874857141699</v>
      </c>
      <c r="K9" s="14">
        <v>0.2229441860453</v>
      </c>
      <c r="L9" s="14">
        <v>0.25038276449552699</v>
      </c>
      <c r="M9" s="14"/>
      <c r="N9" s="14">
        <v>0.35263764115321999</v>
      </c>
      <c r="O9" s="14">
        <v>0.22765311461191601</v>
      </c>
      <c r="P9" s="14">
        <v>0.22146274289884599</v>
      </c>
      <c r="Q9" s="14">
        <v>0.22826329402162299</v>
      </c>
      <c r="R9" s="14"/>
      <c r="S9" s="14">
        <v>0.31466979324989103</v>
      </c>
      <c r="T9" s="14">
        <v>0.26464364997725798</v>
      </c>
      <c r="U9" s="14">
        <v>0.27018123550483902</v>
      </c>
      <c r="V9" s="14">
        <v>0.28934311538774898</v>
      </c>
      <c r="W9" s="14">
        <v>0.29815498577875099</v>
      </c>
      <c r="X9" s="14">
        <v>0.28560705964354099</v>
      </c>
      <c r="Y9" s="14">
        <v>0.205650874580461</v>
      </c>
      <c r="Z9" s="14">
        <v>0.177314311390147</v>
      </c>
      <c r="AA9" s="14">
        <v>0.247790138318839</v>
      </c>
      <c r="AB9" s="14">
        <v>0.25519258439752901</v>
      </c>
      <c r="AC9" s="14">
        <v>0.271212405165279</v>
      </c>
      <c r="AD9" s="14">
        <v>0.20129294300384801</v>
      </c>
      <c r="AE9" s="14"/>
      <c r="AF9" s="14">
        <v>0.26334547218266102</v>
      </c>
      <c r="AG9" s="14">
        <v>0.28725224193704202</v>
      </c>
      <c r="AH9" s="14">
        <v>0.235092147283533</v>
      </c>
      <c r="AI9" s="14"/>
      <c r="AJ9" s="14">
        <v>0.24550140681553301</v>
      </c>
      <c r="AK9" s="14">
        <v>0.31545792505897202</v>
      </c>
      <c r="AL9" s="14">
        <v>0.23977392282746099</v>
      </c>
      <c r="AM9" s="14">
        <v>0.202068865034637</v>
      </c>
      <c r="AN9" s="14">
        <v>0.26470269110799399</v>
      </c>
      <c r="AO9" s="14"/>
      <c r="AP9" s="14">
        <v>0.26384621814707099</v>
      </c>
      <c r="AQ9" s="14">
        <v>0.31951100688760398</v>
      </c>
      <c r="AR9" s="14">
        <v>0.29765264915010597</v>
      </c>
      <c r="AS9" s="14"/>
      <c r="AT9" s="14">
        <v>0.153424840783735</v>
      </c>
      <c r="AU9" s="14">
        <v>0.175339690898282</v>
      </c>
      <c r="AV9" s="14">
        <v>0.33266433846569898</v>
      </c>
      <c r="AW9" s="14">
        <v>0.36891721379090597</v>
      </c>
      <c r="AX9" s="14">
        <v>0.498825825022428</v>
      </c>
      <c r="AY9" s="14"/>
      <c r="AZ9" s="14">
        <v>0.33917224986966399</v>
      </c>
      <c r="BA9" s="14">
        <v>0.260693456415172</v>
      </c>
      <c r="BB9" s="14">
        <v>0.198567941215187</v>
      </c>
      <c r="BC9" s="14">
        <v>0.23817714036531301</v>
      </c>
      <c r="BD9" s="14">
        <v>0.26232307497852903</v>
      </c>
      <c r="BE9" s="14">
        <v>0.22447050500680801</v>
      </c>
    </row>
    <row r="10" spans="2:57" x14ac:dyDescent="0.25">
      <c r="B10" s="15" t="s">
        <v>233</v>
      </c>
      <c r="C10" s="14">
        <v>0.43073083132825901</v>
      </c>
      <c r="D10" s="14">
        <v>0.43872123621282499</v>
      </c>
      <c r="E10" s="14">
        <v>0.41852443603839301</v>
      </c>
      <c r="F10" s="14"/>
      <c r="G10" s="14">
        <v>0.381175667990302</v>
      </c>
      <c r="H10" s="14">
        <v>0.42082774904527698</v>
      </c>
      <c r="I10" s="14">
        <v>0.48444997962673197</v>
      </c>
      <c r="J10" s="14">
        <v>0.45138374218712801</v>
      </c>
      <c r="K10" s="14">
        <v>0.40096017259245897</v>
      </c>
      <c r="L10" s="14">
        <v>0.43865141554745302</v>
      </c>
      <c r="M10" s="14"/>
      <c r="N10" s="14">
        <v>0.41637647288900398</v>
      </c>
      <c r="O10" s="14">
        <v>0.444030123831131</v>
      </c>
      <c r="P10" s="14">
        <v>0.46119176118567401</v>
      </c>
      <c r="Q10" s="14">
        <v>0.416407503322482</v>
      </c>
      <c r="R10" s="14"/>
      <c r="S10" s="14">
        <v>0.42398964504242098</v>
      </c>
      <c r="T10" s="14">
        <v>0.415558953413524</v>
      </c>
      <c r="U10" s="14">
        <v>0.380210762398072</v>
      </c>
      <c r="V10" s="14">
        <v>0.36068208667533203</v>
      </c>
      <c r="W10" s="14">
        <v>0.376086052297253</v>
      </c>
      <c r="X10" s="14">
        <v>0.46599610396871999</v>
      </c>
      <c r="Y10" s="14">
        <v>0.49973981413285101</v>
      </c>
      <c r="Z10" s="14">
        <v>0.44257784466725297</v>
      </c>
      <c r="AA10" s="14">
        <v>0.45271070720550699</v>
      </c>
      <c r="AB10" s="14">
        <v>0.485313901938702</v>
      </c>
      <c r="AC10" s="14">
        <v>0.44543392677861798</v>
      </c>
      <c r="AD10" s="14">
        <v>0.451112980096677</v>
      </c>
      <c r="AE10" s="14"/>
      <c r="AF10" s="14">
        <v>0.40248752725664699</v>
      </c>
      <c r="AG10" s="14">
        <v>0.44593398476930901</v>
      </c>
      <c r="AH10" s="14">
        <v>0.514498356830558</v>
      </c>
      <c r="AI10" s="14"/>
      <c r="AJ10" s="14">
        <v>0.41627769988162899</v>
      </c>
      <c r="AK10" s="14">
        <v>0.43608198798914</v>
      </c>
      <c r="AL10" s="14">
        <v>0.457647824323759</v>
      </c>
      <c r="AM10" s="14">
        <v>0.58060277318871101</v>
      </c>
      <c r="AN10" s="14">
        <v>0.44775473171172803</v>
      </c>
      <c r="AO10" s="14"/>
      <c r="AP10" s="14">
        <v>0.44868627341958001</v>
      </c>
      <c r="AQ10" s="14">
        <v>0.420480277623969</v>
      </c>
      <c r="AR10" s="14">
        <v>0.37136347157653699</v>
      </c>
      <c r="AS10" s="14"/>
      <c r="AT10" s="14">
        <v>0.41225536209635999</v>
      </c>
      <c r="AU10" s="14">
        <v>0.47834725893834801</v>
      </c>
      <c r="AV10" s="14">
        <v>0.41850819374680498</v>
      </c>
      <c r="AW10" s="14">
        <v>0.42415983858140799</v>
      </c>
      <c r="AX10" s="14">
        <v>0.42129355578011102</v>
      </c>
      <c r="AY10" s="14"/>
      <c r="AZ10" s="14">
        <v>0.46306006541855099</v>
      </c>
      <c r="BA10" s="14">
        <v>0.38642902565586801</v>
      </c>
      <c r="BB10" s="14">
        <v>0.50531652427037199</v>
      </c>
      <c r="BC10" s="14">
        <v>0.38432286449547198</v>
      </c>
      <c r="BD10" s="14">
        <v>0.43925064443624401</v>
      </c>
      <c r="BE10" s="14">
        <v>0.498667328193313</v>
      </c>
    </row>
    <row r="11" spans="2:57" x14ac:dyDescent="0.25">
      <c r="B11" s="15" t="s">
        <v>234</v>
      </c>
      <c r="C11" s="14">
        <v>0.24141121812162999</v>
      </c>
      <c r="D11" s="14">
        <v>0.22883636925043899</v>
      </c>
      <c r="E11" s="14">
        <v>0.25848901990568901</v>
      </c>
      <c r="F11" s="14"/>
      <c r="G11" s="14">
        <v>0.28781058950171801</v>
      </c>
      <c r="H11" s="14">
        <v>0.19013191612512401</v>
      </c>
      <c r="I11" s="14">
        <v>0.145072810474527</v>
      </c>
      <c r="J11" s="14">
        <v>0.273201842209985</v>
      </c>
      <c r="K11" s="14">
        <v>0.31808633125291602</v>
      </c>
      <c r="L11" s="14">
        <v>0.26806846495312803</v>
      </c>
      <c r="M11" s="14"/>
      <c r="N11" s="14">
        <v>0.198848254632291</v>
      </c>
      <c r="O11" s="14">
        <v>0.25938445979756197</v>
      </c>
      <c r="P11" s="14">
        <v>0.23771064587967999</v>
      </c>
      <c r="Q11" s="14">
        <v>0.27413233947214699</v>
      </c>
      <c r="R11" s="14"/>
      <c r="S11" s="14">
        <v>0.224826613205211</v>
      </c>
      <c r="T11" s="14">
        <v>0.218366042094334</v>
      </c>
      <c r="U11" s="14">
        <v>0.23983999446308699</v>
      </c>
      <c r="V11" s="14">
        <v>0.26454038059308899</v>
      </c>
      <c r="W11" s="14">
        <v>0.27703516810276002</v>
      </c>
      <c r="X11" s="14">
        <v>0.17243839932684499</v>
      </c>
      <c r="Y11" s="14">
        <v>0.26966662075972497</v>
      </c>
      <c r="Z11" s="14">
        <v>0.32404958259178501</v>
      </c>
      <c r="AA11" s="14">
        <v>0.26141263143639398</v>
      </c>
      <c r="AB11" s="14">
        <v>0.24473692551472001</v>
      </c>
      <c r="AC11" s="14">
        <v>0.206033434594942</v>
      </c>
      <c r="AD11" s="14">
        <v>0.28092087687983103</v>
      </c>
      <c r="AE11" s="14"/>
      <c r="AF11" s="14">
        <v>0.25497055474855201</v>
      </c>
      <c r="AG11" s="14">
        <v>0.21478552940096299</v>
      </c>
      <c r="AH11" s="14">
        <v>0.21709833646576401</v>
      </c>
      <c r="AI11" s="14"/>
      <c r="AJ11" s="14">
        <v>0.27021823568169101</v>
      </c>
      <c r="AK11" s="14">
        <v>0.203091450652339</v>
      </c>
      <c r="AL11" s="14">
        <v>0.20117238128513401</v>
      </c>
      <c r="AM11" s="14">
        <v>0.21732836177665099</v>
      </c>
      <c r="AN11" s="14">
        <v>0.228507548973367</v>
      </c>
      <c r="AO11" s="14"/>
      <c r="AP11" s="14">
        <v>0.211723173219591</v>
      </c>
      <c r="AQ11" s="14">
        <v>0.21321701057911599</v>
      </c>
      <c r="AR11" s="14">
        <v>0.22732649954305401</v>
      </c>
      <c r="AS11" s="14"/>
      <c r="AT11" s="14">
        <v>0.31304567668947703</v>
      </c>
      <c r="AU11" s="14">
        <v>0.28422808604968502</v>
      </c>
      <c r="AV11" s="14">
        <v>0.19984445059184699</v>
      </c>
      <c r="AW11" s="14">
        <v>0.198464215952526</v>
      </c>
      <c r="AX11" s="14">
        <v>0</v>
      </c>
      <c r="AY11" s="14"/>
      <c r="AZ11" s="14">
        <v>0.174638144361206</v>
      </c>
      <c r="BA11" s="14">
        <v>0.28666763708899101</v>
      </c>
      <c r="BB11" s="14">
        <v>0.17648249297497101</v>
      </c>
      <c r="BC11" s="14">
        <v>0.32112544030808199</v>
      </c>
      <c r="BD11" s="14">
        <v>0.21152301351018901</v>
      </c>
      <c r="BE11" s="14">
        <v>0.25037985353514602</v>
      </c>
    </row>
    <row r="12" spans="2:57" x14ac:dyDescent="0.25">
      <c r="B12" s="15" t="s">
        <v>235</v>
      </c>
      <c r="C12" s="14">
        <v>4.5512295223129801E-2</v>
      </c>
      <c r="D12" s="14">
        <v>3.3345724178012098E-2</v>
      </c>
      <c r="E12" s="14">
        <v>6.3470049664888104E-2</v>
      </c>
      <c r="F12" s="14"/>
      <c r="G12" s="14">
        <v>5.9592610873038E-2</v>
      </c>
      <c r="H12" s="14">
        <v>2.15730421313459E-2</v>
      </c>
      <c r="I12" s="14">
        <v>3.7373240822553902E-2</v>
      </c>
      <c r="J12" s="14">
        <v>6.8717014491800094E-2</v>
      </c>
      <c r="K12" s="14">
        <v>4.9768629375514899E-2</v>
      </c>
      <c r="L12" s="14">
        <v>3.6439265191108003E-2</v>
      </c>
      <c r="M12" s="14"/>
      <c r="N12" s="14">
        <v>3.2137631325484403E-2</v>
      </c>
      <c r="O12" s="14">
        <v>4.92866004885203E-2</v>
      </c>
      <c r="P12" s="14">
        <v>6.13602826415484E-2</v>
      </c>
      <c r="Q12" s="14">
        <v>4.9501222597895397E-2</v>
      </c>
      <c r="R12" s="14"/>
      <c r="S12" s="14">
        <v>3.0331086681266599E-2</v>
      </c>
      <c r="T12" s="14">
        <v>9.3578280712789202E-2</v>
      </c>
      <c r="U12" s="14">
        <v>6.6538713900325494E-2</v>
      </c>
      <c r="V12" s="14">
        <v>4.1886689177571802E-2</v>
      </c>
      <c r="W12" s="14">
        <v>1.5197298158584499E-2</v>
      </c>
      <c r="X12" s="14">
        <v>6.1936319607845403E-2</v>
      </c>
      <c r="Y12" s="14">
        <v>2.49426905269628E-2</v>
      </c>
      <c r="Z12" s="14">
        <v>2.52175450626374E-2</v>
      </c>
      <c r="AA12" s="14">
        <v>2.9479525168053699E-2</v>
      </c>
      <c r="AB12" s="14">
        <v>1.4756588149049E-2</v>
      </c>
      <c r="AC12" s="14">
        <v>7.7320233461161E-2</v>
      </c>
      <c r="AD12" s="14">
        <v>6.6673200019643303E-2</v>
      </c>
      <c r="AE12" s="14"/>
      <c r="AF12" s="14">
        <v>5.5794129939134698E-2</v>
      </c>
      <c r="AG12" s="14">
        <v>4.0636143619960499E-2</v>
      </c>
      <c r="AH12" s="14">
        <v>1.50764853277774E-2</v>
      </c>
      <c r="AI12" s="14"/>
      <c r="AJ12" s="14">
        <v>4.91428546824276E-2</v>
      </c>
      <c r="AK12" s="14">
        <v>3.35458143683686E-2</v>
      </c>
      <c r="AL12" s="14">
        <v>0.101405871563646</v>
      </c>
      <c r="AM12" s="14">
        <v>0</v>
      </c>
      <c r="AN12" s="14">
        <v>2.3571359652403701E-2</v>
      </c>
      <c r="AO12" s="14"/>
      <c r="AP12" s="14">
        <v>6.2177630828619601E-2</v>
      </c>
      <c r="AQ12" s="14">
        <v>3.8152376588762103E-2</v>
      </c>
      <c r="AR12" s="14">
        <v>8.9145555470735993E-2</v>
      </c>
      <c r="AS12" s="14"/>
      <c r="AT12" s="14">
        <v>9.1117816506017704E-2</v>
      </c>
      <c r="AU12" s="14">
        <v>4.8319379051508002E-2</v>
      </c>
      <c r="AV12" s="14">
        <v>3.2616612271176203E-2</v>
      </c>
      <c r="AW12" s="14">
        <v>8.4587316751607404E-3</v>
      </c>
      <c r="AX12" s="14">
        <v>7.9880619197461103E-2</v>
      </c>
      <c r="AY12" s="14"/>
      <c r="AZ12" s="14">
        <v>2.3129540350578501E-2</v>
      </c>
      <c r="BA12" s="14">
        <v>4.6633083411778901E-2</v>
      </c>
      <c r="BB12" s="14">
        <v>0.10177750629318701</v>
      </c>
      <c r="BC12" s="14">
        <v>4.8910520148573097E-2</v>
      </c>
      <c r="BD12" s="14">
        <v>4.6562188873659899E-2</v>
      </c>
      <c r="BE12" s="14">
        <v>0</v>
      </c>
    </row>
    <row r="13" spans="2:57" s="32" customFormat="1" x14ac:dyDescent="0.25">
      <c r="B13" s="34" t="s">
        <v>87</v>
      </c>
      <c r="C13" s="35">
        <v>1.50142246807659E-2</v>
      </c>
      <c r="D13" s="35">
        <v>1.4002868363227601E-2</v>
      </c>
      <c r="E13" s="35">
        <v>1.6568671913236199E-2</v>
      </c>
      <c r="F13" s="35"/>
      <c r="G13" s="35">
        <v>5.5988715037169397E-3</v>
      </c>
      <c r="H13" s="35">
        <v>2.34448411749241E-2</v>
      </c>
      <c r="I13" s="35">
        <v>2.9379299216875002E-2</v>
      </c>
      <c r="J13" s="35">
        <v>1.3868652539669801E-2</v>
      </c>
      <c r="K13" s="35">
        <v>8.2406807338105195E-3</v>
      </c>
      <c r="L13" s="35">
        <v>6.4580898127833998E-3</v>
      </c>
      <c r="M13" s="35"/>
      <c r="N13" s="35">
        <v>0</v>
      </c>
      <c r="O13" s="35">
        <v>1.96457012708703E-2</v>
      </c>
      <c r="P13" s="35">
        <v>1.8274567394252001E-2</v>
      </c>
      <c r="Q13" s="35">
        <v>3.1695640585853203E-2</v>
      </c>
      <c r="R13" s="35"/>
      <c r="S13" s="35">
        <v>6.1828618212109599E-3</v>
      </c>
      <c r="T13" s="35">
        <v>7.8530738020943808E-3</v>
      </c>
      <c r="U13" s="35">
        <v>4.3229293733676302E-2</v>
      </c>
      <c r="V13" s="35">
        <v>4.3547728166258202E-2</v>
      </c>
      <c r="W13" s="35">
        <v>3.3526495662651701E-2</v>
      </c>
      <c r="X13" s="35">
        <v>1.40221174530487E-2</v>
      </c>
      <c r="Y13" s="35">
        <v>0</v>
      </c>
      <c r="Z13" s="35">
        <v>3.0840716288177101E-2</v>
      </c>
      <c r="AA13" s="35">
        <v>8.6069978712067993E-3</v>
      </c>
      <c r="AB13" s="35">
        <v>0</v>
      </c>
      <c r="AC13" s="35">
        <v>0</v>
      </c>
      <c r="AD13" s="35">
        <v>0</v>
      </c>
      <c r="AE13" s="35"/>
      <c r="AF13" s="35">
        <v>2.3402315873004401E-2</v>
      </c>
      <c r="AG13" s="35">
        <v>1.13921002727257E-2</v>
      </c>
      <c r="AH13" s="35">
        <v>1.8234674092367099E-2</v>
      </c>
      <c r="AI13" s="35"/>
      <c r="AJ13" s="35">
        <v>1.8859802938719399E-2</v>
      </c>
      <c r="AK13" s="35">
        <v>1.1822821931179501E-2</v>
      </c>
      <c r="AL13" s="35">
        <v>0</v>
      </c>
      <c r="AM13" s="35">
        <v>0</v>
      </c>
      <c r="AN13" s="35">
        <v>3.5463668554507201E-2</v>
      </c>
      <c r="AO13" s="35"/>
      <c r="AP13" s="35">
        <v>1.3566704385138399E-2</v>
      </c>
      <c r="AQ13" s="35">
        <v>8.6393283205477706E-3</v>
      </c>
      <c r="AR13" s="35">
        <v>1.4511824259566999E-2</v>
      </c>
      <c r="AS13" s="35"/>
      <c r="AT13" s="35">
        <v>3.0156303924409902E-2</v>
      </c>
      <c r="AU13" s="35">
        <v>1.37655850621767E-2</v>
      </c>
      <c r="AV13" s="35">
        <v>1.6366404924473301E-2</v>
      </c>
      <c r="AW13" s="35">
        <v>0</v>
      </c>
      <c r="AX13" s="35">
        <v>0</v>
      </c>
      <c r="AY13" s="35"/>
      <c r="AZ13" s="35">
        <v>0</v>
      </c>
      <c r="BA13" s="35">
        <v>1.9576797428189598E-2</v>
      </c>
      <c r="BB13" s="35">
        <v>1.7855535246283E-2</v>
      </c>
      <c r="BC13" s="35">
        <v>7.4640346825606404E-3</v>
      </c>
      <c r="BD13" s="35">
        <v>4.03410782013775E-2</v>
      </c>
      <c r="BE13" s="35">
        <v>2.6482313264733801E-2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BE18"/>
  <sheetViews>
    <sheetView showGridLines="0" workbookViewId="0">
      <pane xSplit="2" topLeftCell="AH1" activePane="topRight" state="frozen"/>
      <selection pane="topRight" activeCell="AK10" sqref="AK10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243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995</v>
      </c>
      <c r="D7" s="10">
        <v>438</v>
      </c>
      <c r="E7" s="10">
        <v>554</v>
      </c>
      <c r="F7" s="10"/>
      <c r="G7" s="10">
        <v>194</v>
      </c>
      <c r="H7" s="10">
        <v>163</v>
      </c>
      <c r="I7" s="10">
        <v>183</v>
      </c>
      <c r="J7" s="10">
        <v>156</v>
      </c>
      <c r="K7" s="10">
        <v>133</v>
      </c>
      <c r="L7" s="10">
        <v>166</v>
      </c>
      <c r="M7" s="10"/>
      <c r="N7" s="10">
        <v>332</v>
      </c>
      <c r="O7" s="10">
        <v>287</v>
      </c>
      <c r="P7" s="10">
        <v>184</v>
      </c>
      <c r="Q7" s="10">
        <v>183</v>
      </c>
      <c r="R7" s="10"/>
      <c r="S7" s="10">
        <v>142</v>
      </c>
      <c r="T7" s="10">
        <v>147</v>
      </c>
      <c r="U7" s="10">
        <v>74</v>
      </c>
      <c r="V7" s="10">
        <v>87</v>
      </c>
      <c r="W7" s="10">
        <v>70</v>
      </c>
      <c r="X7" s="10">
        <v>89</v>
      </c>
      <c r="Y7" s="10">
        <v>82</v>
      </c>
      <c r="Z7" s="10">
        <v>39</v>
      </c>
      <c r="AA7" s="10">
        <v>117</v>
      </c>
      <c r="AB7" s="10">
        <v>66</v>
      </c>
      <c r="AC7" s="10">
        <v>59</v>
      </c>
      <c r="AD7" s="10">
        <v>23</v>
      </c>
      <c r="AE7" s="10"/>
      <c r="AF7" s="10">
        <v>286</v>
      </c>
      <c r="AG7" s="10">
        <v>418</v>
      </c>
      <c r="AH7" s="10">
        <v>134</v>
      </c>
      <c r="AI7" s="10"/>
      <c r="AJ7" s="10">
        <v>304</v>
      </c>
      <c r="AK7" s="10">
        <v>294</v>
      </c>
      <c r="AL7" s="10">
        <v>73</v>
      </c>
      <c r="AM7" s="10">
        <v>9</v>
      </c>
      <c r="AN7" s="10">
        <v>133</v>
      </c>
      <c r="AO7" s="10"/>
      <c r="AP7" s="10">
        <v>169</v>
      </c>
      <c r="AQ7" s="10">
        <v>383</v>
      </c>
      <c r="AR7" s="10">
        <v>85</v>
      </c>
      <c r="AS7" s="10"/>
      <c r="AT7" s="10">
        <v>180</v>
      </c>
      <c r="AU7" s="10">
        <v>240</v>
      </c>
      <c r="AV7" s="10">
        <v>340</v>
      </c>
      <c r="AW7" s="10">
        <v>123</v>
      </c>
      <c r="AX7" s="10">
        <v>16</v>
      </c>
      <c r="AY7" s="10"/>
      <c r="AZ7" s="10">
        <v>243</v>
      </c>
      <c r="BA7" s="10">
        <v>288</v>
      </c>
      <c r="BB7" s="10">
        <v>116</v>
      </c>
      <c r="BC7" s="10">
        <v>184</v>
      </c>
      <c r="BD7" s="10">
        <v>111</v>
      </c>
      <c r="BE7" s="10">
        <v>53</v>
      </c>
    </row>
    <row r="8" spans="2:57" ht="30" customHeight="1" x14ac:dyDescent="0.25">
      <c r="B8" s="11" t="s">
        <v>20</v>
      </c>
      <c r="C8" s="11">
        <v>992</v>
      </c>
      <c r="D8" s="11">
        <v>454</v>
      </c>
      <c r="E8" s="11">
        <v>536</v>
      </c>
      <c r="F8" s="11"/>
      <c r="G8" s="11">
        <v>202</v>
      </c>
      <c r="H8" s="11">
        <v>178</v>
      </c>
      <c r="I8" s="11">
        <v>188</v>
      </c>
      <c r="J8" s="11">
        <v>151</v>
      </c>
      <c r="K8" s="11">
        <v>119</v>
      </c>
      <c r="L8" s="11">
        <v>154</v>
      </c>
      <c r="M8" s="11"/>
      <c r="N8" s="11">
        <v>314</v>
      </c>
      <c r="O8" s="11">
        <v>271</v>
      </c>
      <c r="P8" s="11">
        <v>198</v>
      </c>
      <c r="Q8" s="11">
        <v>200</v>
      </c>
      <c r="R8" s="11"/>
      <c r="S8" s="11">
        <v>148</v>
      </c>
      <c r="T8" s="11">
        <v>138</v>
      </c>
      <c r="U8" s="11">
        <v>72</v>
      </c>
      <c r="V8" s="11">
        <v>90</v>
      </c>
      <c r="W8" s="11">
        <v>71</v>
      </c>
      <c r="X8" s="11">
        <v>94</v>
      </c>
      <c r="Y8" s="11">
        <v>77</v>
      </c>
      <c r="Z8" s="11">
        <v>37</v>
      </c>
      <c r="AA8" s="11">
        <v>118</v>
      </c>
      <c r="AB8" s="11">
        <v>69</v>
      </c>
      <c r="AC8" s="11">
        <v>58</v>
      </c>
      <c r="AD8" s="11">
        <v>22</v>
      </c>
      <c r="AE8" s="11"/>
      <c r="AF8" s="11">
        <v>281</v>
      </c>
      <c r="AG8" s="11">
        <v>410</v>
      </c>
      <c r="AH8" s="11">
        <v>140</v>
      </c>
      <c r="AI8" s="11"/>
      <c r="AJ8" s="11">
        <v>295</v>
      </c>
      <c r="AK8" s="11">
        <v>295</v>
      </c>
      <c r="AL8" s="11">
        <v>70</v>
      </c>
      <c r="AM8" s="11">
        <v>9</v>
      </c>
      <c r="AN8" s="11">
        <v>138</v>
      </c>
      <c r="AO8" s="11"/>
      <c r="AP8" s="11">
        <v>167</v>
      </c>
      <c r="AQ8" s="11">
        <v>387</v>
      </c>
      <c r="AR8" s="11">
        <v>83</v>
      </c>
      <c r="AS8" s="11"/>
      <c r="AT8" s="11">
        <v>181</v>
      </c>
      <c r="AU8" s="11">
        <v>245</v>
      </c>
      <c r="AV8" s="11">
        <v>336</v>
      </c>
      <c r="AW8" s="11">
        <v>122</v>
      </c>
      <c r="AX8" s="11">
        <v>15</v>
      </c>
      <c r="AY8" s="11"/>
      <c r="AZ8" s="11">
        <v>253</v>
      </c>
      <c r="BA8" s="11">
        <v>287</v>
      </c>
      <c r="BB8" s="11">
        <v>115</v>
      </c>
      <c r="BC8" s="11">
        <v>178</v>
      </c>
      <c r="BD8" s="11">
        <v>108</v>
      </c>
      <c r="BE8" s="11">
        <v>52</v>
      </c>
    </row>
    <row r="9" spans="2:57" x14ac:dyDescent="0.25">
      <c r="B9" s="15" t="s">
        <v>232</v>
      </c>
      <c r="C9" s="14">
        <v>0.26718197206598199</v>
      </c>
      <c r="D9" s="14">
        <v>0.22360956995383499</v>
      </c>
      <c r="E9" s="14">
        <v>0.30560829165389303</v>
      </c>
      <c r="F9" s="14"/>
      <c r="G9" s="14">
        <v>0.31883839928941399</v>
      </c>
      <c r="H9" s="14">
        <v>0.30935128955712698</v>
      </c>
      <c r="I9" s="14">
        <v>0.35366404917789102</v>
      </c>
      <c r="J9" s="14">
        <v>0.203649538061244</v>
      </c>
      <c r="K9" s="14">
        <v>0.18932205469164701</v>
      </c>
      <c r="L9" s="14">
        <v>0.168093169509934</v>
      </c>
      <c r="M9" s="14"/>
      <c r="N9" s="14">
        <v>0.30579326200350898</v>
      </c>
      <c r="O9" s="14">
        <v>0.250931780776529</v>
      </c>
      <c r="P9" s="14">
        <v>0.27741471383521399</v>
      </c>
      <c r="Q9" s="14">
        <v>0.22101498445283699</v>
      </c>
      <c r="R9" s="14"/>
      <c r="S9" s="14">
        <v>0.349625445485026</v>
      </c>
      <c r="T9" s="14">
        <v>0.258003155323831</v>
      </c>
      <c r="U9" s="14">
        <v>0.21681558629959199</v>
      </c>
      <c r="V9" s="14">
        <v>0.27292689199690401</v>
      </c>
      <c r="W9" s="14">
        <v>0.23982993601695199</v>
      </c>
      <c r="X9" s="14">
        <v>0.25050691944072101</v>
      </c>
      <c r="Y9" s="14">
        <v>0.27586334053026901</v>
      </c>
      <c r="Z9" s="14">
        <v>0.182318013851998</v>
      </c>
      <c r="AA9" s="14">
        <v>0.27352004472036501</v>
      </c>
      <c r="AB9" s="14">
        <v>0.25875861039754</v>
      </c>
      <c r="AC9" s="14">
        <v>0.20418823479277501</v>
      </c>
      <c r="AD9" s="14">
        <v>0.34326938744504698</v>
      </c>
      <c r="AE9" s="14"/>
      <c r="AF9" s="14">
        <v>0.24965219398653499</v>
      </c>
      <c r="AG9" s="14">
        <v>0.250900239210606</v>
      </c>
      <c r="AH9" s="14">
        <v>0.309037201990495</v>
      </c>
      <c r="AI9" s="14"/>
      <c r="AJ9" s="14">
        <v>0.210455896687784</v>
      </c>
      <c r="AK9" s="14">
        <v>0.32593547534662298</v>
      </c>
      <c r="AL9" s="14">
        <v>0.18974724583488201</v>
      </c>
      <c r="AM9" s="14">
        <v>0.200110327419116</v>
      </c>
      <c r="AN9" s="14">
        <v>0.25499520694965899</v>
      </c>
      <c r="AO9" s="14"/>
      <c r="AP9" s="14">
        <v>0.23809729342222299</v>
      </c>
      <c r="AQ9" s="14">
        <v>0.30999218744448498</v>
      </c>
      <c r="AR9" s="14">
        <v>0.274349425506827</v>
      </c>
      <c r="AS9" s="14"/>
      <c r="AT9" s="14">
        <v>0.169197222208232</v>
      </c>
      <c r="AU9" s="14">
        <v>0.194354143524226</v>
      </c>
      <c r="AV9" s="14">
        <v>0.33817866142816999</v>
      </c>
      <c r="AW9" s="14">
        <v>0.37497205186062099</v>
      </c>
      <c r="AX9" s="14">
        <v>0.32057378479786802</v>
      </c>
      <c r="AY9" s="14"/>
      <c r="AZ9" s="14">
        <v>0.37232426208511299</v>
      </c>
      <c r="BA9" s="14">
        <v>0.25487675666557402</v>
      </c>
      <c r="BB9" s="14">
        <v>0.210403154957301</v>
      </c>
      <c r="BC9" s="14">
        <v>0.196231809530859</v>
      </c>
      <c r="BD9" s="14">
        <v>0.24255641659308999</v>
      </c>
      <c r="BE9" s="14">
        <v>0.242144842732576</v>
      </c>
    </row>
    <row r="10" spans="2:57" x14ac:dyDescent="0.25">
      <c r="B10" s="15" t="s">
        <v>233</v>
      </c>
      <c r="C10" s="14">
        <v>0.48229056586205798</v>
      </c>
      <c r="D10" s="14">
        <v>0.50279642900243604</v>
      </c>
      <c r="E10" s="14">
        <v>0.46371806388443298</v>
      </c>
      <c r="F10" s="14"/>
      <c r="G10" s="14">
        <v>0.47041308924317898</v>
      </c>
      <c r="H10" s="14">
        <v>0.47356869246067801</v>
      </c>
      <c r="I10" s="14">
        <v>0.48313227737959402</v>
      </c>
      <c r="J10" s="14">
        <v>0.46308910412073001</v>
      </c>
      <c r="K10" s="14">
        <v>0.47398268054831799</v>
      </c>
      <c r="L10" s="14">
        <v>0.53202288045540402</v>
      </c>
      <c r="M10" s="14"/>
      <c r="N10" s="14">
        <v>0.48452087156834101</v>
      </c>
      <c r="O10" s="14">
        <v>0.468273974007059</v>
      </c>
      <c r="P10" s="14">
        <v>0.48174439784434497</v>
      </c>
      <c r="Q10" s="14">
        <v>0.49510109367084398</v>
      </c>
      <c r="R10" s="14"/>
      <c r="S10" s="14">
        <v>0.469166854751838</v>
      </c>
      <c r="T10" s="14">
        <v>0.48280377905455002</v>
      </c>
      <c r="U10" s="14">
        <v>0.471175312863856</v>
      </c>
      <c r="V10" s="14">
        <v>0.48281475417690101</v>
      </c>
      <c r="W10" s="14">
        <v>0.52000946763406297</v>
      </c>
      <c r="X10" s="14">
        <v>0.52686031755822105</v>
      </c>
      <c r="Y10" s="14">
        <v>0.41951726613850998</v>
      </c>
      <c r="Z10" s="14">
        <v>0.60115967279038196</v>
      </c>
      <c r="AA10" s="14">
        <v>0.46746639233909898</v>
      </c>
      <c r="AB10" s="14">
        <v>0.41397869246284502</v>
      </c>
      <c r="AC10" s="14">
        <v>0.54346684982688798</v>
      </c>
      <c r="AD10" s="14">
        <v>0.44117346568732302</v>
      </c>
      <c r="AE10" s="14"/>
      <c r="AF10" s="14">
        <v>0.456896693701631</v>
      </c>
      <c r="AG10" s="14">
        <v>0.51594400774035498</v>
      </c>
      <c r="AH10" s="14">
        <v>0.48889407347880198</v>
      </c>
      <c r="AI10" s="14"/>
      <c r="AJ10" s="14">
        <v>0.476250856858287</v>
      </c>
      <c r="AK10" s="14">
        <v>0.50395359538098095</v>
      </c>
      <c r="AL10" s="14">
        <v>0.53176184596446796</v>
      </c>
      <c r="AM10" s="14">
        <v>0.23817335638953599</v>
      </c>
      <c r="AN10" s="14">
        <v>0.483244820157744</v>
      </c>
      <c r="AO10" s="14"/>
      <c r="AP10" s="14">
        <v>0.47440781581417402</v>
      </c>
      <c r="AQ10" s="14">
        <v>0.48943269971728998</v>
      </c>
      <c r="AR10" s="14">
        <v>0.49179613431236002</v>
      </c>
      <c r="AS10" s="14"/>
      <c r="AT10" s="14">
        <v>0.47420649091745998</v>
      </c>
      <c r="AU10" s="14">
        <v>0.51273283158060901</v>
      </c>
      <c r="AV10" s="14">
        <v>0.473591066920381</v>
      </c>
      <c r="AW10" s="14">
        <v>0.48141740217248702</v>
      </c>
      <c r="AX10" s="14">
        <v>0.55653830279085004</v>
      </c>
      <c r="AY10" s="14"/>
      <c r="AZ10" s="14">
        <v>0.48593974122801198</v>
      </c>
      <c r="BA10" s="14">
        <v>0.47197039896082199</v>
      </c>
      <c r="BB10" s="14">
        <v>0.50291571798091095</v>
      </c>
      <c r="BC10" s="14">
        <v>0.45173233271265201</v>
      </c>
      <c r="BD10" s="14">
        <v>0.49645023383157399</v>
      </c>
      <c r="BE10" s="14">
        <v>0.55114713366457702</v>
      </c>
    </row>
    <row r="11" spans="2:57" x14ac:dyDescent="0.25">
      <c r="B11" s="15" t="s">
        <v>234</v>
      </c>
      <c r="C11" s="14">
        <v>0.193740644644218</v>
      </c>
      <c r="D11" s="14">
        <v>0.21447171429464601</v>
      </c>
      <c r="E11" s="14">
        <v>0.17553968571701301</v>
      </c>
      <c r="F11" s="14"/>
      <c r="G11" s="14">
        <v>0.142733915420451</v>
      </c>
      <c r="H11" s="14">
        <v>0.159243796898488</v>
      </c>
      <c r="I11" s="14">
        <v>0.11796913557007301</v>
      </c>
      <c r="J11" s="14">
        <v>0.26985478157154802</v>
      </c>
      <c r="K11" s="14">
        <v>0.27910719162057801</v>
      </c>
      <c r="L11" s="14">
        <v>0.25200022769612501</v>
      </c>
      <c r="M11" s="14"/>
      <c r="N11" s="14">
        <v>0.18368576928143199</v>
      </c>
      <c r="O11" s="14">
        <v>0.216796407795628</v>
      </c>
      <c r="P11" s="14">
        <v>0.155747863202292</v>
      </c>
      <c r="Q11" s="14">
        <v>0.21401682397714</v>
      </c>
      <c r="R11" s="14"/>
      <c r="S11" s="14">
        <v>0.117803769878439</v>
      </c>
      <c r="T11" s="14">
        <v>0.21179500157458001</v>
      </c>
      <c r="U11" s="14">
        <v>0.174779120567641</v>
      </c>
      <c r="V11" s="14">
        <v>0.16770113937056</v>
      </c>
      <c r="W11" s="14">
        <v>0.20906597468617499</v>
      </c>
      <c r="X11" s="14">
        <v>0.174399081443808</v>
      </c>
      <c r="Y11" s="14">
        <v>0.221986159188962</v>
      </c>
      <c r="Z11" s="14">
        <v>0.18878693992002901</v>
      </c>
      <c r="AA11" s="14">
        <v>0.22673042784570999</v>
      </c>
      <c r="AB11" s="14">
        <v>0.31286068382807602</v>
      </c>
      <c r="AC11" s="14">
        <v>0.168580894282927</v>
      </c>
      <c r="AD11" s="14">
        <v>0.21555714686763</v>
      </c>
      <c r="AE11" s="14"/>
      <c r="AF11" s="14">
        <v>0.20937176295690699</v>
      </c>
      <c r="AG11" s="14">
        <v>0.194303724470204</v>
      </c>
      <c r="AH11" s="14">
        <v>0.171829050370431</v>
      </c>
      <c r="AI11" s="14"/>
      <c r="AJ11" s="14">
        <v>0.245038601949435</v>
      </c>
      <c r="AK11" s="14">
        <v>0.119955283485901</v>
      </c>
      <c r="AL11" s="14">
        <v>0.24037326927719899</v>
      </c>
      <c r="AM11" s="14">
        <v>0.44256988232071398</v>
      </c>
      <c r="AN11" s="14">
        <v>0.19245477316783</v>
      </c>
      <c r="AO11" s="14"/>
      <c r="AP11" s="14">
        <v>0.21560711937159099</v>
      </c>
      <c r="AQ11" s="14">
        <v>0.15660715586120899</v>
      </c>
      <c r="AR11" s="14">
        <v>0.20186080664227099</v>
      </c>
      <c r="AS11" s="14"/>
      <c r="AT11" s="14">
        <v>0.27411448705702501</v>
      </c>
      <c r="AU11" s="14">
        <v>0.198372158179041</v>
      </c>
      <c r="AV11" s="14">
        <v>0.155090258014149</v>
      </c>
      <c r="AW11" s="14">
        <v>0.13555195620270499</v>
      </c>
      <c r="AX11" s="14">
        <v>5.8640245550029002E-2</v>
      </c>
      <c r="AY11" s="14"/>
      <c r="AZ11" s="14">
        <v>0.117392809302326</v>
      </c>
      <c r="BA11" s="14">
        <v>0.20851800444433899</v>
      </c>
      <c r="BB11" s="14">
        <v>0.20305186571679501</v>
      </c>
      <c r="BC11" s="14">
        <v>0.286618751634173</v>
      </c>
      <c r="BD11" s="14">
        <v>0.20370639636749599</v>
      </c>
      <c r="BE11" s="14">
        <v>0.12511806283820801</v>
      </c>
    </row>
    <row r="12" spans="2:57" x14ac:dyDescent="0.25">
      <c r="B12" s="15" t="s">
        <v>235</v>
      </c>
      <c r="C12" s="14">
        <v>3.9265912986057701E-2</v>
      </c>
      <c r="D12" s="14">
        <v>3.84832998406743E-2</v>
      </c>
      <c r="E12" s="14">
        <v>4.0153269754427103E-2</v>
      </c>
      <c r="F12" s="14"/>
      <c r="G12" s="14">
        <v>5.7953438140113701E-2</v>
      </c>
      <c r="H12" s="14">
        <v>3.8198667121507199E-2</v>
      </c>
      <c r="I12" s="14">
        <v>1.62899035413368E-2</v>
      </c>
      <c r="J12" s="14">
        <v>5.6652951910922497E-2</v>
      </c>
      <c r="K12" s="14">
        <v>2.82811634109713E-2</v>
      </c>
      <c r="L12" s="14">
        <v>3.5503163621017103E-2</v>
      </c>
      <c r="M12" s="14"/>
      <c r="N12" s="14">
        <v>2.3392938886374399E-2</v>
      </c>
      <c r="O12" s="14">
        <v>4.34338948674114E-2</v>
      </c>
      <c r="P12" s="14">
        <v>6.8157634931759303E-2</v>
      </c>
      <c r="Q12" s="14">
        <v>3.17098485892887E-2</v>
      </c>
      <c r="R12" s="14"/>
      <c r="S12" s="14">
        <v>3.7469846030487197E-2</v>
      </c>
      <c r="T12" s="14">
        <v>4.0670633752714999E-2</v>
      </c>
      <c r="U12" s="14">
        <v>9.4089938359092198E-2</v>
      </c>
      <c r="V12" s="14">
        <v>4.7453185750214899E-2</v>
      </c>
      <c r="W12" s="14">
        <v>1.43811351731535E-2</v>
      </c>
      <c r="X12" s="14">
        <v>3.5846077684370002E-2</v>
      </c>
      <c r="Y12" s="14">
        <v>7.1976055325499999E-2</v>
      </c>
      <c r="Z12" s="14">
        <v>0</v>
      </c>
      <c r="AA12" s="14">
        <v>2.4710323360683E-2</v>
      </c>
      <c r="AB12" s="14">
        <v>0</v>
      </c>
      <c r="AC12" s="14">
        <v>6.9143566056962896E-2</v>
      </c>
      <c r="AD12" s="14">
        <v>0</v>
      </c>
      <c r="AE12" s="14"/>
      <c r="AF12" s="14">
        <v>5.8215319845931902E-2</v>
      </c>
      <c r="AG12" s="14">
        <v>2.67141929195025E-2</v>
      </c>
      <c r="AH12" s="14">
        <v>7.8320863330557308E-3</v>
      </c>
      <c r="AI12" s="14"/>
      <c r="AJ12" s="14">
        <v>4.6788063054572102E-2</v>
      </c>
      <c r="AK12" s="14">
        <v>3.4014158429944499E-2</v>
      </c>
      <c r="AL12" s="14">
        <v>3.8117638923451297E-2</v>
      </c>
      <c r="AM12" s="14">
        <v>0.11914643387063301</v>
      </c>
      <c r="AN12" s="14">
        <v>3.09596980693881E-2</v>
      </c>
      <c r="AO12" s="14"/>
      <c r="AP12" s="14">
        <v>5.2207759226704099E-2</v>
      </c>
      <c r="AQ12" s="14">
        <v>3.3926891144370801E-2</v>
      </c>
      <c r="AR12" s="14">
        <v>3.1993633538542399E-2</v>
      </c>
      <c r="AS12" s="14"/>
      <c r="AT12" s="14">
        <v>5.2451064955685398E-2</v>
      </c>
      <c r="AU12" s="14">
        <v>7.4232456923463003E-2</v>
      </c>
      <c r="AV12" s="14">
        <v>1.5071563732655601E-2</v>
      </c>
      <c r="AW12" s="14">
        <v>8.0585897641867396E-3</v>
      </c>
      <c r="AX12" s="14">
        <v>6.4247666861252301E-2</v>
      </c>
      <c r="AY12" s="14"/>
      <c r="AZ12" s="14">
        <v>1.2782760315462599E-2</v>
      </c>
      <c r="BA12" s="14">
        <v>4.6411026675695799E-2</v>
      </c>
      <c r="BB12" s="14">
        <v>6.7696957696876003E-2</v>
      </c>
      <c r="BC12" s="14">
        <v>5.4013436824964997E-2</v>
      </c>
      <c r="BD12" s="14">
        <v>2.9268070082271301E-2</v>
      </c>
      <c r="BE12" s="14">
        <v>3.6056740615249099E-2</v>
      </c>
    </row>
    <row r="13" spans="2:57" s="32" customFormat="1" x14ac:dyDescent="0.25">
      <c r="B13" s="34" t="s">
        <v>87</v>
      </c>
      <c r="C13" s="35">
        <v>1.75209044416847E-2</v>
      </c>
      <c r="D13" s="35">
        <v>2.06389869084086E-2</v>
      </c>
      <c r="E13" s="35">
        <v>1.4980688990234199E-2</v>
      </c>
      <c r="F13" s="35"/>
      <c r="G13" s="35">
        <v>1.00611579068426E-2</v>
      </c>
      <c r="H13" s="35">
        <v>1.9637553962200099E-2</v>
      </c>
      <c r="I13" s="35">
        <v>2.8944634331105099E-2</v>
      </c>
      <c r="J13" s="35">
        <v>6.7536243355554798E-3</v>
      </c>
      <c r="K13" s="35">
        <v>2.93069097284849E-2</v>
      </c>
      <c r="L13" s="35">
        <v>1.23805587175201E-2</v>
      </c>
      <c r="M13" s="35"/>
      <c r="N13" s="35">
        <v>2.6071582603438498E-3</v>
      </c>
      <c r="O13" s="35">
        <v>2.0563942553372998E-2</v>
      </c>
      <c r="P13" s="35">
        <v>1.6935390186389301E-2</v>
      </c>
      <c r="Q13" s="35">
        <v>3.8157249309889403E-2</v>
      </c>
      <c r="R13" s="35"/>
      <c r="S13" s="35">
        <v>2.59340838542098E-2</v>
      </c>
      <c r="T13" s="35">
        <v>6.7274302943250101E-3</v>
      </c>
      <c r="U13" s="35">
        <v>4.3140041909818801E-2</v>
      </c>
      <c r="V13" s="35">
        <v>2.91040287054205E-2</v>
      </c>
      <c r="W13" s="35">
        <v>1.6713486489655701E-2</v>
      </c>
      <c r="X13" s="35">
        <v>1.2387603872879301E-2</v>
      </c>
      <c r="Y13" s="35">
        <v>1.0657178816759001E-2</v>
      </c>
      <c r="Z13" s="35">
        <v>2.7735373437590902E-2</v>
      </c>
      <c r="AA13" s="35">
        <v>7.5728117341435103E-3</v>
      </c>
      <c r="AB13" s="35">
        <v>1.44020133115399E-2</v>
      </c>
      <c r="AC13" s="35">
        <v>1.46204550404468E-2</v>
      </c>
      <c r="AD13" s="35">
        <v>0</v>
      </c>
      <c r="AE13" s="35"/>
      <c r="AF13" s="35">
        <v>2.5864029508994999E-2</v>
      </c>
      <c r="AG13" s="35">
        <v>1.21378356593322E-2</v>
      </c>
      <c r="AH13" s="35">
        <v>2.24075878272166E-2</v>
      </c>
      <c r="AI13" s="35"/>
      <c r="AJ13" s="35">
        <v>2.1466581449921501E-2</v>
      </c>
      <c r="AK13" s="35">
        <v>1.6141487356551298E-2</v>
      </c>
      <c r="AL13" s="35">
        <v>0</v>
      </c>
      <c r="AM13" s="35">
        <v>0</v>
      </c>
      <c r="AN13" s="35">
        <v>3.8345501655378797E-2</v>
      </c>
      <c r="AO13" s="35"/>
      <c r="AP13" s="35">
        <v>1.9680012165308101E-2</v>
      </c>
      <c r="AQ13" s="35">
        <v>1.00410658326464E-2</v>
      </c>
      <c r="AR13" s="35">
        <v>0</v>
      </c>
      <c r="AS13" s="35"/>
      <c r="AT13" s="35">
        <v>3.0030734861597599E-2</v>
      </c>
      <c r="AU13" s="35">
        <v>2.03084097926612E-2</v>
      </c>
      <c r="AV13" s="35">
        <v>1.80684499046441E-2</v>
      </c>
      <c r="AW13" s="35">
        <v>0</v>
      </c>
      <c r="AX13" s="35">
        <v>0</v>
      </c>
      <c r="AY13" s="35"/>
      <c r="AZ13" s="35">
        <v>1.1560427069086899E-2</v>
      </c>
      <c r="BA13" s="35">
        <v>1.82238132535699E-2</v>
      </c>
      <c r="BB13" s="35">
        <v>1.5932303648117201E-2</v>
      </c>
      <c r="BC13" s="35">
        <v>1.14036692973511E-2</v>
      </c>
      <c r="BD13" s="35">
        <v>2.8018883125569199E-2</v>
      </c>
      <c r="BE13" s="35">
        <v>4.5533220149388903E-2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BE18"/>
  <sheetViews>
    <sheetView showGridLines="0" workbookViewId="0">
      <pane xSplit="2" topLeftCell="AH1" activePane="topRight" state="frozen"/>
      <selection pane="topRight" activeCell="AL6" sqref="AL6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244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923</v>
      </c>
      <c r="D7" s="10">
        <v>495</v>
      </c>
      <c r="E7" s="10">
        <v>425</v>
      </c>
      <c r="F7" s="10"/>
      <c r="G7" s="10">
        <v>186</v>
      </c>
      <c r="H7" s="10">
        <v>158</v>
      </c>
      <c r="I7" s="10">
        <v>179</v>
      </c>
      <c r="J7" s="10">
        <v>145</v>
      </c>
      <c r="K7" s="10">
        <v>107</v>
      </c>
      <c r="L7" s="10">
        <v>148</v>
      </c>
      <c r="M7" s="10"/>
      <c r="N7" s="10">
        <v>316</v>
      </c>
      <c r="O7" s="10">
        <v>259</v>
      </c>
      <c r="P7" s="10">
        <v>173</v>
      </c>
      <c r="Q7" s="10">
        <v>167</v>
      </c>
      <c r="R7" s="10"/>
      <c r="S7" s="10">
        <v>140</v>
      </c>
      <c r="T7" s="10">
        <v>130</v>
      </c>
      <c r="U7" s="10">
        <v>73</v>
      </c>
      <c r="V7" s="10">
        <v>83</v>
      </c>
      <c r="W7" s="10">
        <v>66</v>
      </c>
      <c r="X7" s="10">
        <v>83</v>
      </c>
      <c r="Y7" s="10">
        <v>64</v>
      </c>
      <c r="Z7" s="10">
        <v>31</v>
      </c>
      <c r="AA7" s="10">
        <v>114</v>
      </c>
      <c r="AB7" s="10">
        <v>71</v>
      </c>
      <c r="AC7" s="10">
        <v>46</v>
      </c>
      <c r="AD7" s="10">
        <v>22</v>
      </c>
      <c r="AE7" s="10"/>
      <c r="AF7" s="10">
        <v>259</v>
      </c>
      <c r="AG7" s="10">
        <v>387</v>
      </c>
      <c r="AH7" s="10">
        <v>126</v>
      </c>
      <c r="AI7" s="10"/>
      <c r="AJ7" s="10">
        <v>281</v>
      </c>
      <c r="AK7" s="10">
        <v>267</v>
      </c>
      <c r="AL7" s="10">
        <v>75</v>
      </c>
      <c r="AM7" s="10">
        <v>8</v>
      </c>
      <c r="AN7" s="10">
        <v>124</v>
      </c>
      <c r="AO7" s="10"/>
      <c r="AP7" s="10">
        <v>147</v>
      </c>
      <c r="AQ7" s="10">
        <v>359</v>
      </c>
      <c r="AR7" s="10">
        <v>80</v>
      </c>
      <c r="AS7" s="10"/>
      <c r="AT7" s="10">
        <v>150</v>
      </c>
      <c r="AU7" s="10">
        <v>220</v>
      </c>
      <c r="AV7" s="10">
        <v>326</v>
      </c>
      <c r="AW7" s="10">
        <v>118</v>
      </c>
      <c r="AX7" s="10">
        <v>16</v>
      </c>
      <c r="AY7" s="10"/>
      <c r="AZ7" s="10">
        <v>228</v>
      </c>
      <c r="BA7" s="10">
        <v>265</v>
      </c>
      <c r="BB7" s="10">
        <v>105</v>
      </c>
      <c r="BC7" s="10">
        <v>166</v>
      </c>
      <c r="BD7" s="10">
        <v>107</v>
      </c>
      <c r="BE7" s="10">
        <v>52</v>
      </c>
    </row>
    <row r="8" spans="2:57" ht="30" customHeight="1" x14ac:dyDescent="0.25">
      <c r="B8" s="11" t="s">
        <v>20</v>
      </c>
      <c r="C8" s="11">
        <v>925</v>
      </c>
      <c r="D8" s="11">
        <v>509</v>
      </c>
      <c r="E8" s="11">
        <v>413</v>
      </c>
      <c r="F8" s="11"/>
      <c r="G8" s="11">
        <v>195</v>
      </c>
      <c r="H8" s="11">
        <v>174</v>
      </c>
      <c r="I8" s="11">
        <v>186</v>
      </c>
      <c r="J8" s="11">
        <v>142</v>
      </c>
      <c r="K8" s="11">
        <v>93</v>
      </c>
      <c r="L8" s="11">
        <v>136</v>
      </c>
      <c r="M8" s="11"/>
      <c r="N8" s="11">
        <v>299</v>
      </c>
      <c r="O8" s="11">
        <v>246</v>
      </c>
      <c r="P8" s="11">
        <v>186</v>
      </c>
      <c r="Q8" s="11">
        <v>186</v>
      </c>
      <c r="R8" s="11"/>
      <c r="S8" s="11">
        <v>146</v>
      </c>
      <c r="T8" s="11">
        <v>122</v>
      </c>
      <c r="U8" s="11">
        <v>71</v>
      </c>
      <c r="V8" s="11">
        <v>86</v>
      </c>
      <c r="W8" s="11">
        <v>67</v>
      </c>
      <c r="X8" s="11">
        <v>88</v>
      </c>
      <c r="Y8" s="11">
        <v>61</v>
      </c>
      <c r="Z8" s="11">
        <v>30</v>
      </c>
      <c r="AA8" s="11">
        <v>115</v>
      </c>
      <c r="AB8" s="11">
        <v>75</v>
      </c>
      <c r="AC8" s="11">
        <v>45</v>
      </c>
      <c r="AD8" s="11">
        <v>21</v>
      </c>
      <c r="AE8" s="11"/>
      <c r="AF8" s="11">
        <v>254</v>
      </c>
      <c r="AG8" s="11">
        <v>382</v>
      </c>
      <c r="AH8" s="11">
        <v>132</v>
      </c>
      <c r="AI8" s="11"/>
      <c r="AJ8" s="11">
        <v>271</v>
      </c>
      <c r="AK8" s="11">
        <v>271</v>
      </c>
      <c r="AL8" s="11">
        <v>73</v>
      </c>
      <c r="AM8" s="11">
        <v>8</v>
      </c>
      <c r="AN8" s="11">
        <v>130</v>
      </c>
      <c r="AO8" s="11"/>
      <c r="AP8" s="11">
        <v>144</v>
      </c>
      <c r="AQ8" s="11">
        <v>366</v>
      </c>
      <c r="AR8" s="11">
        <v>78</v>
      </c>
      <c r="AS8" s="11"/>
      <c r="AT8" s="11">
        <v>153</v>
      </c>
      <c r="AU8" s="11">
        <v>227</v>
      </c>
      <c r="AV8" s="11">
        <v>322</v>
      </c>
      <c r="AW8" s="11">
        <v>118</v>
      </c>
      <c r="AX8" s="11">
        <v>15</v>
      </c>
      <c r="AY8" s="11"/>
      <c r="AZ8" s="11">
        <v>241</v>
      </c>
      <c r="BA8" s="11">
        <v>264</v>
      </c>
      <c r="BB8" s="11">
        <v>106</v>
      </c>
      <c r="BC8" s="11">
        <v>160</v>
      </c>
      <c r="BD8" s="11">
        <v>103</v>
      </c>
      <c r="BE8" s="11">
        <v>51</v>
      </c>
    </row>
    <row r="9" spans="2:57" x14ac:dyDescent="0.25">
      <c r="B9" s="15" t="s">
        <v>232</v>
      </c>
      <c r="C9" s="14">
        <v>0.245522122170162</v>
      </c>
      <c r="D9" s="14">
        <v>0.23285742862366299</v>
      </c>
      <c r="E9" s="14">
        <v>0.26294945724625501</v>
      </c>
      <c r="F9" s="14"/>
      <c r="G9" s="14">
        <v>0.25429977643227503</v>
      </c>
      <c r="H9" s="14">
        <v>0.29845969137460399</v>
      </c>
      <c r="I9" s="14">
        <v>0.29578482582411297</v>
      </c>
      <c r="J9" s="14">
        <v>0.19930762039013999</v>
      </c>
      <c r="K9" s="14">
        <v>0.22160272691762201</v>
      </c>
      <c r="L9" s="14">
        <v>0.16116725715499899</v>
      </c>
      <c r="M9" s="14"/>
      <c r="N9" s="14">
        <v>0.30807569527273099</v>
      </c>
      <c r="O9" s="14">
        <v>0.22278565448422499</v>
      </c>
      <c r="P9" s="14">
        <v>0.227722008744941</v>
      </c>
      <c r="Q9" s="14">
        <v>0.19838146735041801</v>
      </c>
      <c r="R9" s="14"/>
      <c r="S9" s="14">
        <v>0.26881450680830699</v>
      </c>
      <c r="T9" s="14">
        <v>0.27263551640429101</v>
      </c>
      <c r="U9" s="14">
        <v>0.18078733769914199</v>
      </c>
      <c r="V9" s="14">
        <v>0.24166179268465501</v>
      </c>
      <c r="W9" s="14">
        <v>0.237637828013921</v>
      </c>
      <c r="X9" s="14">
        <v>0.27154885446136701</v>
      </c>
      <c r="Y9" s="14">
        <v>0.22788710859455499</v>
      </c>
      <c r="Z9" s="14">
        <v>0.23235638576307399</v>
      </c>
      <c r="AA9" s="14">
        <v>0.210142837154633</v>
      </c>
      <c r="AB9" s="14">
        <v>0.22488398063846801</v>
      </c>
      <c r="AC9" s="14">
        <v>0.31339221981482401</v>
      </c>
      <c r="AD9" s="14">
        <v>0.26634398883494498</v>
      </c>
      <c r="AE9" s="14"/>
      <c r="AF9" s="14">
        <v>0.23368499493887601</v>
      </c>
      <c r="AG9" s="14">
        <v>0.262091714493703</v>
      </c>
      <c r="AH9" s="14">
        <v>0.22739492561942001</v>
      </c>
      <c r="AI9" s="14"/>
      <c r="AJ9" s="14">
        <v>0.226036547817341</v>
      </c>
      <c r="AK9" s="14">
        <v>0.287580111162406</v>
      </c>
      <c r="AL9" s="14">
        <v>0.24262050206976199</v>
      </c>
      <c r="AM9" s="14">
        <v>0.113046670716554</v>
      </c>
      <c r="AN9" s="14">
        <v>0.21104671589061999</v>
      </c>
      <c r="AO9" s="14"/>
      <c r="AP9" s="14">
        <v>0.27399571322356903</v>
      </c>
      <c r="AQ9" s="14">
        <v>0.27426378973597698</v>
      </c>
      <c r="AR9" s="14">
        <v>0.24795691809293199</v>
      </c>
      <c r="AS9" s="14"/>
      <c r="AT9" s="14">
        <v>0.150280483777089</v>
      </c>
      <c r="AU9" s="14">
        <v>0.14810274714868801</v>
      </c>
      <c r="AV9" s="14">
        <v>0.32904500100017497</v>
      </c>
      <c r="AW9" s="14">
        <v>0.32113276795145701</v>
      </c>
      <c r="AX9" s="14">
        <v>0.31450879815240801</v>
      </c>
      <c r="AY9" s="14"/>
      <c r="AZ9" s="14">
        <v>0.327450504279855</v>
      </c>
      <c r="BA9" s="14">
        <v>0.21892507006409301</v>
      </c>
      <c r="BB9" s="14">
        <v>0.19562646836136999</v>
      </c>
      <c r="BC9" s="14">
        <v>0.236110208399232</v>
      </c>
      <c r="BD9" s="14">
        <v>0.202050772578107</v>
      </c>
      <c r="BE9" s="14">
        <v>0.21778881571605299</v>
      </c>
    </row>
    <row r="10" spans="2:57" x14ac:dyDescent="0.25">
      <c r="B10" s="15" t="s">
        <v>233</v>
      </c>
      <c r="C10" s="14">
        <v>0.42415132788834597</v>
      </c>
      <c r="D10" s="14">
        <v>0.44509253675886201</v>
      </c>
      <c r="E10" s="14">
        <v>0.39634907805288699</v>
      </c>
      <c r="F10" s="14"/>
      <c r="G10" s="14">
        <v>0.34029551373759398</v>
      </c>
      <c r="H10" s="14">
        <v>0.40555941790619499</v>
      </c>
      <c r="I10" s="14">
        <v>0.47691775245384799</v>
      </c>
      <c r="J10" s="14">
        <v>0.463138386382907</v>
      </c>
      <c r="K10" s="14">
        <v>0.40789102644258102</v>
      </c>
      <c r="L10" s="14">
        <v>0.466243689312548</v>
      </c>
      <c r="M10" s="14"/>
      <c r="N10" s="14">
        <v>0.43743623760481198</v>
      </c>
      <c r="O10" s="14">
        <v>0.418834663734858</v>
      </c>
      <c r="P10" s="14">
        <v>0.41461481850610299</v>
      </c>
      <c r="Q10" s="14">
        <v>0.42300042798462101</v>
      </c>
      <c r="R10" s="14"/>
      <c r="S10" s="14">
        <v>0.42200818328497902</v>
      </c>
      <c r="T10" s="14">
        <v>0.41716639435186198</v>
      </c>
      <c r="U10" s="14">
        <v>0.43114977722215903</v>
      </c>
      <c r="V10" s="14">
        <v>0.37717973198052301</v>
      </c>
      <c r="W10" s="14">
        <v>0.39759325149053798</v>
      </c>
      <c r="X10" s="14">
        <v>0.48873717348813001</v>
      </c>
      <c r="Y10" s="14">
        <v>0.50507050012991295</v>
      </c>
      <c r="Z10" s="14">
        <v>0.32469480778926102</v>
      </c>
      <c r="AA10" s="14">
        <v>0.43122951333467002</v>
      </c>
      <c r="AB10" s="14">
        <v>0.38321726930643202</v>
      </c>
      <c r="AC10" s="14">
        <v>0.41070966024787597</v>
      </c>
      <c r="AD10" s="14">
        <v>0.50382028836495196</v>
      </c>
      <c r="AE10" s="14"/>
      <c r="AF10" s="14">
        <v>0.42840400650275501</v>
      </c>
      <c r="AG10" s="14">
        <v>0.43538642144666401</v>
      </c>
      <c r="AH10" s="14">
        <v>0.50000395782092799</v>
      </c>
      <c r="AI10" s="14"/>
      <c r="AJ10" s="14">
        <v>0.444701452452341</v>
      </c>
      <c r="AK10" s="14">
        <v>0.43000121040608003</v>
      </c>
      <c r="AL10" s="14">
        <v>0.45125170871905101</v>
      </c>
      <c r="AM10" s="14">
        <v>0.28553163403083498</v>
      </c>
      <c r="AN10" s="14">
        <v>0.43689669194907199</v>
      </c>
      <c r="AO10" s="14"/>
      <c r="AP10" s="14">
        <v>0.416457901347285</v>
      </c>
      <c r="AQ10" s="14">
        <v>0.44632524162211001</v>
      </c>
      <c r="AR10" s="14">
        <v>0.38002919607656999</v>
      </c>
      <c r="AS10" s="14"/>
      <c r="AT10" s="14">
        <v>0.45218585658941701</v>
      </c>
      <c r="AU10" s="14">
        <v>0.43729753322412002</v>
      </c>
      <c r="AV10" s="14">
        <v>0.38876725536454798</v>
      </c>
      <c r="AW10" s="14">
        <v>0.45310608785092099</v>
      </c>
      <c r="AX10" s="14">
        <v>0.56244030069450202</v>
      </c>
      <c r="AY10" s="14"/>
      <c r="AZ10" s="14">
        <v>0.41283840418754603</v>
      </c>
      <c r="BA10" s="14">
        <v>0.42754209185376901</v>
      </c>
      <c r="BB10" s="14">
        <v>0.49024201702911802</v>
      </c>
      <c r="BC10" s="14">
        <v>0.39704557984319599</v>
      </c>
      <c r="BD10" s="14">
        <v>0.43585188032922101</v>
      </c>
      <c r="BE10" s="14">
        <v>0.38407322331433802</v>
      </c>
    </row>
    <row r="11" spans="2:57" x14ac:dyDescent="0.25">
      <c r="B11" s="15" t="s">
        <v>234</v>
      </c>
      <c r="C11" s="14">
        <v>0.244973648203684</v>
      </c>
      <c r="D11" s="14">
        <v>0.24274698125763999</v>
      </c>
      <c r="E11" s="14">
        <v>0.247260483938324</v>
      </c>
      <c r="F11" s="14"/>
      <c r="G11" s="14">
        <v>0.29136314229451998</v>
      </c>
      <c r="H11" s="14">
        <v>0.215184758384037</v>
      </c>
      <c r="I11" s="14">
        <v>0.14710316777921201</v>
      </c>
      <c r="J11" s="14">
        <v>0.25514710198923601</v>
      </c>
      <c r="K11" s="14">
        <v>0.29728381010371002</v>
      </c>
      <c r="L11" s="14">
        <v>0.30400198982156001</v>
      </c>
      <c r="M11" s="14"/>
      <c r="N11" s="14">
        <v>0.202893472641484</v>
      </c>
      <c r="O11" s="14">
        <v>0.27431231167978498</v>
      </c>
      <c r="P11" s="14">
        <v>0.254878989215927</v>
      </c>
      <c r="Q11" s="14">
        <v>0.25714813934341901</v>
      </c>
      <c r="R11" s="14"/>
      <c r="S11" s="14">
        <v>0.232086596887046</v>
      </c>
      <c r="T11" s="14">
        <v>0.18054557300955401</v>
      </c>
      <c r="U11" s="14">
        <v>0.21666158885460399</v>
      </c>
      <c r="V11" s="14">
        <v>0.28954603688703401</v>
      </c>
      <c r="W11" s="14">
        <v>0.29386186055287</v>
      </c>
      <c r="X11" s="14">
        <v>0.188098671511189</v>
      </c>
      <c r="Y11" s="14">
        <v>0.183576409966935</v>
      </c>
      <c r="Z11" s="14">
        <v>0.407935188219409</v>
      </c>
      <c r="AA11" s="14">
        <v>0.296373664544061</v>
      </c>
      <c r="AB11" s="14">
        <v>0.320718828727798</v>
      </c>
      <c r="AC11" s="14">
        <v>0.18591263131383701</v>
      </c>
      <c r="AD11" s="14">
        <v>0.229835722800103</v>
      </c>
      <c r="AE11" s="14"/>
      <c r="AF11" s="14">
        <v>0.23811835219408101</v>
      </c>
      <c r="AG11" s="14">
        <v>0.22655868929270401</v>
      </c>
      <c r="AH11" s="14">
        <v>0.21534999061342799</v>
      </c>
      <c r="AI11" s="14"/>
      <c r="AJ11" s="14">
        <v>0.24336272352030799</v>
      </c>
      <c r="AK11" s="14">
        <v>0.21312642297928999</v>
      </c>
      <c r="AL11" s="14">
        <v>0.19644198213025699</v>
      </c>
      <c r="AM11" s="14">
        <v>0.235143072931838</v>
      </c>
      <c r="AN11" s="14">
        <v>0.25260589591958998</v>
      </c>
      <c r="AO11" s="14"/>
      <c r="AP11" s="14">
        <v>0.221791132228678</v>
      </c>
      <c r="AQ11" s="14">
        <v>0.21177905037189301</v>
      </c>
      <c r="AR11" s="14">
        <v>0.280241835930917</v>
      </c>
      <c r="AS11" s="14"/>
      <c r="AT11" s="14">
        <v>0.243448469762617</v>
      </c>
      <c r="AU11" s="14">
        <v>0.31048967820291001</v>
      </c>
      <c r="AV11" s="14">
        <v>0.221379755022411</v>
      </c>
      <c r="AW11" s="14">
        <v>0.192708862349698</v>
      </c>
      <c r="AX11" s="14">
        <v>6.5275944268381306E-2</v>
      </c>
      <c r="AY11" s="14"/>
      <c r="AZ11" s="14">
        <v>0.205028111751974</v>
      </c>
      <c r="BA11" s="14">
        <v>0.26279250486549699</v>
      </c>
      <c r="BB11" s="14">
        <v>0.18573980540799501</v>
      </c>
      <c r="BC11" s="14">
        <v>0.27509642120194999</v>
      </c>
      <c r="BD11" s="14">
        <v>0.26097918307698698</v>
      </c>
      <c r="BE11" s="14">
        <v>0.33720899264812698</v>
      </c>
    </row>
    <row r="12" spans="2:57" x14ac:dyDescent="0.25">
      <c r="B12" s="15" t="s">
        <v>235</v>
      </c>
      <c r="C12" s="14">
        <v>6.6292086127255595E-2</v>
      </c>
      <c r="D12" s="14">
        <v>6.2844041654540994E-2</v>
      </c>
      <c r="E12" s="14">
        <v>7.1032689324457304E-2</v>
      </c>
      <c r="F12" s="14"/>
      <c r="G12" s="14">
        <v>9.19911123121607E-2</v>
      </c>
      <c r="H12" s="14">
        <v>6.0708774036059697E-2</v>
      </c>
      <c r="I12" s="14">
        <v>5.7308659118477802E-2</v>
      </c>
      <c r="J12" s="14">
        <v>6.8540710241447603E-2</v>
      </c>
      <c r="K12" s="14">
        <v>5.5097889281814E-2</v>
      </c>
      <c r="L12" s="14">
        <v>5.4288003291818702E-2</v>
      </c>
      <c r="M12" s="14"/>
      <c r="N12" s="14">
        <v>4.88555054881539E-2</v>
      </c>
      <c r="O12" s="14">
        <v>6.4953844002763494E-2</v>
      </c>
      <c r="P12" s="14">
        <v>8.5548669781374001E-2</v>
      </c>
      <c r="Q12" s="14">
        <v>7.9620999403722401E-2</v>
      </c>
      <c r="R12" s="14"/>
      <c r="S12" s="14">
        <v>7.1112576180404299E-2</v>
      </c>
      <c r="T12" s="14">
        <v>0.12201376662331</v>
      </c>
      <c r="U12" s="14">
        <v>0.12758924423668899</v>
      </c>
      <c r="V12" s="14">
        <v>5.21618109411075E-2</v>
      </c>
      <c r="W12" s="14">
        <v>3.64183863995E-2</v>
      </c>
      <c r="X12" s="14">
        <v>2.6873252134610202E-2</v>
      </c>
      <c r="Y12" s="14">
        <v>7.0080844550392402E-2</v>
      </c>
      <c r="Z12" s="14">
        <v>0</v>
      </c>
      <c r="AA12" s="14">
        <v>4.4469953839041801E-2</v>
      </c>
      <c r="AB12" s="14">
        <v>5.7912039662207197E-2</v>
      </c>
      <c r="AC12" s="14">
        <v>8.9985488623463103E-2</v>
      </c>
      <c r="AD12" s="14">
        <v>0</v>
      </c>
      <c r="AE12" s="14"/>
      <c r="AF12" s="14">
        <v>7.6064566047549007E-2</v>
      </c>
      <c r="AG12" s="14">
        <v>6.4997830848998794E-2</v>
      </c>
      <c r="AH12" s="14">
        <v>2.5132402204505799E-2</v>
      </c>
      <c r="AI12" s="14"/>
      <c r="AJ12" s="14">
        <v>6.3272971770466896E-2</v>
      </c>
      <c r="AK12" s="14">
        <v>5.8388592027917199E-2</v>
      </c>
      <c r="AL12" s="14">
        <v>0.10968580708093</v>
      </c>
      <c r="AM12" s="14">
        <v>0.36627862232077202</v>
      </c>
      <c r="AN12" s="14">
        <v>5.0185227742526199E-2</v>
      </c>
      <c r="AO12" s="14"/>
      <c r="AP12" s="14">
        <v>7.3240778832041595E-2</v>
      </c>
      <c r="AQ12" s="14">
        <v>5.9428197942522798E-2</v>
      </c>
      <c r="AR12" s="14">
        <v>9.1772049899581001E-2</v>
      </c>
      <c r="AS12" s="14"/>
      <c r="AT12" s="14">
        <v>0.118054952753328</v>
      </c>
      <c r="AU12" s="14">
        <v>8.6668574049212396E-2</v>
      </c>
      <c r="AV12" s="14">
        <v>3.8207313796771801E-2</v>
      </c>
      <c r="AW12" s="14">
        <v>3.3052281847924803E-2</v>
      </c>
      <c r="AX12" s="14">
        <v>5.7774956884709301E-2</v>
      </c>
      <c r="AY12" s="14"/>
      <c r="AZ12" s="14">
        <v>4.5926469038628397E-2</v>
      </c>
      <c r="BA12" s="14">
        <v>7.0485675263756403E-2</v>
      </c>
      <c r="BB12" s="14">
        <v>9.2802791982969104E-2</v>
      </c>
      <c r="BC12" s="14">
        <v>8.4362845377480594E-2</v>
      </c>
      <c r="BD12" s="14">
        <v>6.1780928376028797E-2</v>
      </c>
      <c r="BE12" s="14">
        <v>3.8236328578028202E-2</v>
      </c>
    </row>
    <row r="13" spans="2:57" s="32" customFormat="1" x14ac:dyDescent="0.25">
      <c r="B13" s="34" t="s">
        <v>87</v>
      </c>
      <c r="C13" s="35">
        <v>1.9060815610553301E-2</v>
      </c>
      <c r="D13" s="35">
        <v>1.6459011705293802E-2</v>
      </c>
      <c r="E13" s="35">
        <v>2.2408291438077599E-2</v>
      </c>
      <c r="F13" s="35"/>
      <c r="G13" s="35">
        <v>2.20504552234497E-2</v>
      </c>
      <c r="H13" s="35">
        <v>2.0087358299105101E-2</v>
      </c>
      <c r="I13" s="35">
        <v>2.2885594824349001E-2</v>
      </c>
      <c r="J13" s="35">
        <v>1.38661809962698E-2</v>
      </c>
      <c r="K13" s="35">
        <v>1.8124547254272001E-2</v>
      </c>
      <c r="L13" s="35">
        <v>1.4299060419074E-2</v>
      </c>
      <c r="M13" s="35"/>
      <c r="N13" s="35">
        <v>2.7390889928192502E-3</v>
      </c>
      <c r="O13" s="35">
        <v>1.91135260983686E-2</v>
      </c>
      <c r="P13" s="35">
        <v>1.7235513751654798E-2</v>
      </c>
      <c r="Q13" s="35">
        <v>4.1848965917819697E-2</v>
      </c>
      <c r="R13" s="35"/>
      <c r="S13" s="35">
        <v>5.9781368392634298E-3</v>
      </c>
      <c r="T13" s="35">
        <v>7.6387496109827499E-3</v>
      </c>
      <c r="U13" s="35">
        <v>4.3812051987406397E-2</v>
      </c>
      <c r="V13" s="35">
        <v>3.9450627506680602E-2</v>
      </c>
      <c r="W13" s="35">
        <v>3.4488673543171297E-2</v>
      </c>
      <c r="X13" s="35">
        <v>2.47420484047036E-2</v>
      </c>
      <c r="Y13" s="35">
        <v>1.3385136758204999E-2</v>
      </c>
      <c r="Z13" s="35">
        <v>3.5013618228255598E-2</v>
      </c>
      <c r="AA13" s="35">
        <v>1.7784031127594201E-2</v>
      </c>
      <c r="AB13" s="35">
        <v>1.3267881665094201E-2</v>
      </c>
      <c r="AC13" s="35">
        <v>0</v>
      </c>
      <c r="AD13" s="35">
        <v>0</v>
      </c>
      <c r="AE13" s="35"/>
      <c r="AF13" s="35">
        <v>2.3728080316738301E-2</v>
      </c>
      <c r="AG13" s="35">
        <v>1.09653439179297E-2</v>
      </c>
      <c r="AH13" s="35">
        <v>3.21187237417178E-2</v>
      </c>
      <c r="AI13" s="35"/>
      <c r="AJ13" s="35">
        <v>2.26263044395432E-2</v>
      </c>
      <c r="AK13" s="35">
        <v>1.0903663424307901E-2</v>
      </c>
      <c r="AL13" s="35">
        <v>0</v>
      </c>
      <c r="AM13" s="35">
        <v>0</v>
      </c>
      <c r="AN13" s="35">
        <v>4.9265468498192203E-2</v>
      </c>
      <c r="AO13" s="35"/>
      <c r="AP13" s="35">
        <v>1.4514474368425999E-2</v>
      </c>
      <c r="AQ13" s="35">
        <v>8.2037203274968207E-3</v>
      </c>
      <c r="AR13" s="35">
        <v>0</v>
      </c>
      <c r="AS13" s="35"/>
      <c r="AT13" s="35">
        <v>3.60302371175499E-2</v>
      </c>
      <c r="AU13" s="35">
        <v>1.7441467375070699E-2</v>
      </c>
      <c r="AV13" s="35">
        <v>2.2600674816094901E-2</v>
      </c>
      <c r="AW13" s="35">
        <v>0</v>
      </c>
      <c r="AX13" s="35">
        <v>0</v>
      </c>
      <c r="AY13" s="35"/>
      <c r="AZ13" s="35">
        <v>8.7565107419961402E-3</v>
      </c>
      <c r="BA13" s="35">
        <v>2.0254657952885301E-2</v>
      </c>
      <c r="BB13" s="35">
        <v>3.5588917218547997E-2</v>
      </c>
      <c r="BC13" s="35">
        <v>7.3849451781413701E-3</v>
      </c>
      <c r="BD13" s="35">
        <v>3.9337235639656597E-2</v>
      </c>
      <c r="BE13" s="35">
        <v>2.2692639743453501E-2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BE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248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1505</v>
      </c>
      <c r="D7" s="10">
        <v>730</v>
      </c>
      <c r="E7" s="10">
        <v>769</v>
      </c>
      <c r="F7" s="10"/>
      <c r="G7" s="10">
        <v>229</v>
      </c>
      <c r="H7" s="10">
        <v>257</v>
      </c>
      <c r="I7" s="10">
        <v>268</v>
      </c>
      <c r="J7" s="10">
        <v>255</v>
      </c>
      <c r="K7" s="10">
        <v>200</v>
      </c>
      <c r="L7" s="10">
        <v>296</v>
      </c>
      <c r="M7" s="10"/>
      <c r="N7" s="10">
        <v>523</v>
      </c>
      <c r="O7" s="10">
        <v>437</v>
      </c>
      <c r="P7" s="10">
        <v>296</v>
      </c>
      <c r="Q7" s="10">
        <v>241</v>
      </c>
      <c r="R7" s="10"/>
      <c r="S7" s="10">
        <v>232</v>
      </c>
      <c r="T7" s="10">
        <v>212</v>
      </c>
      <c r="U7" s="10">
        <v>123</v>
      </c>
      <c r="V7" s="10">
        <v>102</v>
      </c>
      <c r="W7" s="10">
        <v>103</v>
      </c>
      <c r="X7" s="10">
        <v>130</v>
      </c>
      <c r="Y7" s="10">
        <v>120</v>
      </c>
      <c r="Z7" s="10">
        <v>63</v>
      </c>
      <c r="AA7" s="10">
        <v>158</v>
      </c>
      <c r="AB7" s="10">
        <v>136</v>
      </c>
      <c r="AC7" s="10">
        <v>76</v>
      </c>
      <c r="AD7" s="10">
        <v>50</v>
      </c>
      <c r="AE7" s="10"/>
      <c r="AF7" s="10">
        <v>446</v>
      </c>
      <c r="AG7" s="10">
        <v>663</v>
      </c>
      <c r="AH7" s="10">
        <v>212</v>
      </c>
      <c r="AI7" s="10"/>
      <c r="AJ7" s="10">
        <v>481</v>
      </c>
      <c r="AK7" s="10">
        <v>427</v>
      </c>
      <c r="AL7" s="10">
        <v>136</v>
      </c>
      <c r="AM7" s="10">
        <v>19</v>
      </c>
      <c r="AN7" s="10">
        <v>178</v>
      </c>
      <c r="AO7" s="10"/>
      <c r="AP7" s="10">
        <v>280</v>
      </c>
      <c r="AQ7" s="10">
        <v>558</v>
      </c>
      <c r="AR7" s="10">
        <v>129</v>
      </c>
      <c r="AS7" s="10"/>
      <c r="AT7" s="10" t="s">
        <v>246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379</v>
      </c>
      <c r="BA7" s="10">
        <v>436</v>
      </c>
      <c r="BB7" s="10">
        <v>179</v>
      </c>
      <c r="BC7" s="10">
        <v>263</v>
      </c>
      <c r="BD7" s="10">
        <v>167</v>
      </c>
      <c r="BE7" s="10">
        <v>81</v>
      </c>
    </row>
    <row r="8" spans="2:57" ht="30" customHeight="1" x14ac:dyDescent="0.25">
      <c r="B8" s="11" t="s">
        <v>20</v>
      </c>
      <c r="C8" s="11">
        <v>1497</v>
      </c>
      <c r="D8" s="11">
        <v>743</v>
      </c>
      <c r="E8" s="11">
        <v>748</v>
      </c>
      <c r="F8" s="11"/>
      <c r="G8" s="11">
        <v>239</v>
      </c>
      <c r="H8" s="11">
        <v>281</v>
      </c>
      <c r="I8" s="11">
        <v>277</v>
      </c>
      <c r="J8" s="11">
        <v>248</v>
      </c>
      <c r="K8" s="11">
        <v>178</v>
      </c>
      <c r="L8" s="11">
        <v>274</v>
      </c>
      <c r="M8" s="11"/>
      <c r="N8" s="11">
        <v>492</v>
      </c>
      <c r="O8" s="11">
        <v>413</v>
      </c>
      <c r="P8" s="11">
        <v>318</v>
      </c>
      <c r="Q8" s="11">
        <v>265</v>
      </c>
      <c r="R8" s="11"/>
      <c r="S8" s="11">
        <v>243</v>
      </c>
      <c r="T8" s="11">
        <v>198</v>
      </c>
      <c r="U8" s="11">
        <v>116</v>
      </c>
      <c r="V8" s="11">
        <v>103</v>
      </c>
      <c r="W8" s="11">
        <v>102</v>
      </c>
      <c r="X8" s="11">
        <v>136</v>
      </c>
      <c r="Y8" s="11">
        <v>116</v>
      </c>
      <c r="Z8" s="11">
        <v>60</v>
      </c>
      <c r="AA8" s="11">
        <v>158</v>
      </c>
      <c r="AB8" s="11">
        <v>143</v>
      </c>
      <c r="AC8" s="11">
        <v>74</v>
      </c>
      <c r="AD8" s="11">
        <v>47</v>
      </c>
      <c r="AE8" s="11"/>
      <c r="AF8" s="11">
        <v>433</v>
      </c>
      <c r="AG8" s="11">
        <v>652</v>
      </c>
      <c r="AH8" s="11">
        <v>221</v>
      </c>
      <c r="AI8" s="11"/>
      <c r="AJ8" s="11">
        <v>465</v>
      </c>
      <c r="AK8" s="11">
        <v>431</v>
      </c>
      <c r="AL8" s="11">
        <v>131</v>
      </c>
      <c r="AM8" s="11">
        <v>19</v>
      </c>
      <c r="AN8" s="11">
        <v>184</v>
      </c>
      <c r="AO8" s="11"/>
      <c r="AP8" s="11">
        <v>275</v>
      </c>
      <c r="AQ8" s="11">
        <v>564</v>
      </c>
      <c r="AR8" s="11">
        <v>125</v>
      </c>
      <c r="AS8" s="11"/>
      <c r="AT8" s="11" t="s">
        <v>246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398</v>
      </c>
      <c r="BA8" s="11">
        <v>430</v>
      </c>
      <c r="BB8" s="11">
        <v>177</v>
      </c>
      <c r="BC8" s="11">
        <v>253</v>
      </c>
      <c r="BD8" s="11">
        <v>160</v>
      </c>
      <c r="BE8" s="11">
        <v>79</v>
      </c>
    </row>
    <row r="9" spans="2:57" x14ac:dyDescent="0.25">
      <c r="B9" s="15" t="s">
        <v>192</v>
      </c>
      <c r="C9" s="14">
        <v>0.296404629550506</v>
      </c>
      <c r="D9" s="14">
        <v>0.23845838511277001</v>
      </c>
      <c r="E9" s="14">
        <v>0.35235874170556702</v>
      </c>
      <c r="F9" s="14"/>
      <c r="G9" s="14">
        <v>0.25110779810286898</v>
      </c>
      <c r="H9" s="14">
        <v>0.314920532704483</v>
      </c>
      <c r="I9" s="14">
        <v>0.28164320665275999</v>
      </c>
      <c r="J9" s="14">
        <v>0.31575467548092101</v>
      </c>
      <c r="K9" s="14">
        <v>0.30255662389155202</v>
      </c>
      <c r="L9" s="14">
        <v>0.31032453182602199</v>
      </c>
      <c r="M9" s="14"/>
      <c r="N9" s="14">
        <v>0.31936392581180401</v>
      </c>
      <c r="O9" s="14">
        <v>0.27643803198285199</v>
      </c>
      <c r="P9" s="14">
        <v>0.30552551720792798</v>
      </c>
      <c r="Q9" s="14">
        <v>0.28285678822912202</v>
      </c>
      <c r="R9" s="14"/>
      <c r="S9" s="14">
        <v>0.279968330076865</v>
      </c>
      <c r="T9" s="14">
        <v>0.30149942244410999</v>
      </c>
      <c r="U9" s="14">
        <v>0.18499362721094401</v>
      </c>
      <c r="V9" s="14">
        <v>0.28811447382534999</v>
      </c>
      <c r="W9" s="14">
        <v>0.35032614493895597</v>
      </c>
      <c r="X9" s="14">
        <v>0.25575249669691003</v>
      </c>
      <c r="Y9" s="14">
        <v>0.26391501662391897</v>
      </c>
      <c r="Z9" s="14">
        <v>0.31964430739628802</v>
      </c>
      <c r="AA9" s="14">
        <v>0.28993360633547499</v>
      </c>
      <c r="AB9" s="14">
        <v>0.40198275840166803</v>
      </c>
      <c r="AC9" s="14">
        <v>0.35691745796118102</v>
      </c>
      <c r="AD9" s="14">
        <v>0.30974057930679999</v>
      </c>
      <c r="AE9" s="14"/>
      <c r="AF9" s="14">
        <v>0.26967044370557602</v>
      </c>
      <c r="AG9" s="14">
        <v>0.33749695175760702</v>
      </c>
      <c r="AH9" s="14">
        <v>0.25636329437125899</v>
      </c>
      <c r="AI9" s="14"/>
      <c r="AJ9" s="14">
        <v>0.25313823822520798</v>
      </c>
      <c r="AK9" s="14">
        <v>0.35344295563543598</v>
      </c>
      <c r="AL9" s="14">
        <v>0.33466679975343999</v>
      </c>
      <c r="AM9" s="14">
        <v>0.15406019205207799</v>
      </c>
      <c r="AN9" s="14">
        <v>0.24537911930269299</v>
      </c>
      <c r="AO9" s="14"/>
      <c r="AP9" s="14">
        <v>0.24079963276431199</v>
      </c>
      <c r="AQ9" s="14">
        <v>0.35322693103905001</v>
      </c>
      <c r="AR9" s="14">
        <v>0.35056694533583199</v>
      </c>
      <c r="AS9" s="14"/>
      <c r="AT9" s="14" t="s">
        <v>247</v>
      </c>
      <c r="AU9" s="14">
        <v>0.27493677045106601</v>
      </c>
      <c r="AV9" s="14">
        <v>0.32994317785577199</v>
      </c>
      <c r="AW9" s="14">
        <v>0.346767089885541</v>
      </c>
      <c r="AX9" s="14">
        <v>0.35678296893745698</v>
      </c>
      <c r="AY9" s="14"/>
      <c r="AZ9" s="14">
        <v>0.285286683447319</v>
      </c>
      <c r="BA9" s="14">
        <v>0.33325672360504599</v>
      </c>
      <c r="BB9" s="14">
        <v>0.28594787751032802</v>
      </c>
      <c r="BC9" s="14">
        <v>0.23352459462774</v>
      </c>
      <c r="BD9" s="14">
        <v>0.31653031697636302</v>
      </c>
      <c r="BE9" s="14">
        <v>0.33646222455385399</v>
      </c>
    </row>
    <row r="10" spans="2:57" x14ac:dyDescent="0.25">
      <c r="B10" s="15" t="s">
        <v>191</v>
      </c>
      <c r="C10" s="14">
        <v>0.27779753016902597</v>
      </c>
      <c r="D10" s="14">
        <v>0.36867278179574198</v>
      </c>
      <c r="E10" s="14">
        <v>0.18673838759854899</v>
      </c>
      <c r="F10" s="14"/>
      <c r="G10" s="14">
        <v>0.28187080826498601</v>
      </c>
      <c r="H10" s="14">
        <v>0.33207272114948999</v>
      </c>
      <c r="I10" s="14">
        <v>0.26884581230703802</v>
      </c>
      <c r="J10" s="14">
        <v>0.25694218477249697</v>
      </c>
      <c r="K10" s="14">
        <v>0.29099108203183599</v>
      </c>
      <c r="L10" s="14">
        <v>0.23804947336422599</v>
      </c>
      <c r="M10" s="14"/>
      <c r="N10" s="14">
        <v>0.32149791524677901</v>
      </c>
      <c r="O10" s="14">
        <v>0.26713671099790798</v>
      </c>
      <c r="P10" s="14">
        <v>0.25765648252145501</v>
      </c>
      <c r="Q10" s="14">
        <v>0.24577774571852201</v>
      </c>
      <c r="R10" s="14"/>
      <c r="S10" s="14">
        <v>0.31436732483802798</v>
      </c>
      <c r="T10" s="14">
        <v>0.26858156200844402</v>
      </c>
      <c r="U10" s="14">
        <v>0.28364596416937199</v>
      </c>
      <c r="V10" s="14">
        <v>0.17705563618824699</v>
      </c>
      <c r="W10" s="14">
        <v>0.30665623248770402</v>
      </c>
      <c r="X10" s="14">
        <v>0.313115250943931</v>
      </c>
      <c r="Y10" s="14">
        <v>0.247889779670838</v>
      </c>
      <c r="Z10" s="14">
        <v>0.26964211843338298</v>
      </c>
      <c r="AA10" s="14">
        <v>0.27113916916161501</v>
      </c>
      <c r="AB10" s="14">
        <v>0.38571695639890302</v>
      </c>
      <c r="AC10" s="14">
        <v>0.116515127375108</v>
      </c>
      <c r="AD10" s="14">
        <v>0.20053502253365199</v>
      </c>
      <c r="AE10" s="14"/>
      <c r="AF10" s="14">
        <v>0.26667012132662399</v>
      </c>
      <c r="AG10" s="14">
        <v>0.28540288847439799</v>
      </c>
      <c r="AH10" s="14">
        <v>0.27045645667117302</v>
      </c>
      <c r="AI10" s="14"/>
      <c r="AJ10" s="14">
        <v>0.29764642109100697</v>
      </c>
      <c r="AK10" s="14">
        <v>0.28319981761402002</v>
      </c>
      <c r="AL10" s="14">
        <v>0.269708948317884</v>
      </c>
      <c r="AM10" s="14">
        <v>0.114163517982806</v>
      </c>
      <c r="AN10" s="14">
        <v>0.27305224111509202</v>
      </c>
      <c r="AO10" s="14"/>
      <c r="AP10" s="14">
        <v>0.36772899015339799</v>
      </c>
      <c r="AQ10" s="14">
        <v>0.26806850992272802</v>
      </c>
      <c r="AR10" s="14">
        <v>0.28753550730306299</v>
      </c>
      <c r="AS10" s="14"/>
      <c r="AT10" s="14" t="s">
        <v>247</v>
      </c>
      <c r="AU10" s="14">
        <v>0.237287648394548</v>
      </c>
      <c r="AV10" s="14">
        <v>0.327740619393184</v>
      </c>
      <c r="AW10" s="14">
        <v>0.306179326974863</v>
      </c>
      <c r="AX10" s="14">
        <v>0.44303218192197302</v>
      </c>
      <c r="AY10" s="14"/>
      <c r="AZ10" s="14">
        <v>0.35664174202920101</v>
      </c>
      <c r="BA10" s="14">
        <v>0.28188620636816603</v>
      </c>
      <c r="BB10" s="14">
        <v>0.23638192384512499</v>
      </c>
      <c r="BC10" s="14">
        <v>0.224932183677338</v>
      </c>
      <c r="BD10" s="14">
        <v>0.207914655550065</v>
      </c>
      <c r="BE10" s="14">
        <v>0.26192395224871701</v>
      </c>
    </row>
    <row r="11" spans="2:57" x14ac:dyDescent="0.25">
      <c r="B11" s="15" t="s">
        <v>193</v>
      </c>
      <c r="C11" s="14">
        <v>0.17106172723259</v>
      </c>
      <c r="D11" s="14">
        <v>0.16458378006597801</v>
      </c>
      <c r="E11" s="14">
        <v>0.17887302008318701</v>
      </c>
      <c r="F11" s="14"/>
      <c r="G11" s="14">
        <v>0.21489263288610999</v>
      </c>
      <c r="H11" s="14">
        <v>0.234371290769778</v>
      </c>
      <c r="I11" s="14">
        <v>0.20444933188699399</v>
      </c>
      <c r="J11" s="14">
        <v>0.15277207799287801</v>
      </c>
      <c r="K11" s="14">
        <v>0.100471504587188</v>
      </c>
      <c r="L11" s="14">
        <v>9.6736426985045407E-2</v>
      </c>
      <c r="M11" s="14"/>
      <c r="N11" s="14">
        <v>0.22979103122082201</v>
      </c>
      <c r="O11" s="14">
        <v>0.13195349253689501</v>
      </c>
      <c r="P11" s="14">
        <v>0.16456195108490301</v>
      </c>
      <c r="Q11" s="14">
        <v>0.125552070908068</v>
      </c>
      <c r="R11" s="14"/>
      <c r="S11" s="14">
        <v>0.20474716280806801</v>
      </c>
      <c r="T11" s="14">
        <v>0.16241254584734899</v>
      </c>
      <c r="U11" s="14">
        <v>0.107535960280812</v>
      </c>
      <c r="V11" s="14">
        <v>0.143292763587092</v>
      </c>
      <c r="W11" s="14">
        <v>0.13313488242907001</v>
      </c>
      <c r="X11" s="14">
        <v>0.200313387601391</v>
      </c>
      <c r="Y11" s="14">
        <v>0.14429366911265201</v>
      </c>
      <c r="Z11" s="14">
        <v>0.13774719442279901</v>
      </c>
      <c r="AA11" s="14">
        <v>0.200289131874273</v>
      </c>
      <c r="AB11" s="14">
        <v>0.21905328375834601</v>
      </c>
      <c r="AC11" s="14">
        <v>0.13087540028720501</v>
      </c>
      <c r="AD11" s="14">
        <v>0.176303784303144</v>
      </c>
      <c r="AE11" s="14"/>
      <c r="AF11" s="14">
        <v>0.13969549157136199</v>
      </c>
      <c r="AG11" s="14">
        <v>0.17460741942014599</v>
      </c>
      <c r="AH11" s="14">
        <v>0.20538867279282</v>
      </c>
      <c r="AI11" s="14"/>
      <c r="AJ11" s="14">
        <v>0.13543988286834499</v>
      </c>
      <c r="AK11" s="14">
        <v>0.21518884681421599</v>
      </c>
      <c r="AL11" s="14">
        <v>0.16543681317289799</v>
      </c>
      <c r="AM11" s="14">
        <v>4.2505386356811302E-2</v>
      </c>
      <c r="AN11" s="14">
        <v>0.138147951569288</v>
      </c>
      <c r="AO11" s="14"/>
      <c r="AP11" s="14">
        <v>0.168516563067477</v>
      </c>
      <c r="AQ11" s="14">
        <v>0.194294645921396</v>
      </c>
      <c r="AR11" s="14">
        <v>0.18469329623799499</v>
      </c>
      <c r="AS11" s="14"/>
      <c r="AT11" s="14" t="s">
        <v>247</v>
      </c>
      <c r="AU11" s="14">
        <v>9.8288454186075194E-2</v>
      </c>
      <c r="AV11" s="14">
        <v>0.22199659715391201</v>
      </c>
      <c r="AW11" s="14">
        <v>0.270451298346852</v>
      </c>
      <c r="AX11" s="14">
        <v>0.39308397062774603</v>
      </c>
      <c r="AY11" s="14"/>
      <c r="AZ11" s="14">
        <v>0.23423725659855299</v>
      </c>
      <c r="BA11" s="14">
        <v>0.15879671324424099</v>
      </c>
      <c r="BB11" s="14">
        <v>0.149486400889907</v>
      </c>
      <c r="BC11" s="14">
        <v>0.125726552923562</v>
      </c>
      <c r="BD11" s="14">
        <v>0.141664116081647</v>
      </c>
      <c r="BE11" s="14">
        <v>0.17260293666957599</v>
      </c>
    </row>
    <row r="12" spans="2:57" x14ac:dyDescent="0.25">
      <c r="B12" s="15" t="s">
        <v>195</v>
      </c>
      <c r="C12" s="14">
        <v>0.17066009050592901</v>
      </c>
      <c r="D12" s="14">
        <v>0.25047492125186299</v>
      </c>
      <c r="E12" s="14">
        <v>9.1257921718890106E-2</v>
      </c>
      <c r="F12" s="14"/>
      <c r="G12" s="14">
        <v>0.18950934647075901</v>
      </c>
      <c r="H12" s="14">
        <v>0.219246977198193</v>
      </c>
      <c r="I12" s="14">
        <v>0.15297641262337799</v>
      </c>
      <c r="J12" s="14">
        <v>0.14535965718999899</v>
      </c>
      <c r="K12" s="14">
        <v>0.132447205352758</v>
      </c>
      <c r="L12" s="14">
        <v>0.170051379823248</v>
      </c>
      <c r="M12" s="14"/>
      <c r="N12" s="14">
        <v>0.23501404133404299</v>
      </c>
      <c r="O12" s="14">
        <v>0.14373034856950101</v>
      </c>
      <c r="P12" s="14">
        <v>0.152733658757641</v>
      </c>
      <c r="Q12" s="14">
        <v>0.11660105275697601</v>
      </c>
      <c r="R12" s="14"/>
      <c r="S12" s="14">
        <v>0.196251040583452</v>
      </c>
      <c r="T12" s="14">
        <v>0.15473051869106499</v>
      </c>
      <c r="U12" s="14">
        <v>0.13772363165654899</v>
      </c>
      <c r="V12" s="14">
        <v>0.14909148960896401</v>
      </c>
      <c r="W12" s="14">
        <v>0.14956840160270299</v>
      </c>
      <c r="X12" s="14">
        <v>0.15300876964674101</v>
      </c>
      <c r="Y12" s="14">
        <v>0.165696604345549</v>
      </c>
      <c r="Z12" s="14">
        <v>8.3369511637005206E-2</v>
      </c>
      <c r="AA12" s="14">
        <v>0.16163194979200399</v>
      </c>
      <c r="AB12" s="14">
        <v>0.33087119001552101</v>
      </c>
      <c r="AC12" s="14">
        <v>8.2653159862685899E-2</v>
      </c>
      <c r="AD12" s="14">
        <v>0.13657994822354</v>
      </c>
      <c r="AE12" s="14"/>
      <c r="AF12" s="14">
        <v>0.16278368517299999</v>
      </c>
      <c r="AG12" s="14">
        <v>0.168453083339624</v>
      </c>
      <c r="AH12" s="14">
        <v>0.19621952420667799</v>
      </c>
      <c r="AI12" s="14"/>
      <c r="AJ12" s="14">
        <v>0.16754108930499401</v>
      </c>
      <c r="AK12" s="14">
        <v>0.18334827720295099</v>
      </c>
      <c r="AL12" s="14">
        <v>0.18526394781087499</v>
      </c>
      <c r="AM12" s="14">
        <v>0.114163517982806</v>
      </c>
      <c r="AN12" s="14">
        <v>0.18542878038754201</v>
      </c>
      <c r="AO12" s="14"/>
      <c r="AP12" s="14">
        <v>0.22803804407998801</v>
      </c>
      <c r="AQ12" s="14">
        <v>0.17558884436171801</v>
      </c>
      <c r="AR12" s="14">
        <v>0.19971374444546999</v>
      </c>
      <c r="AS12" s="14"/>
      <c r="AT12" s="14" t="s">
        <v>247</v>
      </c>
      <c r="AU12" s="14">
        <v>0.101193899047748</v>
      </c>
      <c r="AV12" s="14">
        <v>0.22213475456519199</v>
      </c>
      <c r="AW12" s="14">
        <v>0.24522687837176901</v>
      </c>
      <c r="AX12" s="14">
        <v>0.28063648155479398</v>
      </c>
      <c r="AY12" s="14"/>
      <c r="AZ12" s="14">
        <v>0.23395381443618901</v>
      </c>
      <c r="BA12" s="14">
        <v>0.15860981490658899</v>
      </c>
      <c r="BB12" s="14">
        <v>0.16759909614976501</v>
      </c>
      <c r="BC12" s="14">
        <v>0.127364604233454</v>
      </c>
      <c r="BD12" s="14">
        <v>0.118720865800948</v>
      </c>
      <c r="BE12" s="14">
        <v>0.16785497398136201</v>
      </c>
    </row>
    <row r="13" spans="2:57" x14ac:dyDescent="0.25">
      <c r="B13" s="15" t="s">
        <v>194</v>
      </c>
      <c r="C13" s="14">
        <v>0.16378226689935299</v>
      </c>
      <c r="D13" s="14">
        <v>0.204755071392098</v>
      </c>
      <c r="E13" s="14">
        <v>0.124377210206221</v>
      </c>
      <c r="F13" s="14"/>
      <c r="G13" s="14">
        <v>0.21095629629884499</v>
      </c>
      <c r="H13" s="14">
        <v>0.17129797451052201</v>
      </c>
      <c r="I13" s="14">
        <v>0.18020518346210301</v>
      </c>
      <c r="J13" s="14">
        <v>0.14880475828662099</v>
      </c>
      <c r="K13" s="14">
        <v>0.116288937963379</v>
      </c>
      <c r="L13" s="14">
        <v>0.14278174256875101</v>
      </c>
      <c r="M13" s="14"/>
      <c r="N13" s="14">
        <v>0.22614930387461901</v>
      </c>
      <c r="O13" s="14">
        <v>0.15203699581561</v>
      </c>
      <c r="P13" s="14">
        <v>0.14259843709617001</v>
      </c>
      <c r="Q13" s="14">
        <v>8.62886861203154E-2</v>
      </c>
      <c r="R13" s="14"/>
      <c r="S13" s="14">
        <v>0.192770345244696</v>
      </c>
      <c r="T13" s="14">
        <v>0.13493769155339899</v>
      </c>
      <c r="U13" s="14">
        <v>8.7461617699501906E-2</v>
      </c>
      <c r="V13" s="14">
        <v>0.15667114326920401</v>
      </c>
      <c r="W13" s="14">
        <v>0.15755116182126999</v>
      </c>
      <c r="X13" s="14">
        <v>0.175981496624418</v>
      </c>
      <c r="Y13" s="14">
        <v>0.127588613832751</v>
      </c>
      <c r="Z13" s="14">
        <v>9.2277442676746799E-2</v>
      </c>
      <c r="AA13" s="14">
        <v>0.19998719800643999</v>
      </c>
      <c r="AB13" s="14">
        <v>0.246317081266335</v>
      </c>
      <c r="AC13" s="14">
        <v>0.145454578962572</v>
      </c>
      <c r="AD13" s="14">
        <v>0.15440107766813699</v>
      </c>
      <c r="AE13" s="14"/>
      <c r="AF13" s="14">
        <v>0.130466411715014</v>
      </c>
      <c r="AG13" s="14">
        <v>0.17113638230013101</v>
      </c>
      <c r="AH13" s="14">
        <v>0.17404638143305401</v>
      </c>
      <c r="AI13" s="14"/>
      <c r="AJ13" s="14">
        <v>0.16375825691322399</v>
      </c>
      <c r="AK13" s="14">
        <v>0.168787365391245</v>
      </c>
      <c r="AL13" s="14">
        <v>0.16619980247489</v>
      </c>
      <c r="AM13" s="14">
        <v>6.0746813626779902E-2</v>
      </c>
      <c r="AN13" s="14">
        <v>0.15880029863297501</v>
      </c>
      <c r="AO13" s="14"/>
      <c r="AP13" s="14">
        <v>0.19261912623247801</v>
      </c>
      <c r="AQ13" s="14">
        <v>0.17471155370312</v>
      </c>
      <c r="AR13" s="14">
        <v>0.14910080691208399</v>
      </c>
      <c r="AS13" s="14"/>
      <c r="AT13" s="14" t="s">
        <v>247</v>
      </c>
      <c r="AU13" s="14">
        <v>8.7073499845512603E-2</v>
      </c>
      <c r="AV13" s="14">
        <v>0.21759403405550901</v>
      </c>
      <c r="AW13" s="14">
        <v>0.25168487809326201</v>
      </c>
      <c r="AX13" s="14">
        <v>0.37540609203928499</v>
      </c>
      <c r="AY13" s="14"/>
      <c r="AZ13" s="14">
        <v>0.22958459586385799</v>
      </c>
      <c r="BA13" s="14">
        <v>0.139831801443943</v>
      </c>
      <c r="BB13" s="14">
        <v>0.17675288153759799</v>
      </c>
      <c r="BC13" s="14">
        <v>0.116007996201731</v>
      </c>
      <c r="BD13" s="14">
        <v>0.141010079869681</v>
      </c>
      <c r="BE13" s="14">
        <v>0.13245390169502899</v>
      </c>
    </row>
    <row r="14" spans="2:57" x14ac:dyDescent="0.25">
      <c r="B14" s="15" t="s">
        <v>196</v>
      </c>
      <c r="C14" s="14">
        <v>9.5739069808718394E-2</v>
      </c>
      <c r="D14" s="14">
        <v>0.124816254329814</v>
      </c>
      <c r="E14" s="14">
        <v>6.7609951937217402E-2</v>
      </c>
      <c r="F14" s="14"/>
      <c r="G14" s="14">
        <v>0.12687341705442601</v>
      </c>
      <c r="H14" s="14">
        <v>0.13576031446186199</v>
      </c>
      <c r="I14" s="14">
        <v>8.0120351547587801E-2</v>
      </c>
      <c r="J14" s="14">
        <v>6.64419054756374E-2</v>
      </c>
      <c r="K14" s="14">
        <v>7.3480187954842804E-2</v>
      </c>
      <c r="L14" s="14">
        <v>8.4372770438789199E-2</v>
      </c>
      <c r="M14" s="14"/>
      <c r="N14" s="14">
        <v>0.135765315739758</v>
      </c>
      <c r="O14" s="14">
        <v>7.5872743092732703E-2</v>
      </c>
      <c r="P14" s="14">
        <v>6.9896273040825393E-2</v>
      </c>
      <c r="Q14" s="14">
        <v>8.6248312376942804E-2</v>
      </c>
      <c r="R14" s="14"/>
      <c r="S14" s="14">
        <v>0.121540841306498</v>
      </c>
      <c r="T14" s="14">
        <v>0.108930952281414</v>
      </c>
      <c r="U14" s="14">
        <v>5.6538319428897699E-2</v>
      </c>
      <c r="V14" s="14">
        <v>8.6409970830702107E-2</v>
      </c>
      <c r="W14" s="14">
        <v>7.5823233231725601E-2</v>
      </c>
      <c r="X14" s="14">
        <v>0.12573964618273101</v>
      </c>
      <c r="Y14" s="14">
        <v>8.4500790232172801E-2</v>
      </c>
      <c r="Z14" s="14">
        <v>8.1565809786764601E-2</v>
      </c>
      <c r="AA14" s="14">
        <v>9.4793961271884594E-2</v>
      </c>
      <c r="AB14" s="14">
        <v>0.122430011675477</v>
      </c>
      <c r="AC14" s="14">
        <v>2.5242108044938E-2</v>
      </c>
      <c r="AD14" s="14">
        <v>5.9139143610652298E-2</v>
      </c>
      <c r="AE14" s="14"/>
      <c r="AF14" s="14">
        <v>0.10673110556508</v>
      </c>
      <c r="AG14" s="14">
        <v>9.0954848307844199E-2</v>
      </c>
      <c r="AH14" s="14">
        <v>8.0221469103088597E-2</v>
      </c>
      <c r="AI14" s="14"/>
      <c r="AJ14" s="14">
        <v>9.2580579368921098E-2</v>
      </c>
      <c r="AK14" s="14">
        <v>0.10756963955921001</v>
      </c>
      <c r="AL14" s="14">
        <v>7.7898794959420203E-2</v>
      </c>
      <c r="AM14" s="14">
        <v>5.3416704356026301E-2</v>
      </c>
      <c r="AN14" s="14">
        <v>9.7267213127316496E-2</v>
      </c>
      <c r="AO14" s="14"/>
      <c r="AP14" s="14">
        <v>0.12882939469049701</v>
      </c>
      <c r="AQ14" s="14">
        <v>0.104884523646304</v>
      </c>
      <c r="AR14" s="14">
        <v>9.2146401721587098E-2</v>
      </c>
      <c r="AS14" s="14"/>
      <c r="AT14" s="14" t="s">
        <v>247</v>
      </c>
      <c r="AU14" s="14">
        <v>6.9972668080318698E-2</v>
      </c>
      <c r="AV14" s="14">
        <v>0.104256253647136</v>
      </c>
      <c r="AW14" s="14">
        <v>0.149747244056189</v>
      </c>
      <c r="AX14" s="14">
        <v>0.239205254234408</v>
      </c>
      <c r="AY14" s="14"/>
      <c r="AZ14" s="14">
        <v>0.141062797120837</v>
      </c>
      <c r="BA14" s="14">
        <v>7.5307010158713897E-2</v>
      </c>
      <c r="BB14" s="14">
        <v>7.2558085796343999E-2</v>
      </c>
      <c r="BC14" s="14">
        <v>8.9236588841098502E-2</v>
      </c>
      <c r="BD14" s="14">
        <v>4.5068464016417703E-2</v>
      </c>
      <c r="BE14" s="14">
        <v>0.15379393869680899</v>
      </c>
    </row>
    <row r="15" spans="2:57" x14ac:dyDescent="0.25">
      <c r="B15" s="15" t="s">
        <v>245</v>
      </c>
      <c r="C15" s="14">
        <v>7.6570201938413004E-2</v>
      </c>
      <c r="D15" s="14">
        <v>5.3073316155409798E-2</v>
      </c>
      <c r="E15" s="14">
        <v>9.9280232926254805E-2</v>
      </c>
      <c r="F15" s="14"/>
      <c r="G15" s="14">
        <v>0.108107329801668</v>
      </c>
      <c r="H15" s="14">
        <v>0.134982183852455</v>
      </c>
      <c r="I15" s="14">
        <v>8.4902212197905502E-2</v>
      </c>
      <c r="J15" s="14">
        <v>5.5042332204807101E-2</v>
      </c>
      <c r="K15" s="14">
        <v>3.5751072452222997E-2</v>
      </c>
      <c r="L15" s="14">
        <v>2.68715132533341E-2</v>
      </c>
      <c r="M15" s="14"/>
      <c r="N15" s="14">
        <v>6.1139960475285103E-2</v>
      </c>
      <c r="O15" s="14">
        <v>0.10669462965361599</v>
      </c>
      <c r="P15" s="14">
        <v>8.3029820893426601E-2</v>
      </c>
      <c r="Q15" s="14">
        <v>5.2837977933755401E-2</v>
      </c>
      <c r="R15" s="14"/>
      <c r="S15" s="14">
        <v>0.115283881481548</v>
      </c>
      <c r="T15" s="14">
        <v>5.5718497494357699E-2</v>
      </c>
      <c r="U15" s="14">
        <v>4.0625946737169898E-2</v>
      </c>
      <c r="V15" s="14">
        <v>5.1932588243453003E-2</v>
      </c>
      <c r="W15" s="14">
        <v>9.3134060314634198E-2</v>
      </c>
      <c r="X15" s="14">
        <v>0.11172570264078301</v>
      </c>
      <c r="Y15" s="14">
        <v>6.8083405419552906E-2</v>
      </c>
      <c r="Z15" s="14">
        <v>8.4337388775586095E-2</v>
      </c>
      <c r="AA15" s="14">
        <v>7.9137620706128398E-2</v>
      </c>
      <c r="AB15" s="14">
        <v>8.0904836671043007E-2</v>
      </c>
      <c r="AC15" s="14">
        <v>2.39128590143564E-2</v>
      </c>
      <c r="AD15" s="14">
        <v>4.1227057124173197E-2</v>
      </c>
      <c r="AE15" s="14"/>
      <c r="AF15" s="14">
        <v>5.18131601440317E-2</v>
      </c>
      <c r="AG15" s="14">
        <v>8.3142509862886405E-2</v>
      </c>
      <c r="AH15" s="14">
        <v>7.0083371455526497E-2</v>
      </c>
      <c r="AI15" s="14"/>
      <c r="AJ15" s="14">
        <v>5.8973301551866003E-2</v>
      </c>
      <c r="AK15" s="14">
        <v>0.100825758284632</v>
      </c>
      <c r="AL15" s="14">
        <v>6.6435973282006705E-2</v>
      </c>
      <c r="AM15" s="14">
        <v>0</v>
      </c>
      <c r="AN15" s="14">
        <v>8.3658091105325599E-2</v>
      </c>
      <c r="AO15" s="14"/>
      <c r="AP15" s="14">
        <v>6.7703043375032301E-2</v>
      </c>
      <c r="AQ15" s="14">
        <v>9.3700083829838299E-2</v>
      </c>
      <c r="AR15" s="14">
        <v>9.3780795176999998E-2</v>
      </c>
      <c r="AS15" s="14"/>
      <c r="AT15" s="14" t="s">
        <v>247</v>
      </c>
      <c r="AU15" s="14">
        <v>5.8800075818763203E-2</v>
      </c>
      <c r="AV15" s="14">
        <v>7.7610948962906504E-2</v>
      </c>
      <c r="AW15" s="14">
        <v>0.13809018809676901</v>
      </c>
      <c r="AX15" s="14">
        <v>3.03290560917636E-2</v>
      </c>
      <c r="AY15" s="14"/>
      <c r="AZ15" s="14">
        <v>0.11649084525079401</v>
      </c>
      <c r="BA15" s="14">
        <v>6.49765733461692E-2</v>
      </c>
      <c r="BB15" s="14">
        <v>6.2419672633858399E-2</v>
      </c>
      <c r="BC15" s="14">
        <v>6.9560913923228301E-2</v>
      </c>
      <c r="BD15" s="14">
        <v>4.6881545350157899E-2</v>
      </c>
      <c r="BE15" s="14">
        <v>5.2666157583117101E-2</v>
      </c>
    </row>
    <row r="16" spans="2:57" x14ac:dyDescent="0.25">
      <c r="B16" s="15" t="s">
        <v>87</v>
      </c>
      <c r="C16" s="14">
        <v>1.8153465228484801E-2</v>
      </c>
      <c r="D16" s="14">
        <v>1.2925050472142499E-2</v>
      </c>
      <c r="E16" s="14">
        <v>2.3495353070008499E-2</v>
      </c>
      <c r="F16" s="14"/>
      <c r="G16" s="14">
        <v>1.81542246186592E-2</v>
      </c>
      <c r="H16" s="14">
        <v>7.0561553295763199E-3</v>
      </c>
      <c r="I16" s="14">
        <v>1.7900023975700501E-2</v>
      </c>
      <c r="J16" s="14">
        <v>1.47245076785692E-2</v>
      </c>
      <c r="K16" s="14">
        <v>1.49619603463603E-2</v>
      </c>
      <c r="L16" s="14">
        <v>3.4936028358438301E-2</v>
      </c>
      <c r="M16" s="14"/>
      <c r="N16" s="14">
        <v>1.47525250209713E-2</v>
      </c>
      <c r="O16" s="14">
        <v>1.7737949083997499E-2</v>
      </c>
      <c r="P16" s="14">
        <v>1.6555266964364102E-2</v>
      </c>
      <c r="Q16" s="14">
        <v>2.3370383386413299E-2</v>
      </c>
      <c r="R16" s="14"/>
      <c r="S16" s="14">
        <v>1.2160489803759399E-2</v>
      </c>
      <c r="T16" s="14">
        <v>1.9333491517286E-2</v>
      </c>
      <c r="U16" s="14">
        <v>1.6092814464383001E-2</v>
      </c>
      <c r="V16" s="14">
        <v>3.7914299256995299E-2</v>
      </c>
      <c r="W16" s="14">
        <v>1.9643233602318001E-2</v>
      </c>
      <c r="X16" s="14">
        <v>2.2797288989408401E-2</v>
      </c>
      <c r="Y16" s="14">
        <v>2.3422474673465199E-2</v>
      </c>
      <c r="Z16" s="14">
        <v>3.3464729869008301E-2</v>
      </c>
      <c r="AA16" s="14">
        <v>1.19981260718698E-2</v>
      </c>
      <c r="AB16" s="14">
        <v>6.9686153391857204E-3</v>
      </c>
      <c r="AC16" s="14">
        <v>2.5512862144873201E-2</v>
      </c>
      <c r="AD16" s="14">
        <v>0</v>
      </c>
      <c r="AE16" s="14"/>
      <c r="AF16" s="14">
        <v>1.2923433018953901E-2</v>
      </c>
      <c r="AG16" s="14">
        <v>1.60975288343887E-2</v>
      </c>
      <c r="AH16" s="14">
        <v>4.11588721276403E-2</v>
      </c>
      <c r="AI16" s="14"/>
      <c r="AJ16" s="14">
        <v>2.2652072309465799E-2</v>
      </c>
      <c r="AK16" s="14">
        <v>8.6188418234306695E-3</v>
      </c>
      <c r="AL16" s="14">
        <v>2.78102124650338E-2</v>
      </c>
      <c r="AM16" s="14">
        <v>0</v>
      </c>
      <c r="AN16" s="14">
        <v>1.7945003975543501E-2</v>
      </c>
      <c r="AO16" s="14"/>
      <c r="AP16" s="14">
        <v>1.3109712540549099E-2</v>
      </c>
      <c r="AQ16" s="14">
        <v>8.2072362086659002E-3</v>
      </c>
      <c r="AR16" s="14">
        <v>2.2202773047601099E-2</v>
      </c>
      <c r="AS16" s="14"/>
      <c r="AT16" s="14" t="s">
        <v>247</v>
      </c>
      <c r="AU16" s="14">
        <v>1.3125475469935401E-2</v>
      </c>
      <c r="AV16" s="14">
        <v>1.9320981564967501E-2</v>
      </c>
      <c r="AW16" s="14">
        <v>2.08489522811241E-2</v>
      </c>
      <c r="AX16" s="14">
        <v>0</v>
      </c>
      <c r="AY16" s="14"/>
      <c r="AZ16" s="14">
        <v>1.34314464528842E-2</v>
      </c>
      <c r="BA16" s="14">
        <v>2.4421717846046E-2</v>
      </c>
      <c r="BB16" s="14">
        <v>2.60250488752767E-2</v>
      </c>
      <c r="BC16" s="14">
        <v>1.4982707023852499E-2</v>
      </c>
      <c r="BD16" s="14">
        <v>1.8316705332963298E-2</v>
      </c>
      <c r="BE16" s="14">
        <v>0</v>
      </c>
    </row>
    <row r="17" spans="2:57" x14ac:dyDescent="0.25">
      <c r="B17" s="15" t="s">
        <v>185</v>
      </c>
      <c r="C17" s="23">
        <v>0.37749208312881499</v>
      </c>
      <c r="D17" s="23">
        <v>0.36650012618828198</v>
      </c>
      <c r="E17" s="23">
        <v>0.38888270057323698</v>
      </c>
      <c r="F17" s="23"/>
      <c r="G17" s="23">
        <v>0.35776613945570601</v>
      </c>
      <c r="H17" s="23">
        <v>0.308528039781158</v>
      </c>
      <c r="I17" s="23">
        <v>0.39696059148104301</v>
      </c>
      <c r="J17" s="23">
        <v>0.40251402756935301</v>
      </c>
      <c r="K17" s="23">
        <v>0.38819367505045399</v>
      </c>
      <c r="L17" s="23">
        <v>0.41601593827267103</v>
      </c>
      <c r="M17" s="23"/>
      <c r="N17" s="23">
        <v>0.30526348717445301</v>
      </c>
      <c r="O17" s="23">
        <v>0.39252776966636299</v>
      </c>
      <c r="P17" s="23">
        <v>0.40645708923707002</v>
      </c>
      <c r="Q17" s="23">
        <v>0.44931415545843201</v>
      </c>
      <c r="R17" s="23"/>
      <c r="S17" s="23">
        <v>0.329793696833172</v>
      </c>
      <c r="T17" s="23">
        <v>0.37636428062143801</v>
      </c>
      <c r="U17" s="23">
        <v>0.53488954354988205</v>
      </c>
      <c r="V17" s="23">
        <v>0.40110887025519798</v>
      </c>
      <c r="W17" s="23">
        <v>0.30346530904049801</v>
      </c>
      <c r="X17" s="23">
        <v>0.34592938374896198</v>
      </c>
      <c r="Y17" s="23">
        <v>0.42187282214928301</v>
      </c>
      <c r="Z17" s="23">
        <v>0.39941857739853098</v>
      </c>
      <c r="AA17" s="23">
        <v>0.37214997088421597</v>
      </c>
      <c r="AB17" s="23">
        <v>0.30309097670178198</v>
      </c>
      <c r="AC17" s="23">
        <v>0.44797958098909102</v>
      </c>
      <c r="AD17" s="23">
        <v>0.43671890261113799</v>
      </c>
      <c r="AE17" s="23"/>
      <c r="AF17" s="23">
        <v>0.41375393431433899</v>
      </c>
      <c r="AG17" s="23">
        <v>0.35016565820371198</v>
      </c>
      <c r="AH17" s="23">
        <v>0.41264705374883498</v>
      </c>
      <c r="AI17" s="23"/>
      <c r="AJ17" s="23">
        <v>0.40174567908442199</v>
      </c>
      <c r="AK17" s="23">
        <v>0.328730100873804</v>
      </c>
      <c r="AL17" s="23">
        <v>0.31546785218239398</v>
      </c>
      <c r="AM17" s="23">
        <v>0.68927090360830401</v>
      </c>
      <c r="AN17" s="23">
        <v>0.44575010358906297</v>
      </c>
      <c r="AO17" s="23"/>
      <c r="AP17" s="23">
        <v>0.38555848543940102</v>
      </c>
      <c r="AQ17" s="23">
        <v>0.33825425292421402</v>
      </c>
      <c r="AR17" s="23">
        <v>0.28318146131024602</v>
      </c>
      <c r="AS17" s="23"/>
      <c r="AT17" s="23" t="s">
        <v>247</v>
      </c>
      <c r="AU17" s="23">
        <v>0.45326469386875601</v>
      </c>
      <c r="AV17" s="23">
        <v>0.29995859966018801</v>
      </c>
      <c r="AW17" s="23">
        <v>0.25932548714202103</v>
      </c>
      <c r="AX17" s="23">
        <v>0.16555184033008699</v>
      </c>
      <c r="AY17" s="23"/>
      <c r="AZ17" s="23">
        <v>0.314652706998861</v>
      </c>
      <c r="BA17" s="23">
        <v>0.35327676157638699</v>
      </c>
      <c r="BB17" s="23">
        <v>0.43062686566531899</v>
      </c>
      <c r="BC17" s="23">
        <v>0.445864260579595</v>
      </c>
      <c r="BD17" s="23">
        <v>0.41772836980417899</v>
      </c>
      <c r="BE17" s="23">
        <v>0.40604393958575702</v>
      </c>
    </row>
    <row r="18" spans="2:57" x14ac:dyDescent="0.25">
      <c r="B18" s="16" t="s">
        <v>249</v>
      </c>
    </row>
    <row r="19" spans="2:57" x14ac:dyDescent="0.25">
      <c r="B19" t="s">
        <v>91</v>
      </c>
    </row>
    <row r="20" spans="2:57" x14ac:dyDescent="0.25">
      <c r="B20" t="s">
        <v>92</v>
      </c>
    </row>
    <row r="22" spans="2:57" x14ac:dyDescent="0.25">
      <c r="B22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J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10" width="20.7109375" customWidth="1"/>
  </cols>
  <sheetData>
    <row r="2" spans="2:10" ht="39.950000000000003" customHeight="1" x14ac:dyDescent="0.25">
      <c r="D2" s="29" t="s">
        <v>255</v>
      </c>
      <c r="E2" s="26"/>
      <c r="F2" s="26"/>
      <c r="G2" s="26"/>
      <c r="H2" s="26"/>
      <c r="I2" s="26"/>
      <c r="J2" s="26"/>
    </row>
    <row r="6" spans="2:10" ht="50.1" customHeight="1" x14ac:dyDescent="0.25">
      <c r="B6" s="17" t="s">
        <v>15</v>
      </c>
      <c r="C6" s="17" t="s">
        <v>199</v>
      </c>
      <c r="D6" s="17" t="s">
        <v>200</v>
      </c>
      <c r="E6" s="17" t="s">
        <v>201</v>
      </c>
      <c r="F6" s="17" t="s">
        <v>250</v>
      </c>
      <c r="G6" s="17" t="s">
        <v>203</v>
      </c>
      <c r="H6" s="17" t="s">
        <v>204</v>
      </c>
      <c r="I6" s="17" t="s">
        <v>205</v>
      </c>
    </row>
    <row r="7" spans="2:10" x14ac:dyDescent="0.25">
      <c r="B7" s="15" t="s">
        <v>251</v>
      </c>
      <c r="C7" s="14">
        <v>0.42106684464259198</v>
      </c>
      <c r="D7" s="14">
        <v>0.36744570592432302</v>
      </c>
      <c r="E7" s="14">
        <v>0.31915993348036897</v>
      </c>
      <c r="F7" s="14">
        <v>0.30075735983852497</v>
      </c>
      <c r="G7" s="14">
        <v>0.28969250188725598</v>
      </c>
      <c r="H7" s="14">
        <v>0.293167196363737</v>
      </c>
      <c r="I7" s="14">
        <v>0.28720426870721</v>
      </c>
    </row>
    <row r="8" spans="2:10" x14ac:dyDescent="0.25">
      <c r="B8" s="15" t="s">
        <v>252</v>
      </c>
      <c r="C8" s="14">
        <v>0.31756255315016702</v>
      </c>
      <c r="D8" s="14">
        <v>0.32664381840869</v>
      </c>
      <c r="E8" s="14">
        <v>0.37737865853494801</v>
      </c>
      <c r="F8" s="14">
        <v>0.49239901047953499</v>
      </c>
      <c r="G8" s="14">
        <v>0.36167574432314697</v>
      </c>
      <c r="H8" s="14">
        <v>0.38505761603859601</v>
      </c>
      <c r="I8" s="14">
        <v>0.38861995230176299</v>
      </c>
    </row>
    <row r="9" spans="2:10" x14ac:dyDescent="0.25">
      <c r="B9" s="15" t="s">
        <v>253</v>
      </c>
      <c r="C9" s="14">
        <v>0.11219378907600699</v>
      </c>
      <c r="D9" s="14">
        <v>0.151873429294969</v>
      </c>
      <c r="E9" s="14">
        <v>0.18531023393398299</v>
      </c>
      <c r="F9" s="14">
        <v>9.9218579680856303E-2</v>
      </c>
      <c r="G9" s="14">
        <v>0.19441077351472</v>
      </c>
      <c r="H9" s="14">
        <v>0.17571978269765101</v>
      </c>
      <c r="I9" s="14">
        <v>0.153949185832672</v>
      </c>
    </row>
    <row r="10" spans="2:10" x14ac:dyDescent="0.25">
      <c r="B10" s="15" t="s">
        <v>254</v>
      </c>
      <c r="C10" s="14">
        <v>9.6424178914904998E-2</v>
      </c>
      <c r="D10" s="14">
        <v>8.4599678728448702E-2</v>
      </c>
      <c r="E10" s="14">
        <v>5.9568364190773999E-2</v>
      </c>
      <c r="F10" s="14">
        <v>3.5304816838982102E-2</v>
      </c>
      <c r="G10" s="14">
        <v>8.9921309973031702E-2</v>
      </c>
      <c r="H10" s="14">
        <v>9.2180666714277104E-2</v>
      </c>
      <c r="I10" s="14">
        <v>0.118930290625723</v>
      </c>
    </row>
    <row r="11" spans="2:10" x14ac:dyDescent="0.25">
      <c r="B11" s="15" t="s">
        <v>87</v>
      </c>
      <c r="C11" s="14">
        <v>5.2752634216329301E-2</v>
      </c>
      <c r="D11" s="14">
        <v>6.9437367643569697E-2</v>
      </c>
      <c r="E11" s="14">
        <v>5.85828098599269E-2</v>
      </c>
      <c r="F11" s="14">
        <v>7.2320233162102204E-2</v>
      </c>
      <c r="G11" s="14">
        <v>6.4299670301845496E-2</v>
      </c>
      <c r="H11" s="14">
        <v>5.3874738185738499E-2</v>
      </c>
      <c r="I11" s="14">
        <v>5.1296302532632197E-2</v>
      </c>
    </row>
    <row r="12" spans="2:10" x14ac:dyDescent="0.25">
      <c r="B12" s="16" t="s">
        <v>211</v>
      </c>
      <c r="C12" s="16"/>
      <c r="D12" s="16"/>
      <c r="E12" s="16"/>
      <c r="F12" s="16"/>
      <c r="G12" s="16"/>
      <c r="H12" s="16"/>
      <c r="I12" s="16"/>
    </row>
    <row r="13" spans="2:10" x14ac:dyDescent="0.25">
      <c r="B13" t="s">
        <v>91</v>
      </c>
    </row>
    <row r="14" spans="2:10" x14ac:dyDescent="0.25">
      <c r="B14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BE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256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142</v>
      </c>
      <c r="D7" s="10">
        <v>90</v>
      </c>
      <c r="E7" s="10">
        <v>52</v>
      </c>
      <c r="F7" s="10"/>
      <c r="G7" s="10">
        <v>29</v>
      </c>
      <c r="H7" s="10">
        <v>35</v>
      </c>
      <c r="I7" s="10">
        <v>21</v>
      </c>
      <c r="J7" s="10">
        <v>17</v>
      </c>
      <c r="K7" s="10">
        <v>15</v>
      </c>
      <c r="L7" s="10">
        <v>25</v>
      </c>
      <c r="M7" s="10"/>
      <c r="N7" s="10">
        <v>69</v>
      </c>
      <c r="O7" s="10">
        <v>32</v>
      </c>
      <c r="P7" s="10">
        <v>20</v>
      </c>
      <c r="Q7" s="10">
        <v>21</v>
      </c>
      <c r="R7" s="10"/>
      <c r="S7" s="10">
        <v>28</v>
      </c>
      <c r="T7" s="10">
        <v>23</v>
      </c>
      <c r="U7" s="10">
        <v>7</v>
      </c>
      <c r="V7" s="10">
        <v>9</v>
      </c>
      <c r="W7" s="10">
        <v>8</v>
      </c>
      <c r="X7" s="10">
        <v>16</v>
      </c>
      <c r="Y7" s="10">
        <v>10</v>
      </c>
      <c r="Z7" s="10">
        <v>5</v>
      </c>
      <c r="AA7" s="10">
        <v>14</v>
      </c>
      <c r="AB7" s="10">
        <v>17</v>
      </c>
      <c r="AC7" s="10">
        <v>2</v>
      </c>
      <c r="AD7" s="10">
        <v>3</v>
      </c>
      <c r="AE7" s="10"/>
      <c r="AF7" s="10">
        <v>47</v>
      </c>
      <c r="AG7" s="10">
        <v>59</v>
      </c>
      <c r="AH7" s="10">
        <v>17</v>
      </c>
      <c r="AI7" s="10"/>
      <c r="AJ7" s="10">
        <v>45</v>
      </c>
      <c r="AK7" s="10">
        <v>45</v>
      </c>
      <c r="AL7" s="10">
        <v>10</v>
      </c>
      <c r="AM7" s="10">
        <v>1</v>
      </c>
      <c r="AN7" s="10">
        <v>17</v>
      </c>
      <c r="AO7" s="10"/>
      <c r="AP7" s="10">
        <v>36</v>
      </c>
      <c r="AQ7" s="10">
        <v>57</v>
      </c>
      <c r="AR7" s="10">
        <v>11</v>
      </c>
      <c r="AS7" s="10"/>
      <c r="AT7" s="10" t="s">
        <v>246</v>
      </c>
      <c r="AU7" s="10">
        <v>32</v>
      </c>
      <c r="AV7" s="10">
        <v>59</v>
      </c>
      <c r="AW7" s="10">
        <v>32</v>
      </c>
      <c r="AX7" s="10">
        <v>7</v>
      </c>
      <c r="AY7" s="10"/>
      <c r="AZ7" s="10">
        <v>53</v>
      </c>
      <c r="BA7" s="10">
        <v>33</v>
      </c>
      <c r="BB7" s="10">
        <v>12</v>
      </c>
      <c r="BC7" s="10">
        <v>24</v>
      </c>
      <c r="BD7" s="10">
        <v>8</v>
      </c>
      <c r="BE7" s="10">
        <v>12</v>
      </c>
    </row>
    <row r="8" spans="2:57" ht="30" customHeight="1" x14ac:dyDescent="0.25">
      <c r="B8" s="11" t="s">
        <v>20</v>
      </c>
      <c r="C8" s="11">
        <v>143</v>
      </c>
      <c r="D8" s="11">
        <v>93</v>
      </c>
      <c r="E8" s="11">
        <v>51</v>
      </c>
      <c r="F8" s="11"/>
      <c r="G8" s="11">
        <v>30</v>
      </c>
      <c r="H8" s="11">
        <v>38</v>
      </c>
      <c r="I8" s="11">
        <v>22</v>
      </c>
      <c r="J8" s="11">
        <v>16</v>
      </c>
      <c r="K8" s="11">
        <v>13</v>
      </c>
      <c r="L8" s="11">
        <v>23</v>
      </c>
      <c r="M8" s="11"/>
      <c r="N8" s="11">
        <v>67</v>
      </c>
      <c r="O8" s="11">
        <v>31</v>
      </c>
      <c r="P8" s="11">
        <v>22</v>
      </c>
      <c r="Q8" s="11">
        <v>23</v>
      </c>
      <c r="R8" s="11"/>
      <c r="S8" s="11">
        <v>30</v>
      </c>
      <c r="T8" s="11">
        <v>22</v>
      </c>
      <c r="U8" s="11">
        <v>7</v>
      </c>
      <c r="V8" s="11">
        <v>9</v>
      </c>
      <c r="W8" s="11">
        <v>8</v>
      </c>
      <c r="X8" s="11">
        <v>17</v>
      </c>
      <c r="Y8" s="11">
        <v>10</v>
      </c>
      <c r="Z8" s="11">
        <v>5</v>
      </c>
      <c r="AA8" s="11">
        <v>15</v>
      </c>
      <c r="AB8" s="11">
        <v>17</v>
      </c>
      <c r="AC8" s="11">
        <v>2</v>
      </c>
      <c r="AD8" s="11">
        <v>3</v>
      </c>
      <c r="AE8" s="11"/>
      <c r="AF8" s="11">
        <v>46</v>
      </c>
      <c r="AG8" s="11">
        <v>59</v>
      </c>
      <c r="AH8" s="11">
        <v>18</v>
      </c>
      <c r="AI8" s="11"/>
      <c r="AJ8" s="11">
        <v>43</v>
      </c>
      <c r="AK8" s="11">
        <v>46</v>
      </c>
      <c r="AL8" s="11">
        <v>10</v>
      </c>
      <c r="AM8" s="11">
        <v>1</v>
      </c>
      <c r="AN8" s="11">
        <v>18</v>
      </c>
      <c r="AO8" s="11"/>
      <c r="AP8" s="11">
        <v>35</v>
      </c>
      <c r="AQ8" s="11">
        <v>59</v>
      </c>
      <c r="AR8" s="11">
        <v>11</v>
      </c>
      <c r="AS8" s="11"/>
      <c r="AT8" s="11" t="s">
        <v>246</v>
      </c>
      <c r="AU8" s="11">
        <v>33</v>
      </c>
      <c r="AV8" s="11">
        <v>58</v>
      </c>
      <c r="AW8" s="11">
        <v>33</v>
      </c>
      <c r="AX8" s="11">
        <v>7</v>
      </c>
      <c r="AY8" s="11"/>
      <c r="AZ8" s="11">
        <v>56</v>
      </c>
      <c r="BA8" s="11">
        <v>32</v>
      </c>
      <c r="BB8" s="11">
        <v>13</v>
      </c>
      <c r="BC8" s="11">
        <v>23</v>
      </c>
      <c r="BD8" s="11">
        <v>7</v>
      </c>
      <c r="BE8" s="11">
        <v>12</v>
      </c>
    </row>
    <row r="9" spans="2:57" x14ac:dyDescent="0.25">
      <c r="B9" s="15" t="s">
        <v>251</v>
      </c>
      <c r="C9" s="14">
        <v>0.42106684464259198</v>
      </c>
      <c r="D9" s="14">
        <v>0.46072196368750401</v>
      </c>
      <c r="E9" s="14">
        <v>0.34831044272151701</v>
      </c>
      <c r="F9" s="14"/>
      <c r="G9" s="14">
        <v>0.47809373265064198</v>
      </c>
      <c r="H9" s="14">
        <v>0.56151383519847298</v>
      </c>
      <c r="I9" s="14">
        <v>0.42733377281394302</v>
      </c>
      <c r="J9" s="14">
        <v>0.35764613437715298</v>
      </c>
      <c r="K9" s="14">
        <v>0.344963523461428</v>
      </c>
      <c r="L9" s="14">
        <v>0.197290013400888</v>
      </c>
      <c r="M9" s="14"/>
      <c r="N9" s="14">
        <v>0.50690962343270696</v>
      </c>
      <c r="O9" s="14">
        <v>0.26659954952786002</v>
      </c>
      <c r="P9" s="14">
        <v>0.44913588420332101</v>
      </c>
      <c r="Q9" s="14">
        <v>0.35482245448771998</v>
      </c>
      <c r="R9" s="14"/>
      <c r="S9" s="14">
        <v>0.64670354996146795</v>
      </c>
      <c r="T9" s="14">
        <v>0.36094949824252598</v>
      </c>
      <c r="U9" s="14">
        <v>0.122985300902942</v>
      </c>
      <c r="V9" s="14">
        <v>0.329083126961074</v>
      </c>
      <c r="W9" s="14">
        <v>0.23553029326367</v>
      </c>
      <c r="X9" s="14">
        <v>0.45815802797850602</v>
      </c>
      <c r="Y9" s="14">
        <v>0.22412919878015</v>
      </c>
      <c r="Z9" s="14">
        <v>0.40493844362516102</v>
      </c>
      <c r="AA9" s="14">
        <v>0.51425787119007205</v>
      </c>
      <c r="AB9" s="14">
        <v>0.35970338274315</v>
      </c>
      <c r="AC9" s="14">
        <v>0</v>
      </c>
      <c r="AD9" s="14">
        <v>0.66352893122926004</v>
      </c>
      <c r="AE9" s="14"/>
      <c r="AF9" s="14">
        <v>0.51461347477682695</v>
      </c>
      <c r="AG9" s="14">
        <v>0.38856085129808599</v>
      </c>
      <c r="AH9" s="14">
        <v>0.16939276516146901</v>
      </c>
      <c r="AI9" s="14"/>
      <c r="AJ9" s="14">
        <v>0.35364056125716598</v>
      </c>
      <c r="AK9" s="14">
        <v>0.43473556490387699</v>
      </c>
      <c r="AL9" s="14">
        <v>0.62682478325167601</v>
      </c>
      <c r="AM9" s="14">
        <v>1</v>
      </c>
      <c r="AN9" s="14">
        <v>0.24066547945987801</v>
      </c>
      <c r="AO9" s="14"/>
      <c r="AP9" s="14">
        <v>0.35213254944352201</v>
      </c>
      <c r="AQ9" s="14">
        <v>0.44639282405959901</v>
      </c>
      <c r="AR9" s="14">
        <v>0.72617535798121202</v>
      </c>
      <c r="AS9" s="14"/>
      <c r="AT9" s="14" t="s">
        <v>247</v>
      </c>
      <c r="AU9" s="14">
        <v>0.36399328469359199</v>
      </c>
      <c r="AV9" s="14">
        <v>0.37505564926061002</v>
      </c>
      <c r="AW9" s="14">
        <v>0.492982103831761</v>
      </c>
      <c r="AX9" s="14">
        <v>0.73575769267205804</v>
      </c>
      <c r="AY9" s="14"/>
      <c r="AZ9" s="14">
        <v>0.53651853097874302</v>
      </c>
      <c r="BA9" s="14">
        <v>0.44432200572950198</v>
      </c>
      <c r="BB9" s="14">
        <v>0.45757946425191498</v>
      </c>
      <c r="BC9" s="14">
        <v>0.12997124249396999</v>
      </c>
      <c r="BD9" s="14">
        <v>0.37823717168061599</v>
      </c>
      <c r="BE9" s="14">
        <v>0.35361952152481702</v>
      </c>
    </row>
    <row r="10" spans="2:57" x14ac:dyDescent="0.25">
      <c r="B10" s="15" t="s">
        <v>252</v>
      </c>
      <c r="C10" s="14">
        <v>0.31756255315016702</v>
      </c>
      <c r="D10" s="14">
        <v>0.30152611337434199</v>
      </c>
      <c r="E10" s="14">
        <v>0.346985076290032</v>
      </c>
      <c r="F10" s="14"/>
      <c r="G10" s="14">
        <v>0.41254165161130302</v>
      </c>
      <c r="H10" s="14">
        <v>0.32800350344086399</v>
      </c>
      <c r="I10" s="14">
        <v>0.301444942781806</v>
      </c>
      <c r="J10" s="14">
        <v>0.35286234430261998</v>
      </c>
      <c r="K10" s="14">
        <v>0.12851158559648901</v>
      </c>
      <c r="L10" s="14">
        <v>0.27310274185290201</v>
      </c>
      <c r="M10" s="14"/>
      <c r="N10" s="14">
        <v>0.246142875974877</v>
      </c>
      <c r="O10" s="14">
        <v>0.44193569024652402</v>
      </c>
      <c r="P10" s="14">
        <v>0.34784402408894699</v>
      </c>
      <c r="Q10" s="14">
        <v>0.32631067256193702</v>
      </c>
      <c r="R10" s="14"/>
      <c r="S10" s="14">
        <v>0.18215813874419401</v>
      </c>
      <c r="T10" s="14">
        <v>0.35111419935785798</v>
      </c>
      <c r="U10" s="14">
        <v>0.32141934287260698</v>
      </c>
      <c r="V10" s="14">
        <v>0.57630959397755599</v>
      </c>
      <c r="W10" s="14">
        <v>0.49576309643647098</v>
      </c>
      <c r="X10" s="14">
        <v>0.19070331567068899</v>
      </c>
      <c r="Y10" s="14">
        <v>0.394588801454828</v>
      </c>
      <c r="Z10" s="14">
        <v>0.41899114985295899</v>
      </c>
      <c r="AA10" s="14">
        <v>0.20915338041876699</v>
      </c>
      <c r="AB10" s="14">
        <v>0.41624564542668102</v>
      </c>
      <c r="AC10" s="14">
        <v>1</v>
      </c>
      <c r="AD10" s="14">
        <v>0</v>
      </c>
      <c r="AE10" s="14"/>
      <c r="AF10" s="14">
        <v>0.20548407046661199</v>
      </c>
      <c r="AG10" s="14">
        <v>0.364560747203935</v>
      </c>
      <c r="AH10" s="14">
        <v>0.39812926171667401</v>
      </c>
      <c r="AI10" s="14"/>
      <c r="AJ10" s="14">
        <v>0.26551627930309502</v>
      </c>
      <c r="AK10" s="14">
        <v>0.364256845041391</v>
      </c>
      <c r="AL10" s="14">
        <v>0.178764631672018</v>
      </c>
      <c r="AM10" s="14">
        <v>0</v>
      </c>
      <c r="AN10" s="14">
        <v>0.51143964941020903</v>
      </c>
      <c r="AO10" s="14"/>
      <c r="AP10" s="14">
        <v>0.27548725643877903</v>
      </c>
      <c r="AQ10" s="14">
        <v>0.36697980697777499</v>
      </c>
      <c r="AR10" s="14">
        <v>9.4532578421763103E-2</v>
      </c>
      <c r="AS10" s="14"/>
      <c r="AT10" s="14" t="s">
        <v>247</v>
      </c>
      <c r="AU10" s="14">
        <v>0.195763295338446</v>
      </c>
      <c r="AV10" s="14">
        <v>0.39460365304119499</v>
      </c>
      <c r="AW10" s="14">
        <v>0.33769991466412602</v>
      </c>
      <c r="AX10" s="14">
        <v>0.139394495334002</v>
      </c>
      <c r="AY10" s="14"/>
      <c r="AZ10" s="14">
        <v>0.33860234242315401</v>
      </c>
      <c r="BA10" s="14">
        <v>0.32747310611992297</v>
      </c>
      <c r="BB10" s="14">
        <v>0.34252759949169398</v>
      </c>
      <c r="BC10" s="14">
        <v>0.38319860112499199</v>
      </c>
      <c r="BD10" s="14">
        <v>0.25080379914684497</v>
      </c>
      <c r="BE10" s="14">
        <v>8.4697383362106596E-2</v>
      </c>
    </row>
    <row r="11" spans="2:57" x14ac:dyDescent="0.25">
      <c r="B11" s="15" t="s">
        <v>253</v>
      </c>
      <c r="C11" s="14">
        <v>0.11219378907600699</v>
      </c>
      <c r="D11" s="14">
        <v>9.0971238864871407E-2</v>
      </c>
      <c r="E11" s="14">
        <v>0.15113142008406899</v>
      </c>
      <c r="F11" s="14"/>
      <c r="G11" s="14">
        <v>0.109364615738056</v>
      </c>
      <c r="H11" s="14">
        <v>7.3936696441349994E-2</v>
      </c>
      <c r="I11" s="14">
        <v>0</v>
      </c>
      <c r="J11" s="14">
        <v>0.108875286526625</v>
      </c>
      <c r="K11" s="14">
        <v>0.33685501694800402</v>
      </c>
      <c r="L11" s="14">
        <v>0.161858400124642</v>
      </c>
      <c r="M11" s="14"/>
      <c r="N11" s="14">
        <v>7.8573193796630594E-2</v>
      </c>
      <c r="O11" s="14">
        <v>0.114765828253972</v>
      </c>
      <c r="P11" s="14">
        <v>0.14987566267948499</v>
      </c>
      <c r="Q11" s="14">
        <v>0.17024667759610199</v>
      </c>
      <c r="R11" s="14"/>
      <c r="S11" s="14">
        <v>7.0496924450513795E-2</v>
      </c>
      <c r="T11" s="14">
        <v>8.1654889592973096E-2</v>
      </c>
      <c r="U11" s="14">
        <v>0.26465673042648102</v>
      </c>
      <c r="V11" s="14">
        <v>9.4607279061369606E-2</v>
      </c>
      <c r="W11" s="14">
        <v>0.116457670738953</v>
      </c>
      <c r="X11" s="14">
        <v>7.1657568499271601E-2</v>
      </c>
      <c r="Y11" s="14">
        <v>0.20188296851082099</v>
      </c>
      <c r="Z11" s="14">
        <v>0.176070406521879</v>
      </c>
      <c r="AA11" s="14">
        <v>0.18375534311734701</v>
      </c>
      <c r="AB11" s="14">
        <v>5.6919175648347503E-2</v>
      </c>
      <c r="AC11" s="14">
        <v>0</v>
      </c>
      <c r="AD11" s="14">
        <v>0.33647106877074001</v>
      </c>
      <c r="AE11" s="14"/>
      <c r="AF11" s="14">
        <v>0.13968460099499599</v>
      </c>
      <c r="AG11" s="14">
        <v>0.124783365179421</v>
      </c>
      <c r="AH11" s="14">
        <v>0</v>
      </c>
      <c r="AI11" s="14"/>
      <c r="AJ11" s="14">
        <v>0.16789923517664601</v>
      </c>
      <c r="AK11" s="14">
        <v>0.122775472135376</v>
      </c>
      <c r="AL11" s="14">
        <v>0</v>
      </c>
      <c r="AM11" s="14">
        <v>0</v>
      </c>
      <c r="AN11" s="14">
        <v>0</v>
      </c>
      <c r="AO11" s="14"/>
      <c r="AP11" s="14">
        <v>0.160174460815492</v>
      </c>
      <c r="AQ11" s="14">
        <v>0.115318616201047</v>
      </c>
      <c r="AR11" s="14">
        <v>0</v>
      </c>
      <c r="AS11" s="14"/>
      <c r="AT11" s="14" t="s">
        <v>247</v>
      </c>
      <c r="AU11" s="14">
        <v>0.25750941844298397</v>
      </c>
      <c r="AV11" s="14">
        <v>4.7608863133475697E-2</v>
      </c>
      <c r="AW11" s="14">
        <v>0.14318590459258801</v>
      </c>
      <c r="AX11" s="14">
        <v>0</v>
      </c>
      <c r="AY11" s="14"/>
      <c r="AZ11" s="14">
        <v>6.9400988753840501E-2</v>
      </c>
      <c r="BA11" s="14">
        <v>5.7844402799059502E-2</v>
      </c>
      <c r="BB11" s="14">
        <v>0</v>
      </c>
      <c r="BC11" s="14">
        <v>0.25188020205915101</v>
      </c>
      <c r="BD11" s="14">
        <v>0.37095902917253998</v>
      </c>
      <c r="BE11" s="14">
        <v>0.16059185193713299</v>
      </c>
    </row>
    <row r="12" spans="2:57" x14ac:dyDescent="0.25">
      <c r="B12" s="15" t="s">
        <v>254</v>
      </c>
      <c r="C12" s="14">
        <v>9.6424178914904998E-2</v>
      </c>
      <c r="D12" s="14">
        <v>0.118281834790273</v>
      </c>
      <c r="E12" s="14">
        <v>5.6321301046358102E-2</v>
      </c>
      <c r="F12" s="14"/>
      <c r="G12" s="14">
        <v>0</v>
      </c>
      <c r="H12" s="14">
        <v>3.6545964919313202E-2</v>
      </c>
      <c r="I12" s="14">
        <v>0.23232825114981201</v>
      </c>
      <c r="J12" s="14">
        <v>5.3346378216170998E-2</v>
      </c>
      <c r="K12" s="14">
        <v>0.12834631521802201</v>
      </c>
      <c r="L12" s="14">
        <v>0.203669573943285</v>
      </c>
      <c r="M12" s="14"/>
      <c r="N12" s="14">
        <v>9.6783949433200303E-2</v>
      </c>
      <c r="O12" s="14">
        <v>0.12361046102302201</v>
      </c>
      <c r="P12" s="14">
        <v>5.3144429028247002E-2</v>
      </c>
      <c r="Q12" s="14">
        <v>0.100131200753348</v>
      </c>
      <c r="R12" s="14"/>
      <c r="S12" s="14">
        <v>6.7258104871885202E-2</v>
      </c>
      <c r="T12" s="14">
        <v>0.166364035860597</v>
      </c>
      <c r="U12" s="14">
        <v>0</v>
      </c>
      <c r="V12" s="14">
        <v>0</v>
      </c>
      <c r="W12" s="14">
        <v>0.15224893956090699</v>
      </c>
      <c r="X12" s="14">
        <v>0.16511286753641999</v>
      </c>
      <c r="Y12" s="14">
        <v>8.9344278526388099E-2</v>
      </c>
      <c r="Z12" s="14">
        <v>0</v>
      </c>
      <c r="AA12" s="14">
        <v>9.2833405273814298E-2</v>
      </c>
      <c r="AB12" s="14">
        <v>0.11218257896174801</v>
      </c>
      <c r="AC12" s="14">
        <v>0</v>
      </c>
      <c r="AD12" s="14">
        <v>0</v>
      </c>
      <c r="AE12" s="14"/>
      <c r="AF12" s="14">
        <v>0.121179112126652</v>
      </c>
      <c r="AG12" s="14">
        <v>4.4666697948755801E-2</v>
      </c>
      <c r="AH12" s="14">
        <v>0.314516176480165</v>
      </c>
      <c r="AI12" s="14"/>
      <c r="AJ12" s="14">
        <v>0.12582735882777299</v>
      </c>
      <c r="AK12" s="14">
        <v>5.9611425938222898E-2</v>
      </c>
      <c r="AL12" s="14">
        <v>9.8349397555593798E-2</v>
      </c>
      <c r="AM12" s="14">
        <v>0</v>
      </c>
      <c r="AN12" s="14">
        <v>0.19317550331297501</v>
      </c>
      <c r="AO12" s="14"/>
      <c r="AP12" s="14">
        <v>0.13123956836645201</v>
      </c>
      <c r="AQ12" s="14">
        <v>5.67111401940208E-2</v>
      </c>
      <c r="AR12" s="14">
        <v>0.102718687153074</v>
      </c>
      <c r="AS12" s="14"/>
      <c r="AT12" s="14" t="s">
        <v>247</v>
      </c>
      <c r="AU12" s="14">
        <v>0.15336837773331799</v>
      </c>
      <c r="AV12" s="14">
        <v>0.13569386951547199</v>
      </c>
      <c r="AW12" s="14">
        <v>0</v>
      </c>
      <c r="AX12" s="14">
        <v>0</v>
      </c>
      <c r="AY12" s="14"/>
      <c r="AZ12" s="14">
        <v>3.7893273640077302E-2</v>
      </c>
      <c r="BA12" s="14">
        <v>0.14013200342245699</v>
      </c>
      <c r="BB12" s="14">
        <v>0.19989293625639101</v>
      </c>
      <c r="BC12" s="14">
        <v>0.118745263487942</v>
      </c>
      <c r="BD12" s="14">
        <v>0</v>
      </c>
      <c r="BE12" s="14">
        <v>0.15654717298543999</v>
      </c>
    </row>
    <row r="13" spans="2:57" x14ac:dyDescent="0.25">
      <c r="B13" s="15" t="s">
        <v>87</v>
      </c>
      <c r="C13" s="23">
        <v>5.2752634216329301E-2</v>
      </c>
      <c r="D13" s="23">
        <v>2.84988492830093E-2</v>
      </c>
      <c r="E13" s="23">
        <v>9.7251759858024006E-2</v>
      </c>
      <c r="F13" s="23"/>
      <c r="G13" s="23">
        <v>0</v>
      </c>
      <c r="H13" s="23">
        <v>0</v>
      </c>
      <c r="I13" s="23">
        <v>3.8893033254438499E-2</v>
      </c>
      <c r="J13" s="23">
        <v>0.12726985657743101</v>
      </c>
      <c r="K13" s="23">
        <v>6.1323558776056997E-2</v>
      </c>
      <c r="L13" s="23">
        <v>0.16407927067828401</v>
      </c>
      <c r="M13" s="23"/>
      <c r="N13" s="23">
        <v>7.1590357362584803E-2</v>
      </c>
      <c r="O13" s="23">
        <v>5.3088470948622297E-2</v>
      </c>
      <c r="P13" s="23">
        <v>0</v>
      </c>
      <c r="Q13" s="23">
        <v>4.8488994600892399E-2</v>
      </c>
      <c r="R13" s="23"/>
      <c r="S13" s="23">
        <v>3.3383281971938801E-2</v>
      </c>
      <c r="T13" s="23">
        <v>3.9917376946045802E-2</v>
      </c>
      <c r="U13" s="23">
        <v>0.29093862579796997</v>
      </c>
      <c r="V13" s="23">
        <v>0</v>
      </c>
      <c r="W13" s="23">
        <v>0</v>
      </c>
      <c r="X13" s="23">
        <v>0.114368220315113</v>
      </c>
      <c r="Y13" s="23">
        <v>9.0054752727813506E-2</v>
      </c>
      <c r="Z13" s="23">
        <v>0</v>
      </c>
      <c r="AA13" s="23">
        <v>0</v>
      </c>
      <c r="AB13" s="23">
        <v>5.49492172200736E-2</v>
      </c>
      <c r="AC13" s="23">
        <v>0</v>
      </c>
      <c r="AD13" s="23">
        <v>0</v>
      </c>
      <c r="AE13" s="23"/>
      <c r="AF13" s="23">
        <v>1.9038741634913502E-2</v>
      </c>
      <c r="AG13" s="23">
        <v>7.7428338369802494E-2</v>
      </c>
      <c r="AH13" s="23">
        <v>0.117961796641692</v>
      </c>
      <c r="AI13" s="23"/>
      <c r="AJ13" s="23">
        <v>8.7116565435319995E-2</v>
      </c>
      <c r="AK13" s="23">
        <v>1.8620691981132899E-2</v>
      </c>
      <c r="AL13" s="23">
        <v>9.6061187520712701E-2</v>
      </c>
      <c r="AM13" s="23">
        <v>0</v>
      </c>
      <c r="AN13" s="23">
        <v>5.4719367816938501E-2</v>
      </c>
      <c r="AO13" s="23"/>
      <c r="AP13" s="23">
        <v>8.0966164935754897E-2</v>
      </c>
      <c r="AQ13" s="23">
        <v>1.4597612567557599E-2</v>
      </c>
      <c r="AR13" s="23">
        <v>7.6573376443951305E-2</v>
      </c>
      <c r="AS13" s="23"/>
      <c r="AT13" s="23" t="s">
        <v>247</v>
      </c>
      <c r="AU13" s="23">
        <v>2.9365623791659901E-2</v>
      </c>
      <c r="AV13" s="23">
        <v>4.7037965049247399E-2</v>
      </c>
      <c r="AW13" s="23">
        <v>2.6132076911524599E-2</v>
      </c>
      <c r="AX13" s="23">
        <v>0.124847811993939</v>
      </c>
      <c r="AY13" s="23"/>
      <c r="AZ13" s="23">
        <v>1.7584864204184699E-2</v>
      </c>
      <c r="BA13" s="23">
        <v>3.0228481929057801E-2</v>
      </c>
      <c r="BB13" s="23">
        <v>0</v>
      </c>
      <c r="BC13" s="23">
        <v>0.116204690833945</v>
      </c>
      <c r="BD13" s="23">
        <v>0</v>
      </c>
      <c r="BE13" s="23">
        <v>0.244544070190503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BE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257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414</v>
      </c>
      <c r="D7" s="10">
        <v>267</v>
      </c>
      <c r="E7" s="10">
        <v>145</v>
      </c>
      <c r="F7" s="10"/>
      <c r="G7" s="10">
        <v>65</v>
      </c>
      <c r="H7" s="10">
        <v>83</v>
      </c>
      <c r="I7" s="10">
        <v>70</v>
      </c>
      <c r="J7" s="10">
        <v>66</v>
      </c>
      <c r="K7" s="10">
        <v>59</v>
      </c>
      <c r="L7" s="10">
        <v>71</v>
      </c>
      <c r="M7" s="10"/>
      <c r="N7" s="10">
        <v>166</v>
      </c>
      <c r="O7" s="10">
        <v>115</v>
      </c>
      <c r="P7" s="10">
        <v>74</v>
      </c>
      <c r="Q7" s="10">
        <v>59</v>
      </c>
      <c r="R7" s="10"/>
      <c r="S7" s="10">
        <v>72</v>
      </c>
      <c r="T7" s="10">
        <v>57</v>
      </c>
      <c r="U7" s="10">
        <v>35</v>
      </c>
      <c r="V7" s="10">
        <v>18</v>
      </c>
      <c r="W7" s="10">
        <v>32</v>
      </c>
      <c r="X7" s="10">
        <v>42</v>
      </c>
      <c r="Y7" s="10">
        <v>29</v>
      </c>
      <c r="Z7" s="10">
        <v>16</v>
      </c>
      <c r="AA7" s="10">
        <v>42</v>
      </c>
      <c r="AB7" s="10">
        <v>52</v>
      </c>
      <c r="AC7" s="10">
        <v>9</v>
      </c>
      <c r="AD7" s="10">
        <v>10</v>
      </c>
      <c r="AE7" s="10"/>
      <c r="AF7" s="10">
        <v>121</v>
      </c>
      <c r="AG7" s="10">
        <v>185</v>
      </c>
      <c r="AH7" s="10">
        <v>56</v>
      </c>
      <c r="AI7" s="10"/>
      <c r="AJ7" s="10">
        <v>145</v>
      </c>
      <c r="AK7" s="10">
        <v>117</v>
      </c>
      <c r="AL7" s="10">
        <v>36</v>
      </c>
      <c r="AM7" s="10">
        <v>2</v>
      </c>
      <c r="AN7" s="10">
        <v>48</v>
      </c>
      <c r="AO7" s="10"/>
      <c r="AP7" s="10">
        <v>103</v>
      </c>
      <c r="AQ7" s="10">
        <v>145</v>
      </c>
      <c r="AR7" s="10">
        <v>37</v>
      </c>
      <c r="AS7" s="10"/>
      <c r="AT7" s="10" t="s">
        <v>246</v>
      </c>
      <c r="AU7" s="10">
        <v>112</v>
      </c>
      <c r="AV7" s="10">
        <v>183</v>
      </c>
      <c r="AW7" s="10">
        <v>66</v>
      </c>
      <c r="AX7" s="10">
        <v>14</v>
      </c>
      <c r="AY7" s="10"/>
      <c r="AZ7" s="10">
        <v>135</v>
      </c>
      <c r="BA7" s="10">
        <v>122</v>
      </c>
      <c r="BB7" s="10">
        <v>40</v>
      </c>
      <c r="BC7" s="10">
        <v>60</v>
      </c>
      <c r="BD7" s="10">
        <v>36</v>
      </c>
      <c r="BE7" s="10">
        <v>21</v>
      </c>
    </row>
    <row r="8" spans="2:57" ht="30" customHeight="1" x14ac:dyDescent="0.25">
      <c r="B8" s="11" t="s">
        <v>20</v>
      </c>
      <c r="C8" s="11">
        <v>416</v>
      </c>
      <c r="D8" s="11">
        <v>274</v>
      </c>
      <c r="E8" s="11">
        <v>140</v>
      </c>
      <c r="F8" s="11"/>
      <c r="G8" s="11">
        <v>67</v>
      </c>
      <c r="H8" s="11">
        <v>93</v>
      </c>
      <c r="I8" s="11">
        <v>74</v>
      </c>
      <c r="J8" s="11">
        <v>64</v>
      </c>
      <c r="K8" s="11">
        <v>52</v>
      </c>
      <c r="L8" s="11">
        <v>65</v>
      </c>
      <c r="M8" s="11"/>
      <c r="N8" s="11">
        <v>158</v>
      </c>
      <c r="O8" s="11">
        <v>110</v>
      </c>
      <c r="P8" s="11">
        <v>82</v>
      </c>
      <c r="Q8" s="11">
        <v>65</v>
      </c>
      <c r="R8" s="11"/>
      <c r="S8" s="11">
        <v>77</v>
      </c>
      <c r="T8" s="11">
        <v>53</v>
      </c>
      <c r="U8" s="11">
        <v>33</v>
      </c>
      <c r="V8" s="11">
        <v>18</v>
      </c>
      <c r="W8" s="11">
        <v>31</v>
      </c>
      <c r="X8" s="11">
        <v>43</v>
      </c>
      <c r="Y8" s="11">
        <v>29</v>
      </c>
      <c r="Z8" s="11">
        <v>16</v>
      </c>
      <c r="AA8" s="11">
        <v>43</v>
      </c>
      <c r="AB8" s="11">
        <v>55</v>
      </c>
      <c r="AC8" s="11">
        <v>9</v>
      </c>
      <c r="AD8" s="11">
        <v>9</v>
      </c>
      <c r="AE8" s="11"/>
      <c r="AF8" s="11">
        <v>116</v>
      </c>
      <c r="AG8" s="11">
        <v>186</v>
      </c>
      <c r="AH8" s="11">
        <v>60</v>
      </c>
      <c r="AI8" s="11"/>
      <c r="AJ8" s="11">
        <v>139</v>
      </c>
      <c r="AK8" s="11">
        <v>122</v>
      </c>
      <c r="AL8" s="11">
        <v>35</v>
      </c>
      <c r="AM8" s="11">
        <v>2</v>
      </c>
      <c r="AN8" s="11">
        <v>50</v>
      </c>
      <c r="AO8" s="11"/>
      <c r="AP8" s="11">
        <v>101</v>
      </c>
      <c r="AQ8" s="11">
        <v>151</v>
      </c>
      <c r="AR8" s="11">
        <v>36</v>
      </c>
      <c r="AS8" s="11"/>
      <c r="AT8" s="11" t="s">
        <v>246</v>
      </c>
      <c r="AU8" s="11">
        <v>113</v>
      </c>
      <c r="AV8" s="11">
        <v>183</v>
      </c>
      <c r="AW8" s="11">
        <v>68</v>
      </c>
      <c r="AX8" s="11">
        <v>13</v>
      </c>
      <c r="AY8" s="11"/>
      <c r="AZ8" s="11">
        <v>142</v>
      </c>
      <c r="BA8" s="11">
        <v>121</v>
      </c>
      <c r="BB8" s="11">
        <v>42</v>
      </c>
      <c r="BC8" s="11">
        <v>57</v>
      </c>
      <c r="BD8" s="11">
        <v>33</v>
      </c>
      <c r="BE8" s="11">
        <v>21</v>
      </c>
    </row>
    <row r="9" spans="2:57" x14ac:dyDescent="0.25">
      <c r="B9" s="15" t="s">
        <v>251</v>
      </c>
      <c r="C9" s="14">
        <v>0.36744570592432302</v>
      </c>
      <c r="D9" s="14">
        <v>0.39139912050632503</v>
      </c>
      <c r="E9" s="14">
        <v>0.326300779871669</v>
      </c>
      <c r="F9" s="14"/>
      <c r="G9" s="14">
        <v>0.57585718498604599</v>
      </c>
      <c r="H9" s="14">
        <v>0.47014324044990102</v>
      </c>
      <c r="I9" s="14">
        <v>0.35949041506253998</v>
      </c>
      <c r="J9" s="14">
        <v>0.25896929632048299</v>
      </c>
      <c r="K9" s="14">
        <v>0.20005095303134601</v>
      </c>
      <c r="L9" s="14">
        <v>0.25362255798608302</v>
      </c>
      <c r="M9" s="14"/>
      <c r="N9" s="14">
        <v>0.43530840071196403</v>
      </c>
      <c r="O9" s="14">
        <v>0.33807382977539402</v>
      </c>
      <c r="P9" s="14">
        <v>0.36368675148129498</v>
      </c>
      <c r="Q9" s="14">
        <v>0.25725858176719202</v>
      </c>
      <c r="R9" s="14"/>
      <c r="S9" s="14">
        <v>0.52447546346204799</v>
      </c>
      <c r="T9" s="14">
        <v>0.34884962217607601</v>
      </c>
      <c r="U9" s="14">
        <v>0.35374780456216698</v>
      </c>
      <c r="V9" s="14">
        <v>0.45419330424729998</v>
      </c>
      <c r="W9" s="14">
        <v>0.311065093824828</v>
      </c>
      <c r="X9" s="14">
        <v>0.37959904642547199</v>
      </c>
      <c r="Y9" s="14">
        <v>0.19896963600266099</v>
      </c>
      <c r="Z9" s="14">
        <v>0.44263471652662001</v>
      </c>
      <c r="AA9" s="14">
        <v>0.28938981814520998</v>
      </c>
      <c r="AB9" s="14">
        <v>0.28055956378079799</v>
      </c>
      <c r="AC9" s="14">
        <v>0.321416573563436</v>
      </c>
      <c r="AD9" s="14">
        <v>0.50047313289335604</v>
      </c>
      <c r="AE9" s="14"/>
      <c r="AF9" s="14">
        <v>0.38490966468752602</v>
      </c>
      <c r="AG9" s="14">
        <v>0.33155320059032101</v>
      </c>
      <c r="AH9" s="14">
        <v>0.229523256606327</v>
      </c>
      <c r="AI9" s="14"/>
      <c r="AJ9" s="14">
        <v>0.328165060592991</v>
      </c>
      <c r="AK9" s="14">
        <v>0.35129465228787798</v>
      </c>
      <c r="AL9" s="14">
        <v>0.37414820858874498</v>
      </c>
      <c r="AM9" s="14">
        <v>0.467896446254146</v>
      </c>
      <c r="AN9" s="14">
        <v>0.38944206417146499</v>
      </c>
      <c r="AO9" s="14"/>
      <c r="AP9" s="14">
        <v>0.421757994061425</v>
      </c>
      <c r="AQ9" s="14">
        <v>0.366284942953157</v>
      </c>
      <c r="AR9" s="14">
        <v>0.36465842674607701</v>
      </c>
      <c r="AS9" s="14"/>
      <c r="AT9" s="14" t="s">
        <v>247</v>
      </c>
      <c r="AU9" s="14">
        <v>0.28523616208224201</v>
      </c>
      <c r="AV9" s="14">
        <v>0.39776965873366299</v>
      </c>
      <c r="AW9" s="14">
        <v>0.37411934512575201</v>
      </c>
      <c r="AX9" s="14">
        <v>0.51992172803933101</v>
      </c>
      <c r="AY9" s="14"/>
      <c r="AZ9" s="14">
        <v>0.48146831494113901</v>
      </c>
      <c r="BA9" s="14">
        <v>0.33897855343885303</v>
      </c>
      <c r="BB9" s="14">
        <v>0.32510105282521301</v>
      </c>
      <c r="BC9" s="14">
        <v>0.23383603977859499</v>
      </c>
      <c r="BD9" s="14">
        <v>0.22325234498840599</v>
      </c>
      <c r="BE9" s="14">
        <v>0.43668352548421202</v>
      </c>
    </row>
    <row r="10" spans="2:57" x14ac:dyDescent="0.25">
      <c r="B10" s="15" t="s">
        <v>252</v>
      </c>
      <c r="C10" s="14">
        <v>0.32664381840869</v>
      </c>
      <c r="D10" s="14">
        <v>0.31635216066238903</v>
      </c>
      <c r="E10" s="14">
        <v>0.35204078345729201</v>
      </c>
      <c r="F10" s="14"/>
      <c r="G10" s="14">
        <v>0.25840915136918302</v>
      </c>
      <c r="H10" s="14">
        <v>0.32777140653701903</v>
      </c>
      <c r="I10" s="14">
        <v>0.31230159251343498</v>
      </c>
      <c r="J10" s="14">
        <v>0.40496988322500999</v>
      </c>
      <c r="K10" s="14">
        <v>0.285414514469781</v>
      </c>
      <c r="L10" s="14">
        <v>0.36800486177754899</v>
      </c>
      <c r="M10" s="14"/>
      <c r="N10" s="14">
        <v>0.31517429391579399</v>
      </c>
      <c r="O10" s="14">
        <v>0.33667748069623998</v>
      </c>
      <c r="P10" s="14">
        <v>0.36935953311632802</v>
      </c>
      <c r="Q10" s="14">
        <v>0.28387441118545198</v>
      </c>
      <c r="R10" s="14"/>
      <c r="S10" s="14">
        <v>0.27886244940309202</v>
      </c>
      <c r="T10" s="14">
        <v>0.36090626570954998</v>
      </c>
      <c r="U10" s="14">
        <v>0.381413930888646</v>
      </c>
      <c r="V10" s="14">
        <v>0.29342046251853499</v>
      </c>
      <c r="W10" s="14">
        <v>0.25262509142082201</v>
      </c>
      <c r="X10" s="14">
        <v>0.20907709878620701</v>
      </c>
      <c r="Y10" s="14">
        <v>0.34484017738912198</v>
      </c>
      <c r="Z10" s="14">
        <v>0.38943750826148599</v>
      </c>
      <c r="AA10" s="14">
        <v>0.38270816060778801</v>
      </c>
      <c r="AB10" s="14">
        <v>0.38629555588593401</v>
      </c>
      <c r="AC10" s="14">
        <v>0.44263491240721697</v>
      </c>
      <c r="AD10" s="14">
        <v>0.29733644506719298</v>
      </c>
      <c r="AE10" s="14"/>
      <c r="AF10" s="14">
        <v>0.34162323839497299</v>
      </c>
      <c r="AG10" s="14">
        <v>0.31270647466190399</v>
      </c>
      <c r="AH10" s="14">
        <v>0.40686412135424499</v>
      </c>
      <c r="AI10" s="14"/>
      <c r="AJ10" s="14">
        <v>0.36366398889951901</v>
      </c>
      <c r="AK10" s="14">
        <v>0.32934422962982901</v>
      </c>
      <c r="AL10" s="14">
        <v>0.26993166554768</v>
      </c>
      <c r="AM10" s="14">
        <v>0.53210355374585405</v>
      </c>
      <c r="AN10" s="14">
        <v>0.31035849295696699</v>
      </c>
      <c r="AO10" s="14"/>
      <c r="AP10" s="14">
        <v>0.317470521068418</v>
      </c>
      <c r="AQ10" s="14">
        <v>0.32122597219658799</v>
      </c>
      <c r="AR10" s="14">
        <v>0.32116650138978298</v>
      </c>
      <c r="AS10" s="14"/>
      <c r="AT10" s="14" t="s">
        <v>247</v>
      </c>
      <c r="AU10" s="14">
        <v>0.31014862445268898</v>
      </c>
      <c r="AV10" s="14">
        <v>0.31674312580376601</v>
      </c>
      <c r="AW10" s="14">
        <v>0.446370886053024</v>
      </c>
      <c r="AX10" s="14">
        <v>0.211582588499824</v>
      </c>
      <c r="AY10" s="14"/>
      <c r="AZ10" s="14">
        <v>0.31522431121898198</v>
      </c>
      <c r="BA10" s="14">
        <v>0.31096715772387701</v>
      </c>
      <c r="BB10" s="14">
        <v>0.35855007874379002</v>
      </c>
      <c r="BC10" s="14">
        <v>0.39711909614972801</v>
      </c>
      <c r="BD10" s="14">
        <v>0.38201668769382802</v>
      </c>
      <c r="BE10" s="14">
        <v>0.14909255265924601</v>
      </c>
    </row>
    <row r="11" spans="2:57" x14ac:dyDescent="0.25">
      <c r="B11" s="15" t="s">
        <v>253</v>
      </c>
      <c r="C11" s="14">
        <v>0.151873429294969</v>
      </c>
      <c r="D11" s="14">
        <v>0.14251989519031999</v>
      </c>
      <c r="E11" s="14">
        <v>0.164880455394496</v>
      </c>
      <c r="F11" s="14"/>
      <c r="G11" s="14">
        <v>9.2398583327051198E-2</v>
      </c>
      <c r="H11" s="14">
        <v>0.12509437260027501</v>
      </c>
      <c r="I11" s="14">
        <v>0.181968090820502</v>
      </c>
      <c r="J11" s="14">
        <v>0.14854910173935801</v>
      </c>
      <c r="K11" s="14">
        <v>0.22412454322513101</v>
      </c>
      <c r="L11" s="14">
        <v>0.16306996964637799</v>
      </c>
      <c r="M11" s="14"/>
      <c r="N11" s="14">
        <v>0.10983545824787901</v>
      </c>
      <c r="O11" s="14">
        <v>0.19500155202154801</v>
      </c>
      <c r="P11" s="14">
        <v>0.13694077394964499</v>
      </c>
      <c r="Q11" s="14">
        <v>0.19960164505720199</v>
      </c>
      <c r="R11" s="14"/>
      <c r="S11" s="14">
        <v>0.1027055414161</v>
      </c>
      <c r="T11" s="14">
        <v>0.123120122257978</v>
      </c>
      <c r="U11" s="14">
        <v>0.15611542664926301</v>
      </c>
      <c r="V11" s="14">
        <v>0.14434628793000001</v>
      </c>
      <c r="W11" s="14">
        <v>0.15903430421362699</v>
      </c>
      <c r="X11" s="14">
        <v>0.14413526485022099</v>
      </c>
      <c r="Y11" s="14">
        <v>0.206137136249152</v>
      </c>
      <c r="Z11" s="14">
        <v>0.167927775211894</v>
      </c>
      <c r="AA11" s="14">
        <v>0.15796915220059399</v>
      </c>
      <c r="AB11" s="14">
        <v>0.19034304496558299</v>
      </c>
      <c r="AC11" s="14">
        <v>0.235948514029347</v>
      </c>
      <c r="AD11" s="14">
        <v>0.20219042203945101</v>
      </c>
      <c r="AE11" s="14"/>
      <c r="AF11" s="14">
        <v>0.15327095116925599</v>
      </c>
      <c r="AG11" s="14">
        <v>0.177634669451568</v>
      </c>
      <c r="AH11" s="14">
        <v>0.14148838809622799</v>
      </c>
      <c r="AI11" s="14"/>
      <c r="AJ11" s="14">
        <v>0.14895574701346301</v>
      </c>
      <c r="AK11" s="14">
        <v>0.17964095383595199</v>
      </c>
      <c r="AL11" s="14">
        <v>0.13873221988770801</v>
      </c>
      <c r="AM11" s="14">
        <v>0</v>
      </c>
      <c r="AN11" s="14">
        <v>0.14857070323550101</v>
      </c>
      <c r="AO11" s="14"/>
      <c r="AP11" s="14">
        <v>0.13224834058360199</v>
      </c>
      <c r="AQ11" s="14">
        <v>0.167297951451675</v>
      </c>
      <c r="AR11" s="14">
        <v>0.147835042004093</v>
      </c>
      <c r="AS11" s="14"/>
      <c r="AT11" s="14" t="s">
        <v>247</v>
      </c>
      <c r="AU11" s="14">
        <v>0.19016886354343601</v>
      </c>
      <c r="AV11" s="14">
        <v>0.15554223747048099</v>
      </c>
      <c r="AW11" s="14">
        <v>0.102945463062301</v>
      </c>
      <c r="AX11" s="14">
        <v>5.99445386978689E-2</v>
      </c>
      <c r="AY11" s="14"/>
      <c r="AZ11" s="14">
        <v>0.114674748481843</v>
      </c>
      <c r="BA11" s="14">
        <v>0.172467622993138</v>
      </c>
      <c r="BB11" s="14">
        <v>0.15926650874502399</v>
      </c>
      <c r="BC11" s="14">
        <v>0.16495950798152501</v>
      </c>
      <c r="BD11" s="14">
        <v>0.21758780052241</v>
      </c>
      <c r="BE11" s="14">
        <v>0.13015492844044499</v>
      </c>
    </row>
    <row r="12" spans="2:57" x14ac:dyDescent="0.25">
      <c r="B12" s="15" t="s">
        <v>254</v>
      </c>
      <c r="C12" s="14">
        <v>8.4599678728448702E-2</v>
      </c>
      <c r="D12" s="14">
        <v>8.0753014532962103E-2</v>
      </c>
      <c r="E12" s="14">
        <v>8.5328778143618805E-2</v>
      </c>
      <c r="F12" s="14"/>
      <c r="G12" s="14">
        <v>3.7046907665594001E-2</v>
      </c>
      <c r="H12" s="14">
        <v>3.9368662912246499E-2</v>
      </c>
      <c r="I12" s="14">
        <v>8.6853111262736094E-2</v>
      </c>
      <c r="J12" s="14">
        <v>0.14236918387506101</v>
      </c>
      <c r="K12" s="14">
        <v>0.15160036038243699</v>
      </c>
      <c r="L12" s="14">
        <v>8.6107771522277901E-2</v>
      </c>
      <c r="M12" s="14"/>
      <c r="N12" s="14">
        <v>8.6187634604798904E-2</v>
      </c>
      <c r="O12" s="14">
        <v>7.9040774891913093E-2</v>
      </c>
      <c r="P12" s="14">
        <v>5.4044777795570903E-2</v>
      </c>
      <c r="Q12" s="14">
        <v>0.12850302668529801</v>
      </c>
      <c r="R12" s="14"/>
      <c r="S12" s="14">
        <v>5.3750027014049698E-2</v>
      </c>
      <c r="T12" s="14">
        <v>8.1540815306604605E-2</v>
      </c>
      <c r="U12" s="14">
        <v>2.7451283508345199E-2</v>
      </c>
      <c r="V12" s="14">
        <v>0</v>
      </c>
      <c r="W12" s="14">
        <v>0.15271414391093899</v>
      </c>
      <c r="X12" s="14">
        <v>0.19775944931658199</v>
      </c>
      <c r="Y12" s="14">
        <v>6.8409022486584606E-2</v>
      </c>
      <c r="Z12" s="14">
        <v>0</v>
      </c>
      <c r="AA12" s="14">
        <v>0.14272572602245201</v>
      </c>
      <c r="AB12" s="14">
        <v>8.1981741490424101E-2</v>
      </c>
      <c r="AC12" s="14">
        <v>0</v>
      </c>
      <c r="AD12" s="14">
        <v>0</v>
      </c>
      <c r="AE12" s="14"/>
      <c r="AF12" s="14">
        <v>6.4790590369657897E-2</v>
      </c>
      <c r="AG12" s="14">
        <v>0.116283158100963</v>
      </c>
      <c r="AH12" s="14">
        <v>5.9694589262787499E-2</v>
      </c>
      <c r="AI12" s="14"/>
      <c r="AJ12" s="14">
        <v>7.3157402466108301E-2</v>
      </c>
      <c r="AK12" s="14">
        <v>8.4924037137073805E-2</v>
      </c>
      <c r="AL12" s="14">
        <v>0.158503021484313</v>
      </c>
      <c r="AM12" s="14">
        <v>0</v>
      </c>
      <c r="AN12" s="14">
        <v>4.9494920680964498E-2</v>
      </c>
      <c r="AO12" s="14"/>
      <c r="AP12" s="14">
        <v>6.4679902601269795E-2</v>
      </c>
      <c r="AQ12" s="14">
        <v>9.00737122646975E-2</v>
      </c>
      <c r="AR12" s="14">
        <v>0.108882366030409</v>
      </c>
      <c r="AS12" s="14"/>
      <c r="AT12" s="14" t="s">
        <v>247</v>
      </c>
      <c r="AU12" s="14">
        <v>0.13321707870288099</v>
      </c>
      <c r="AV12" s="14">
        <v>6.8054866181894103E-2</v>
      </c>
      <c r="AW12" s="14">
        <v>3.0798498829612601E-2</v>
      </c>
      <c r="AX12" s="14">
        <v>7.2661052298257603E-2</v>
      </c>
      <c r="AY12" s="14"/>
      <c r="AZ12" s="14">
        <v>2.76082711713979E-2</v>
      </c>
      <c r="BA12" s="14">
        <v>0.10281834576983601</v>
      </c>
      <c r="BB12" s="14">
        <v>8.7194826730927405E-2</v>
      </c>
      <c r="BC12" s="14">
        <v>0.109886172330644</v>
      </c>
      <c r="BD12" s="14">
        <v>0.14698091620622</v>
      </c>
      <c r="BE12" s="14">
        <v>0.194187508822218</v>
      </c>
    </row>
    <row r="13" spans="2:57" x14ac:dyDescent="0.25">
      <c r="B13" s="15" t="s">
        <v>87</v>
      </c>
      <c r="C13" s="23">
        <v>6.9437367643569697E-2</v>
      </c>
      <c r="D13" s="23">
        <v>6.8975809108005007E-2</v>
      </c>
      <c r="E13" s="23">
        <v>7.1449203132924397E-2</v>
      </c>
      <c r="F13" s="23"/>
      <c r="G13" s="23">
        <v>3.6288172652125701E-2</v>
      </c>
      <c r="H13" s="23">
        <v>3.7622317500557799E-2</v>
      </c>
      <c r="I13" s="23">
        <v>5.9386790340786998E-2</v>
      </c>
      <c r="J13" s="23">
        <v>4.5142534840087303E-2</v>
      </c>
      <c r="K13" s="23">
        <v>0.13880962889130399</v>
      </c>
      <c r="L13" s="23">
        <v>0.12919483906771301</v>
      </c>
      <c r="M13" s="23"/>
      <c r="N13" s="23">
        <v>5.3494212519563301E-2</v>
      </c>
      <c r="O13" s="23">
        <v>5.1206362614905701E-2</v>
      </c>
      <c r="P13" s="23">
        <v>7.5968163657161705E-2</v>
      </c>
      <c r="Q13" s="23">
        <v>0.13076233530485601</v>
      </c>
      <c r="R13" s="23"/>
      <c r="S13" s="23">
        <v>4.0206518704710002E-2</v>
      </c>
      <c r="T13" s="23">
        <v>8.5583174549792196E-2</v>
      </c>
      <c r="U13" s="23">
        <v>8.1271554391578404E-2</v>
      </c>
      <c r="V13" s="23">
        <v>0.108039945304165</v>
      </c>
      <c r="W13" s="23">
        <v>0.124561366629784</v>
      </c>
      <c r="X13" s="23">
        <v>6.9429140621517907E-2</v>
      </c>
      <c r="Y13" s="23">
        <v>0.18164402787248099</v>
      </c>
      <c r="Z13" s="23">
        <v>0</v>
      </c>
      <c r="AA13" s="23">
        <v>2.7207143023956201E-2</v>
      </c>
      <c r="AB13" s="23">
        <v>6.0820093877260999E-2</v>
      </c>
      <c r="AC13" s="23">
        <v>0</v>
      </c>
      <c r="AD13" s="23">
        <v>0</v>
      </c>
      <c r="AE13" s="23"/>
      <c r="AF13" s="23">
        <v>5.5405555378586997E-2</v>
      </c>
      <c r="AG13" s="23">
        <v>6.1822497195244103E-2</v>
      </c>
      <c r="AH13" s="23">
        <v>0.16242964468041199</v>
      </c>
      <c r="AI13" s="23"/>
      <c r="AJ13" s="23">
        <v>8.6057801027917893E-2</v>
      </c>
      <c r="AK13" s="23">
        <v>5.4796127109267602E-2</v>
      </c>
      <c r="AL13" s="23">
        <v>5.8684884491554297E-2</v>
      </c>
      <c r="AM13" s="23">
        <v>0</v>
      </c>
      <c r="AN13" s="23">
        <v>0.102133818955103</v>
      </c>
      <c r="AO13" s="23"/>
      <c r="AP13" s="23">
        <v>6.3843241685285407E-2</v>
      </c>
      <c r="AQ13" s="23">
        <v>5.5117421133882599E-2</v>
      </c>
      <c r="AR13" s="23">
        <v>5.7457663829638003E-2</v>
      </c>
      <c r="AS13" s="23"/>
      <c r="AT13" s="23" t="s">
        <v>247</v>
      </c>
      <c r="AU13" s="23">
        <v>8.1229271218750704E-2</v>
      </c>
      <c r="AV13" s="23">
        <v>6.1890111810195797E-2</v>
      </c>
      <c r="AW13" s="23">
        <v>4.5765806929311502E-2</v>
      </c>
      <c r="AX13" s="23">
        <v>0.135890092464719</v>
      </c>
      <c r="AY13" s="23"/>
      <c r="AZ13" s="23">
        <v>6.10243541866375E-2</v>
      </c>
      <c r="BA13" s="23">
        <v>7.4768320074296193E-2</v>
      </c>
      <c r="BB13" s="23">
        <v>6.98875329550456E-2</v>
      </c>
      <c r="BC13" s="23">
        <v>9.4199183759508406E-2</v>
      </c>
      <c r="BD13" s="23">
        <v>3.0162250589136699E-2</v>
      </c>
      <c r="BE13" s="23">
        <v>8.9881484593878194E-2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BE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258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448</v>
      </c>
      <c r="D7" s="10">
        <v>173</v>
      </c>
      <c r="E7" s="10">
        <v>272</v>
      </c>
      <c r="F7" s="10"/>
      <c r="G7" s="10">
        <v>58</v>
      </c>
      <c r="H7" s="10">
        <v>83</v>
      </c>
      <c r="I7" s="10">
        <v>76</v>
      </c>
      <c r="J7" s="10">
        <v>80</v>
      </c>
      <c r="K7" s="10">
        <v>60</v>
      </c>
      <c r="L7" s="10">
        <v>91</v>
      </c>
      <c r="M7" s="10"/>
      <c r="N7" s="10">
        <v>167</v>
      </c>
      <c r="O7" s="10">
        <v>122</v>
      </c>
      <c r="P7" s="10">
        <v>90</v>
      </c>
      <c r="Q7" s="10">
        <v>69</v>
      </c>
      <c r="R7" s="10"/>
      <c r="S7" s="10">
        <v>66</v>
      </c>
      <c r="T7" s="10">
        <v>65</v>
      </c>
      <c r="U7" s="10">
        <v>23</v>
      </c>
      <c r="V7" s="10">
        <v>29</v>
      </c>
      <c r="W7" s="10">
        <v>36</v>
      </c>
      <c r="X7" s="10">
        <v>33</v>
      </c>
      <c r="Y7" s="10">
        <v>32</v>
      </c>
      <c r="Z7" s="10">
        <v>19</v>
      </c>
      <c r="AA7" s="10">
        <v>46</v>
      </c>
      <c r="AB7" s="10">
        <v>56</v>
      </c>
      <c r="AC7" s="10">
        <v>27</v>
      </c>
      <c r="AD7" s="10">
        <v>16</v>
      </c>
      <c r="AE7" s="10"/>
      <c r="AF7" s="10">
        <v>121</v>
      </c>
      <c r="AG7" s="10">
        <v>223</v>
      </c>
      <c r="AH7" s="10">
        <v>55</v>
      </c>
      <c r="AI7" s="10"/>
      <c r="AJ7" s="10">
        <v>122</v>
      </c>
      <c r="AK7" s="10">
        <v>151</v>
      </c>
      <c r="AL7" s="10">
        <v>45</v>
      </c>
      <c r="AM7" s="10">
        <v>3</v>
      </c>
      <c r="AN7" s="10">
        <v>45</v>
      </c>
      <c r="AO7" s="10"/>
      <c r="AP7" s="10">
        <v>67</v>
      </c>
      <c r="AQ7" s="10">
        <v>198</v>
      </c>
      <c r="AR7" s="10">
        <v>45</v>
      </c>
      <c r="AS7" s="10"/>
      <c r="AT7" s="10" t="s">
        <v>246</v>
      </c>
      <c r="AU7" s="10">
        <v>131</v>
      </c>
      <c r="AV7" s="10">
        <v>186</v>
      </c>
      <c r="AW7" s="10">
        <v>78</v>
      </c>
      <c r="AX7" s="10">
        <v>11</v>
      </c>
      <c r="AY7" s="10"/>
      <c r="AZ7" s="10">
        <v>110</v>
      </c>
      <c r="BA7" s="10">
        <v>144</v>
      </c>
      <c r="BB7" s="10">
        <v>52</v>
      </c>
      <c r="BC7" s="10">
        <v>62</v>
      </c>
      <c r="BD7" s="10">
        <v>53</v>
      </c>
      <c r="BE7" s="10">
        <v>27</v>
      </c>
    </row>
    <row r="8" spans="2:57" ht="30" customHeight="1" x14ac:dyDescent="0.25">
      <c r="B8" s="11" t="s">
        <v>20</v>
      </c>
      <c r="C8" s="11">
        <v>444</v>
      </c>
      <c r="D8" s="11">
        <v>177</v>
      </c>
      <c r="E8" s="11">
        <v>263</v>
      </c>
      <c r="F8" s="11"/>
      <c r="G8" s="11">
        <v>60</v>
      </c>
      <c r="H8" s="11">
        <v>88</v>
      </c>
      <c r="I8" s="11">
        <v>78</v>
      </c>
      <c r="J8" s="11">
        <v>78</v>
      </c>
      <c r="K8" s="11">
        <v>54</v>
      </c>
      <c r="L8" s="11">
        <v>85</v>
      </c>
      <c r="M8" s="11"/>
      <c r="N8" s="11">
        <v>157</v>
      </c>
      <c r="O8" s="11">
        <v>114</v>
      </c>
      <c r="P8" s="11">
        <v>97</v>
      </c>
      <c r="Q8" s="11">
        <v>75</v>
      </c>
      <c r="R8" s="11"/>
      <c r="S8" s="11">
        <v>68</v>
      </c>
      <c r="T8" s="11">
        <v>60</v>
      </c>
      <c r="U8" s="11">
        <v>22</v>
      </c>
      <c r="V8" s="11">
        <v>30</v>
      </c>
      <c r="W8" s="11">
        <v>36</v>
      </c>
      <c r="X8" s="11">
        <v>35</v>
      </c>
      <c r="Y8" s="11">
        <v>31</v>
      </c>
      <c r="Z8" s="11">
        <v>19</v>
      </c>
      <c r="AA8" s="11">
        <v>46</v>
      </c>
      <c r="AB8" s="11">
        <v>57</v>
      </c>
      <c r="AC8" s="11">
        <v>26</v>
      </c>
      <c r="AD8" s="11">
        <v>15</v>
      </c>
      <c r="AE8" s="11"/>
      <c r="AF8" s="11">
        <v>117</v>
      </c>
      <c r="AG8" s="11">
        <v>220</v>
      </c>
      <c r="AH8" s="11">
        <v>57</v>
      </c>
      <c r="AI8" s="11"/>
      <c r="AJ8" s="11">
        <v>118</v>
      </c>
      <c r="AK8" s="11">
        <v>152</v>
      </c>
      <c r="AL8" s="11">
        <v>44</v>
      </c>
      <c r="AM8" s="11">
        <v>3</v>
      </c>
      <c r="AN8" s="11">
        <v>45</v>
      </c>
      <c r="AO8" s="11"/>
      <c r="AP8" s="11">
        <v>66</v>
      </c>
      <c r="AQ8" s="11">
        <v>199</v>
      </c>
      <c r="AR8" s="11">
        <v>44</v>
      </c>
      <c r="AS8" s="11"/>
      <c r="AT8" s="11" t="s">
        <v>246</v>
      </c>
      <c r="AU8" s="11">
        <v>131</v>
      </c>
      <c r="AV8" s="11">
        <v>184</v>
      </c>
      <c r="AW8" s="11">
        <v>76</v>
      </c>
      <c r="AX8" s="11">
        <v>11</v>
      </c>
      <c r="AY8" s="11"/>
      <c r="AZ8" s="11">
        <v>114</v>
      </c>
      <c r="BA8" s="11">
        <v>143</v>
      </c>
      <c r="BB8" s="11">
        <v>51</v>
      </c>
      <c r="BC8" s="11">
        <v>59</v>
      </c>
      <c r="BD8" s="11">
        <v>51</v>
      </c>
      <c r="BE8" s="11">
        <v>27</v>
      </c>
    </row>
    <row r="9" spans="2:57" x14ac:dyDescent="0.25">
      <c r="B9" s="15" t="s">
        <v>251</v>
      </c>
      <c r="C9" s="14">
        <v>0.31915993348036897</v>
      </c>
      <c r="D9" s="14">
        <v>0.29562447993271501</v>
      </c>
      <c r="E9" s="14">
        <v>0.33862514520516201</v>
      </c>
      <c r="F9" s="14"/>
      <c r="G9" s="14">
        <v>0.42736144239690899</v>
      </c>
      <c r="H9" s="14">
        <v>0.42029870809444703</v>
      </c>
      <c r="I9" s="14">
        <v>0.32141397819244899</v>
      </c>
      <c r="J9" s="14">
        <v>0.229049318494122</v>
      </c>
      <c r="K9" s="14">
        <v>0.17809567603221799</v>
      </c>
      <c r="L9" s="14">
        <v>0.30796244473981199</v>
      </c>
      <c r="M9" s="14"/>
      <c r="N9" s="14">
        <v>0.35586657634889501</v>
      </c>
      <c r="O9" s="14">
        <v>0.26007663972927397</v>
      </c>
      <c r="P9" s="14">
        <v>0.36906820825446102</v>
      </c>
      <c r="Q9" s="14">
        <v>0.26766846755436702</v>
      </c>
      <c r="R9" s="14"/>
      <c r="S9" s="14">
        <v>0.33232741186762599</v>
      </c>
      <c r="T9" s="14">
        <v>0.39079343412415302</v>
      </c>
      <c r="U9" s="14">
        <v>0.21925516944377901</v>
      </c>
      <c r="V9" s="14">
        <v>0.402445643158995</v>
      </c>
      <c r="W9" s="14">
        <v>0.245682617867194</v>
      </c>
      <c r="X9" s="14">
        <v>0.31088748382123799</v>
      </c>
      <c r="Y9" s="14">
        <v>0.41840585423467203</v>
      </c>
      <c r="Z9" s="14">
        <v>0.33399441371515698</v>
      </c>
      <c r="AA9" s="14">
        <v>0.30076374824879898</v>
      </c>
      <c r="AB9" s="14">
        <v>0.25676419637768799</v>
      </c>
      <c r="AC9" s="14">
        <v>0.33954583190775101</v>
      </c>
      <c r="AD9" s="14">
        <v>0.18114818957099799</v>
      </c>
      <c r="AE9" s="14"/>
      <c r="AF9" s="14">
        <v>0.29257616763240402</v>
      </c>
      <c r="AG9" s="14">
        <v>0.30330489290611201</v>
      </c>
      <c r="AH9" s="14">
        <v>0.344611819498576</v>
      </c>
      <c r="AI9" s="14"/>
      <c r="AJ9" s="14">
        <v>0.27217311302881803</v>
      </c>
      <c r="AK9" s="14">
        <v>0.352040014863506</v>
      </c>
      <c r="AL9" s="14">
        <v>0.35907043944814199</v>
      </c>
      <c r="AM9" s="14">
        <v>0.69307709064769396</v>
      </c>
      <c r="AN9" s="14">
        <v>0.295920134091748</v>
      </c>
      <c r="AO9" s="14"/>
      <c r="AP9" s="14">
        <v>0.30109722516651499</v>
      </c>
      <c r="AQ9" s="14">
        <v>0.35187513404439003</v>
      </c>
      <c r="AR9" s="14">
        <v>0.350753314236254</v>
      </c>
      <c r="AS9" s="14"/>
      <c r="AT9" s="14" t="s">
        <v>247</v>
      </c>
      <c r="AU9" s="14">
        <v>0.240192476472389</v>
      </c>
      <c r="AV9" s="14">
        <v>0.36011864058264798</v>
      </c>
      <c r="AW9" s="14">
        <v>0.35120651880244103</v>
      </c>
      <c r="AX9" s="14">
        <v>0.54988291000202305</v>
      </c>
      <c r="AY9" s="14"/>
      <c r="AZ9" s="14">
        <v>0.44808531097390197</v>
      </c>
      <c r="BA9" s="14">
        <v>0.26712883185830599</v>
      </c>
      <c r="BB9" s="14">
        <v>0.28498172437525998</v>
      </c>
      <c r="BC9" s="14">
        <v>0.24331818636302299</v>
      </c>
      <c r="BD9" s="14">
        <v>0.29742980815987602</v>
      </c>
      <c r="BE9" s="14">
        <v>0.32386419883916401</v>
      </c>
    </row>
    <row r="10" spans="2:57" x14ac:dyDescent="0.25">
      <c r="B10" s="15" t="s">
        <v>252</v>
      </c>
      <c r="C10" s="14">
        <v>0.37737865853494801</v>
      </c>
      <c r="D10" s="14">
        <v>0.38116725283488601</v>
      </c>
      <c r="E10" s="14">
        <v>0.37130371881576202</v>
      </c>
      <c r="F10" s="14"/>
      <c r="G10" s="14">
        <v>0.40188016177435398</v>
      </c>
      <c r="H10" s="14">
        <v>0.335694869206355</v>
      </c>
      <c r="I10" s="14">
        <v>0.37884632615353298</v>
      </c>
      <c r="J10" s="14">
        <v>0.47150993285541898</v>
      </c>
      <c r="K10" s="14">
        <v>0.40118706712964303</v>
      </c>
      <c r="L10" s="14">
        <v>0.30036763046249199</v>
      </c>
      <c r="M10" s="14"/>
      <c r="N10" s="14">
        <v>0.34470090836089301</v>
      </c>
      <c r="O10" s="14">
        <v>0.39376653956091701</v>
      </c>
      <c r="P10" s="14">
        <v>0.40467905250589298</v>
      </c>
      <c r="Q10" s="14">
        <v>0.38555553959463901</v>
      </c>
      <c r="R10" s="14"/>
      <c r="S10" s="14">
        <v>0.38086404930796403</v>
      </c>
      <c r="T10" s="14">
        <v>0.38240414566673497</v>
      </c>
      <c r="U10" s="14">
        <v>0.39503017064404</v>
      </c>
      <c r="V10" s="14">
        <v>0.18013127671263501</v>
      </c>
      <c r="W10" s="14">
        <v>0.409520140985003</v>
      </c>
      <c r="X10" s="14">
        <v>0.30535879746144601</v>
      </c>
      <c r="Y10" s="14">
        <v>0.27972772700241699</v>
      </c>
      <c r="Z10" s="14">
        <v>0.40437095157665898</v>
      </c>
      <c r="AA10" s="14">
        <v>0.42203364309567998</v>
      </c>
      <c r="AB10" s="14">
        <v>0.49712315310099098</v>
      </c>
      <c r="AC10" s="14">
        <v>0.370658025287467</v>
      </c>
      <c r="AD10" s="14">
        <v>0.37667170160823599</v>
      </c>
      <c r="AE10" s="14"/>
      <c r="AF10" s="14">
        <v>0.377891772634807</v>
      </c>
      <c r="AG10" s="14">
        <v>0.37607858096543201</v>
      </c>
      <c r="AH10" s="14">
        <v>0.40034057125252798</v>
      </c>
      <c r="AI10" s="14"/>
      <c r="AJ10" s="14">
        <v>0.41557075873592902</v>
      </c>
      <c r="AK10" s="14">
        <v>0.35784368533713601</v>
      </c>
      <c r="AL10" s="14">
        <v>0.34421880102992902</v>
      </c>
      <c r="AM10" s="14">
        <v>0.30692290935230598</v>
      </c>
      <c r="AN10" s="14">
        <v>0.44793398229653397</v>
      </c>
      <c r="AO10" s="14"/>
      <c r="AP10" s="14">
        <v>0.42440604586124298</v>
      </c>
      <c r="AQ10" s="14">
        <v>0.35704066886506802</v>
      </c>
      <c r="AR10" s="14">
        <v>0.29800646751037801</v>
      </c>
      <c r="AS10" s="14"/>
      <c r="AT10" s="14" t="s">
        <v>247</v>
      </c>
      <c r="AU10" s="14">
        <v>0.34818971291795398</v>
      </c>
      <c r="AV10" s="14">
        <v>0.39734093068845699</v>
      </c>
      <c r="AW10" s="14">
        <v>0.32613383918730998</v>
      </c>
      <c r="AX10" s="14">
        <v>0.276975247752764</v>
      </c>
      <c r="AY10" s="14"/>
      <c r="AZ10" s="14">
        <v>0.33030082379952402</v>
      </c>
      <c r="BA10" s="14">
        <v>0.45253273837529601</v>
      </c>
      <c r="BB10" s="14">
        <v>0.385365917195718</v>
      </c>
      <c r="BC10" s="14">
        <v>0.35066050013510103</v>
      </c>
      <c r="BD10" s="14">
        <v>0.35655864491245998</v>
      </c>
      <c r="BE10" s="14">
        <v>0.257379170215706</v>
      </c>
    </row>
    <row r="11" spans="2:57" x14ac:dyDescent="0.25">
      <c r="B11" s="15" t="s">
        <v>253</v>
      </c>
      <c r="C11" s="14">
        <v>0.18531023393398299</v>
      </c>
      <c r="D11" s="14">
        <v>0.244827160909564</v>
      </c>
      <c r="E11" s="14">
        <v>0.14382571979217901</v>
      </c>
      <c r="F11" s="14"/>
      <c r="G11" s="14">
        <v>0.13469977253231999</v>
      </c>
      <c r="H11" s="14">
        <v>0.15269358696586099</v>
      </c>
      <c r="I11" s="14">
        <v>0.178304094678057</v>
      </c>
      <c r="J11" s="14">
        <v>0.20046069281133799</v>
      </c>
      <c r="K11" s="14">
        <v>0.29956564418145898</v>
      </c>
      <c r="L11" s="14">
        <v>0.175052896528331</v>
      </c>
      <c r="M11" s="14"/>
      <c r="N11" s="14">
        <v>0.193830615056543</v>
      </c>
      <c r="O11" s="14">
        <v>0.20115674302935099</v>
      </c>
      <c r="P11" s="14">
        <v>0.14874839787720101</v>
      </c>
      <c r="Q11" s="14">
        <v>0.190640487988228</v>
      </c>
      <c r="R11" s="14"/>
      <c r="S11" s="14">
        <v>0.15146342414332201</v>
      </c>
      <c r="T11" s="14">
        <v>0.10606417762240999</v>
      </c>
      <c r="U11" s="14">
        <v>0.24488948720633699</v>
      </c>
      <c r="V11" s="14">
        <v>0.259586908357063</v>
      </c>
      <c r="W11" s="14">
        <v>0.18032335969803201</v>
      </c>
      <c r="X11" s="14">
        <v>0.26213429370327701</v>
      </c>
      <c r="Y11" s="14">
        <v>0.116081091622992</v>
      </c>
      <c r="Z11" s="14">
        <v>0.119346957113154</v>
      </c>
      <c r="AA11" s="14">
        <v>0.169413246060307</v>
      </c>
      <c r="AB11" s="14">
        <v>0.21065275723278501</v>
      </c>
      <c r="AC11" s="14">
        <v>0.219028149373627</v>
      </c>
      <c r="AD11" s="14">
        <v>0.380354402742901</v>
      </c>
      <c r="AE11" s="14"/>
      <c r="AF11" s="14">
        <v>0.14055741904081401</v>
      </c>
      <c r="AG11" s="14">
        <v>0.215844346953799</v>
      </c>
      <c r="AH11" s="14">
        <v>0.16434982048781099</v>
      </c>
      <c r="AI11" s="14"/>
      <c r="AJ11" s="14">
        <v>0.18321938660840101</v>
      </c>
      <c r="AK11" s="14">
        <v>0.19851310588240301</v>
      </c>
      <c r="AL11" s="14">
        <v>0.16771139365401999</v>
      </c>
      <c r="AM11" s="14">
        <v>0</v>
      </c>
      <c r="AN11" s="14">
        <v>0.13428724530715</v>
      </c>
      <c r="AO11" s="14"/>
      <c r="AP11" s="14">
        <v>0.15296383870618499</v>
      </c>
      <c r="AQ11" s="14">
        <v>0.19974925619105399</v>
      </c>
      <c r="AR11" s="14">
        <v>0.188683149638006</v>
      </c>
      <c r="AS11" s="14"/>
      <c r="AT11" s="14" t="s">
        <v>247</v>
      </c>
      <c r="AU11" s="14">
        <v>0.25772458802346199</v>
      </c>
      <c r="AV11" s="14">
        <v>0.14677301770453399</v>
      </c>
      <c r="AW11" s="14">
        <v>0.20488959526525899</v>
      </c>
      <c r="AX11" s="14">
        <v>9.0178102110362104E-2</v>
      </c>
      <c r="AY11" s="14"/>
      <c r="AZ11" s="14">
        <v>0.11308063289897299</v>
      </c>
      <c r="BA11" s="14">
        <v>0.15418803204779299</v>
      </c>
      <c r="BB11" s="14">
        <v>0.237418049867197</v>
      </c>
      <c r="BC11" s="14">
        <v>0.27832050852553097</v>
      </c>
      <c r="BD11" s="14">
        <v>0.233945145553623</v>
      </c>
      <c r="BE11" s="14">
        <v>0.26278116232318699</v>
      </c>
    </row>
    <row r="12" spans="2:57" x14ac:dyDescent="0.25">
      <c r="B12" s="15" t="s">
        <v>254</v>
      </c>
      <c r="C12" s="14">
        <v>5.9568364190773999E-2</v>
      </c>
      <c r="D12" s="14">
        <v>4.4716584952212E-2</v>
      </c>
      <c r="E12" s="14">
        <v>7.0235871344234799E-2</v>
      </c>
      <c r="F12" s="14"/>
      <c r="G12" s="14">
        <v>2.0262980648700201E-2</v>
      </c>
      <c r="H12" s="14">
        <v>3.35283947012123E-2</v>
      </c>
      <c r="I12" s="14">
        <v>9.48977527666479E-2</v>
      </c>
      <c r="J12" s="14">
        <v>6.18269732570597E-2</v>
      </c>
      <c r="K12" s="14">
        <v>6.6099832125087701E-2</v>
      </c>
      <c r="L12" s="14">
        <v>7.5733037638690701E-2</v>
      </c>
      <c r="M12" s="14"/>
      <c r="N12" s="14">
        <v>4.1028957813606597E-2</v>
      </c>
      <c r="O12" s="14">
        <v>6.2911121628249994E-2</v>
      </c>
      <c r="P12" s="14">
        <v>5.3797336107863802E-2</v>
      </c>
      <c r="Q12" s="14">
        <v>0.100759791950756</v>
      </c>
      <c r="R12" s="14"/>
      <c r="S12" s="14">
        <v>4.4625640858125599E-2</v>
      </c>
      <c r="T12" s="14">
        <v>8.8313705152178998E-2</v>
      </c>
      <c r="U12" s="14">
        <v>0.14082517270584299</v>
      </c>
      <c r="V12" s="14">
        <v>9.8118274979048695E-2</v>
      </c>
      <c r="W12" s="14">
        <v>0.112655984570113</v>
      </c>
      <c r="X12" s="14">
        <v>9.3505096233872195E-2</v>
      </c>
      <c r="Y12" s="14">
        <v>5.9166540269090899E-2</v>
      </c>
      <c r="Z12" s="14">
        <v>4.5586647039205397E-2</v>
      </c>
      <c r="AA12" s="14">
        <v>4.8000511678866799E-2</v>
      </c>
      <c r="AB12" s="14">
        <v>0</v>
      </c>
      <c r="AC12" s="14">
        <v>0</v>
      </c>
      <c r="AD12" s="14">
        <v>0</v>
      </c>
      <c r="AE12" s="14"/>
      <c r="AF12" s="14">
        <v>0.12568262037914699</v>
      </c>
      <c r="AG12" s="14">
        <v>4.25052022963315E-2</v>
      </c>
      <c r="AH12" s="14">
        <v>2.08695975207807E-2</v>
      </c>
      <c r="AI12" s="14"/>
      <c r="AJ12" s="14">
        <v>5.7350715725971099E-2</v>
      </c>
      <c r="AK12" s="14">
        <v>6.03816311613471E-2</v>
      </c>
      <c r="AL12" s="14">
        <v>6.24273865493917E-2</v>
      </c>
      <c r="AM12" s="14">
        <v>0</v>
      </c>
      <c r="AN12" s="14">
        <v>5.8210283648878099E-2</v>
      </c>
      <c r="AO12" s="14"/>
      <c r="AP12" s="14">
        <v>4.6808665522883597E-2</v>
      </c>
      <c r="AQ12" s="14">
        <v>4.9337705889001097E-2</v>
      </c>
      <c r="AR12" s="14">
        <v>0.12091065733903</v>
      </c>
      <c r="AS12" s="14"/>
      <c r="AT12" s="14" t="s">
        <v>247</v>
      </c>
      <c r="AU12" s="14">
        <v>8.1986236112976493E-2</v>
      </c>
      <c r="AV12" s="14">
        <v>4.9773435140089702E-2</v>
      </c>
      <c r="AW12" s="14">
        <v>3.7586887871615397E-2</v>
      </c>
      <c r="AX12" s="14">
        <v>8.2963740134851305E-2</v>
      </c>
      <c r="AY12" s="14"/>
      <c r="AZ12" s="14">
        <v>3.7077382067636402E-2</v>
      </c>
      <c r="BA12" s="14">
        <v>6.7107439134338906E-2</v>
      </c>
      <c r="BB12" s="14">
        <v>7.6073674064306804E-2</v>
      </c>
      <c r="BC12" s="14">
        <v>6.15316799863714E-2</v>
      </c>
      <c r="BD12" s="14">
        <v>5.68522341795294E-2</v>
      </c>
      <c r="BE12" s="14">
        <v>8.4367679497823006E-2</v>
      </c>
    </row>
    <row r="13" spans="2:57" x14ac:dyDescent="0.25">
      <c r="B13" s="15" t="s">
        <v>87</v>
      </c>
      <c r="C13" s="23">
        <v>5.85828098599269E-2</v>
      </c>
      <c r="D13" s="23">
        <v>3.3664521370623098E-2</v>
      </c>
      <c r="E13" s="23">
        <v>7.60095448426618E-2</v>
      </c>
      <c r="F13" s="23"/>
      <c r="G13" s="23">
        <v>1.57956426477164E-2</v>
      </c>
      <c r="H13" s="23">
        <v>5.7784441032125301E-2</v>
      </c>
      <c r="I13" s="23">
        <v>2.6537848209313701E-2</v>
      </c>
      <c r="J13" s="23">
        <v>3.7153082582061299E-2</v>
      </c>
      <c r="K13" s="23">
        <v>5.5051780531592202E-2</v>
      </c>
      <c r="L13" s="23">
        <v>0.140883990630674</v>
      </c>
      <c r="M13" s="23"/>
      <c r="N13" s="23">
        <v>6.4572942420063395E-2</v>
      </c>
      <c r="O13" s="23">
        <v>8.2088956052207396E-2</v>
      </c>
      <c r="P13" s="23">
        <v>2.3707005254581401E-2</v>
      </c>
      <c r="Q13" s="23">
        <v>5.5375712912009697E-2</v>
      </c>
      <c r="R13" s="23"/>
      <c r="S13" s="23">
        <v>9.0719473822962901E-2</v>
      </c>
      <c r="T13" s="23">
        <v>3.2424537434523198E-2</v>
      </c>
      <c r="U13" s="23">
        <v>0</v>
      </c>
      <c r="V13" s="23">
        <v>5.9717896792258099E-2</v>
      </c>
      <c r="W13" s="23">
        <v>5.18178968796578E-2</v>
      </c>
      <c r="X13" s="23">
        <v>2.8114328780166901E-2</v>
      </c>
      <c r="Y13" s="23">
        <v>0.126618786870828</v>
      </c>
      <c r="Z13" s="23">
        <v>9.6701030555824102E-2</v>
      </c>
      <c r="AA13" s="23">
        <v>5.9788850916347301E-2</v>
      </c>
      <c r="AB13" s="23">
        <v>3.5459893288534799E-2</v>
      </c>
      <c r="AC13" s="23">
        <v>7.0767993431155404E-2</v>
      </c>
      <c r="AD13" s="23">
        <v>6.1825706077865E-2</v>
      </c>
      <c r="AE13" s="23"/>
      <c r="AF13" s="23">
        <v>6.3292020312827504E-2</v>
      </c>
      <c r="AG13" s="23">
        <v>6.2266976878327003E-2</v>
      </c>
      <c r="AH13" s="23">
        <v>6.9828191240304996E-2</v>
      </c>
      <c r="AI13" s="23"/>
      <c r="AJ13" s="23">
        <v>7.1686025900879705E-2</v>
      </c>
      <c r="AK13" s="23">
        <v>3.1221562755607401E-2</v>
      </c>
      <c r="AL13" s="23">
        <v>6.6571979318517494E-2</v>
      </c>
      <c r="AM13" s="23">
        <v>0</v>
      </c>
      <c r="AN13" s="23">
        <v>6.3648354655690298E-2</v>
      </c>
      <c r="AO13" s="23"/>
      <c r="AP13" s="23">
        <v>7.4724224743173501E-2</v>
      </c>
      <c r="AQ13" s="23">
        <v>4.1997235010486897E-2</v>
      </c>
      <c r="AR13" s="23">
        <v>4.1646411276333402E-2</v>
      </c>
      <c r="AS13" s="23"/>
      <c r="AT13" s="23" t="s">
        <v>247</v>
      </c>
      <c r="AU13" s="23">
        <v>7.1906986473218207E-2</v>
      </c>
      <c r="AV13" s="23">
        <v>4.5993975884271003E-2</v>
      </c>
      <c r="AW13" s="23">
        <v>8.0183158873375807E-2</v>
      </c>
      <c r="AX13" s="23">
        <v>0</v>
      </c>
      <c r="AY13" s="23"/>
      <c r="AZ13" s="23">
        <v>7.1455850259964898E-2</v>
      </c>
      <c r="BA13" s="23">
        <v>5.9042958584266302E-2</v>
      </c>
      <c r="BB13" s="23">
        <v>1.6160634497518499E-2</v>
      </c>
      <c r="BC13" s="23">
        <v>6.6169124989973599E-2</v>
      </c>
      <c r="BD13" s="23">
        <v>5.5214167194511402E-2</v>
      </c>
      <c r="BE13" s="23">
        <v>7.1607789124120705E-2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BE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259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113</v>
      </c>
      <c r="D7" s="10">
        <v>36</v>
      </c>
      <c r="E7" s="10">
        <v>76</v>
      </c>
      <c r="F7" s="10"/>
      <c r="G7" s="10">
        <v>25</v>
      </c>
      <c r="H7" s="10">
        <v>36</v>
      </c>
      <c r="I7" s="10">
        <v>23</v>
      </c>
      <c r="J7" s="10">
        <v>14</v>
      </c>
      <c r="K7" s="10">
        <v>7</v>
      </c>
      <c r="L7" s="10">
        <v>8</v>
      </c>
      <c r="M7" s="10"/>
      <c r="N7" s="10">
        <v>31</v>
      </c>
      <c r="O7" s="10">
        <v>45</v>
      </c>
      <c r="P7" s="10">
        <v>25</v>
      </c>
      <c r="Q7" s="10">
        <v>12</v>
      </c>
      <c r="R7" s="10"/>
      <c r="S7" s="10">
        <v>27</v>
      </c>
      <c r="T7" s="10">
        <v>12</v>
      </c>
      <c r="U7" s="10">
        <v>5</v>
      </c>
      <c r="V7" s="10">
        <v>5</v>
      </c>
      <c r="W7" s="10">
        <v>10</v>
      </c>
      <c r="X7" s="10">
        <v>14</v>
      </c>
      <c r="Y7" s="10">
        <v>8</v>
      </c>
      <c r="Z7" s="10">
        <v>5</v>
      </c>
      <c r="AA7" s="10">
        <v>12</v>
      </c>
      <c r="AB7" s="10">
        <v>11</v>
      </c>
      <c r="AC7" s="10">
        <v>2</v>
      </c>
      <c r="AD7" s="10">
        <v>2</v>
      </c>
      <c r="AE7" s="10"/>
      <c r="AF7" s="10">
        <v>23</v>
      </c>
      <c r="AG7" s="10">
        <v>53</v>
      </c>
      <c r="AH7" s="10">
        <v>15</v>
      </c>
      <c r="AI7" s="10"/>
      <c r="AJ7" s="10">
        <v>27</v>
      </c>
      <c r="AK7" s="10">
        <v>43</v>
      </c>
      <c r="AL7" s="10">
        <v>9</v>
      </c>
      <c r="AM7" s="10" t="s">
        <v>246</v>
      </c>
      <c r="AN7" s="10">
        <v>15</v>
      </c>
      <c r="AO7" s="10"/>
      <c r="AP7" s="10">
        <v>18</v>
      </c>
      <c r="AQ7" s="10">
        <v>51</v>
      </c>
      <c r="AR7" s="10">
        <v>12</v>
      </c>
      <c r="AS7" s="10"/>
      <c r="AT7" s="10" t="s">
        <v>246</v>
      </c>
      <c r="AU7" s="10">
        <v>27</v>
      </c>
      <c r="AV7" s="10">
        <v>43</v>
      </c>
      <c r="AW7" s="10">
        <v>30</v>
      </c>
      <c r="AX7" s="10">
        <v>1</v>
      </c>
      <c r="AY7" s="10"/>
      <c r="AZ7" s="10">
        <v>44</v>
      </c>
      <c r="BA7" s="10">
        <v>29</v>
      </c>
      <c r="BB7" s="10">
        <v>11</v>
      </c>
      <c r="BC7" s="10">
        <v>18</v>
      </c>
      <c r="BD7" s="10">
        <v>7</v>
      </c>
      <c r="BE7" s="10">
        <v>4</v>
      </c>
    </row>
    <row r="8" spans="2:57" ht="30" customHeight="1" x14ac:dyDescent="0.25">
      <c r="B8" s="11" t="s">
        <v>20</v>
      </c>
      <c r="C8" s="11">
        <v>115</v>
      </c>
      <c r="D8" s="11">
        <v>39</v>
      </c>
      <c r="E8" s="11">
        <v>74</v>
      </c>
      <c r="F8" s="11"/>
      <c r="G8" s="11">
        <v>26</v>
      </c>
      <c r="H8" s="11">
        <v>38</v>
      </c>
      <c r="I8" s="11">
        <v>24</v>
      </c>
      <c r="J8" s="11">
        <v>14</v>
      </c>
      <c r="K8" s="11">
        <v>6</v>
      </c>
      <c r="L8" s="11">
        <v>7</v>
      </c>
      <c r="M8" s="11"/>
      <c r="N8" s="11">
        <v>30</v>
      </c>
      <c r="O8" s="11">
        <v>44</v>
      </c>
      <c r="P8" s="11">
        <v>26</v>
      </c>
      <c r="Q8" s="11">
        <v>14</v>
      </c>
      <c r="R8" s="11"/>
      <c r="S8" s="11">
        <v>28</v>
      </c>
      <c r="T8" s="11">
        <v>11</v>
      </c>
      <c r="U8" s="11">
        <v>5</v>
      </c>
      <c r="V8" s="11">
        <v>5</v>
      </c>
      <c r="W8" s="11">
        <v>10</v>
      </c>
      <c r="X8" s="11">
        <v>15</v>
      </c>
      <c r="Y8" s="11">
        <v>8</v>
      </c>
      <c r="Z8" s="11">
        <v>5</v>
      </c>
      <c r="AA8" s="11">
        <v>13</v>
      </c>
      <c r="AB8" s="11">
        <v>12</v>
      </c>
      <c r="AC8" s="11">
        <v>2</v>
      </c>
      <c r="AD8" s="11">
        <v>2</v>
      </c>
      <c r="AE8" s="11"/>
      <c r="AF8" s="11">
        <v>22</v>
      </c>
      <c r="AG8" s="11">
        <v>54</v>
      </c>
      <c r="AH8" s="11">
        <v>15</v>
      </c>
      <c r="AI8" s="11"/>
      <c r="AJ8" s="11">
        <v>27</v>
      </c>
      <c r="AK8" s="11">
        <v>43</v>
      </c>
      <c r="AL8" s="11">
        <v>9</v>
      </c>
      <c r="AM8" s="11" t="s">
        <v>246</v>
      </c>
      <c r="AN8" s="11">
        <v>15</v>
      </c>
      <c r="AO8" s="11"/>
      <c r="AP8" s="11">
        <v>19</v>
      </c>
      <c r="AQ8" s="11">
        <v>53</v>
      </c>
      <c r="AR8" s="11">
        <v>12</v>
      </c>
      <c r="AS8" s="11"/>
      <c r="AT8" s="11" t="s">
        <v>246</v>
      </c>
      <c r="AU8" s="11">
        <v>28</v>
      </c>
      <c r="AV8" s="11">
        <v>43</v>
      </c>
      <c r="AW8" s="11">
        <v>30</v>
      </c>
      <c r="AX8" s="11">
        <v>1</v>
      </c>
      <c r="AY8" s="11"/>
      <c r="AZ8" s="11">
        <v>46</v>
      </c>
      <c r="BA8" s="11">
        <v>28</v>
      </c>
      <c r="BB8" s="11">
        <v>11</v>
      </c>
      <c r="BC8" s="11">
        <v>18</v>
      </c>
      <c r="BD8" s="11">
        <v>7</v>
      </c>
      <c r="BE8" s="11">
        <v>4</v>
      </c>
    </row>
    <row r="9" spans="2:57" x14ac:dyDescent="0.25">
      <c r="B9" s="15" t="s">
        <v>251</v>
      </c>
      <c r="C9" s="14">
        <v>0.30075735983852497</v>
      </c>
      <c r="D9" s="14">
        <v>0.29000244262741398</v>
      </c>
      <c r="E9" s="14">
        <v>0.31027786771534499</v>
      </c>
      <c r="F9" s="14"/>
      <c r="G9" s="14">
        <v>0.311852810862005</v>
      </c>
      <c r="H9" s="14">
        <v>0.35971201811482201</v>
      </c>
      <c r="I9" s="14">
        <v>0.180779481770276</v>
      </c>
      <c r="J9" s="14">
        <v>0.34749935902012602</v>
      </c>
      <c r="K9" s="14">
        <v>0.43872690784190699</v>
      </c>
      <c r="L9" s="14">
        <v>0.13584035304210601</v>
      </c>
      <c r="M9" s="14"/>
      <c r="N9" s="14">
        <v>0.51932648019268501</v>
      </c>
      <c r="O9" s="14">
        <v>0.23477137564029599</v>
      </c>
      <c r="P9" s="14">
        <v>0.26992038931795898</v>
      </c>
      <c r="Q9" s="14">
        <v>9.7240024416302001E-2</v>
      </c>
      <c r="R9" s="14"/>
      <c r="S9" s="14">
        <v>0.32412792824696002</v>
      </c>
      <c r="T9" s="14">
        <v>0.32944928023326903</v>
      </c>
      <c r="U9" s="14">
        <v>0.60827536469687105</v>
      </c>
      <c r="V9" s="14">
        <v>0.19264693815606501</v>
      </c>
      <c r="W9" s="14">
        <v>0.21549837668264599</v>
      </c>
      <c r="X9" s="14">
        <v>0.224203263052345</v>
      </c>
      <c r="Y9" s="14">
        <v>0.24635657695334701</v>
      </c>
      <c r="Z9" s="14">
        <v>0.19222476420940901</v>
      </c>
      <c r="AA9" s="14">
        <v>0.15617657580254701</v>
      </c>
      <c r="AB9" s="14">
        <v>0.649301772072852</v>
      </c>
      <c r="AC9" s="14">
        <v>0</v>
      </c>
      <c r="AD9" s="14">
        <v>0</v>
      </c>
      <c r="AE9" s="14"/>
      <c r="AF9" s="14">
        <v>0.21510824658549099</v>
      </c>
      <c r="AG9" s="14">
        <v>0.28135800596280303</v>
      </c>
      <c r="AH9" s="14">
        <v>0.53715648895380896</v>
      </c>
      <c r="AI9" s="14"/>
      <c r="AJ9" s="14">
        <v>0.23300892618243399</v>
      </c>
      <c r="AK9" s="14">
        <v>0.34501239416255203</v>
      </c>
      <c r="AL9" s="14">
        <v>0.58495899631327897</v>
      </c>
      <c r="AM9" s="14" t="s">
        <v>247</v>
      </c>
      <c r="AN9" s="14">
        <v>0.392121532829319</v>
      </c>
      <c r="AO9" s="14"/>
      <c r="AP9" s="14">
        <v>0.21479046268495</v>
      </c>
      <c r="AQ9" s="14">
        <v>0.31494406596083302</v>
      </c>
      <c r="AR9" s="14">
        <v>0.50809966340578505</v>
      </c>
      <c r="AS9" s="14"/>
      <c r="AT9" s="14" t="s">
        <v>247</v>
      </c>
      <c r="AU9" s="14">
        <v>0.225573129915212</v>
      </c>
      <c r="AV9" s="14">
        <v>0.28338814133971302</v>
      </c>
      <c r="AW9" s="14">
        <v>0.46067602245711098</v>
      </c>
      <c r="AX9" s="14">
        <v>0</v>
      </c>
      <c r="AY9" s="14"/>
      <c r="AZ9" s="14">
        <v>0.38869952032583999</v>
      </c>
      <c r="BA9" s="14">
        <v>0.24510228950333701</v>
      </c>
      <c r="BB9" s="14">
        <v>0.277482169112929</v>
      </c>
      <c r="BC9" s="14">
        <v>0.116019162247384</v>
      </c>
      <c r="BD9" s="14">
        <v>0.43687800865549697</v>
      </c>
      <c r="BE9" s="14">
        <v>0.29336295980121402</v>
      </c>
    </row>
    <row r="10" spans="2:57" x14ac:dyDescent="0.25">
      <c r="B10" s="15" t="s">
        <v>252</v>
      </c>
      <c r="C10" s="14">
        <v>0.49239901047953499</v>
      </c>
      <c r="D10" s="14">
        <v>0.50858169600647696</v>
      </c>
      <c r="E10" s="14">
        <v>0.47737685611085701</v>
      </c>
      <c r="F10" s="14"/>
      <c r="G10" s="14">
        <v>0.44065484596106902</v>
      </c>
      <c r="H10" s="14">
        <v>0.40946076918536001</v>
      </c>
      <c r="I10" s="14">
        <v>0.61623334878594904</v>
      </c>
      <c r="J10" s="14">
        <v>0.50962033319973998</v>
      </c>
      <c r="K10" s="14">
        <v>0.41193989396066599</v>
      </c>
      <c r="L10" s="14">
        <v>0.74260391412242299</v>
      </c>
      <c r="M10" s="14"/>
      <c r="N10" s="14">
        <v>0.38529243557228898</v>
      </c>
      <c r="O10" s="14">
        <v>0.50222082003684099</v>
      </c>
      <c r="P10" s="14">
        <v>0.50724478010715801</v>
      </c>
      <c r="Q10" s="14">
        <v>0.66340660656917205</v>
      </c>
      <c r="R10" s="14"/>
      <c r="S10" s="14">
        <v>0.40318528565921802</v>
      </c>
      <c r="T10" s="14">
        <v>0.43643253215322197</v>
      </c>
      <c r="U10" s="14">
        <v>0.39172463530312901</v>
      </c>
      <c r="V10" s="14">
        <v>0.59266666605482898</v>
      </c>
      <c r="W10" s="14">
        <v>0.5934973472117</v>
      </c>
      <c r="X10" s="14">
        <v>0.42775290088651302</v>
      </c>
      <c r="Y10" s="14">
        <v>0.75364342304665299</v>
      </c>
      <c r="Z10" s="14">
        <v>0.57350785066794896</v>
      </c>
      <c r="AA10" s="14">
        <v>0.68315663100936797</v>
      </c>
      <c r="AB10" s="14">
        <v>0.25817352862145898</v>
      </c>
      <c r="AC10" s="14">
        <v>0.46507649372439802</v>
      </c>
      <c r="AD10" s="14">
        <v>1</v>
      </c>
      <c r="AE10" s="14"/>
      <c r="AF10" s="14">
        <v>0.66407682072692698</v>
      </c>
      <c r="AG10" s="14">
        <v>0.48813496965049602</v>
      </c>
      <c r="AH10" s="14">
        <v>0.38622487218509399</v>
      </c>
      <c r="AI10" s="14"/>
      <c r="AJ10" s="14">
        <v>0.58693542611213601</v>
      </c>
      <c r="AK10" s="14">
        <v>0.51441687942638903</v>
      </c>
      <c r="AL10" s="14">
        <v>0.305606023049665</v>
      </c>
      <c r="AM10" s="14" t="s">
        <v>247</v>
      </c>
      <c r="AN10" s="14">
        <v>0.46686475760060903</v>
      </c>
      <c r="AO10" s="14"/>
      <c r="AP10" s="14">
        <v>0.56764671066582195</v>
      </c>
      <c r="AQ10" s="14">
        <v>0.46491160612587401</v>
      </c>
      <c r="AR10" s="14">
        <v>0.41296498048753499</v>
      </c>
      <c r="AS10" s="14"/>
      <c r="AT10" s="14" t="s">
        <v>247</v>
      </c>
      <c r="AU10" s="14">
        <v>0.49863265898675802</v>
      </c>
      <c r="AV10" s="14">
        <v>0.60809184792644499</v>
      </c>
      <c r="AW10" s="14">
        <v>0.36291178186067002</v>
      </c>
      <c r="AX10" s="14">
        <v>1</v>
      </c>
      <c r="AY10" s="14"/>
      <c r="AZ10" s="14">
        <v>0.37228648829176703</v>
      </c>
      <c r="BA10" s="14">
        <v>0.62226941296111504</v>
      </c>
      <c r="BB10" s="14">
        <v>0.64459953352328803</v>
      </c>
      <c r="BC10" s="14">
        <v>0.59432893477305904</v>
      </c>
      <c r="BD10" s="14">
        <v>0.43481529758174398</v>
      </c>
      <c r="BE10" s="14">
        <v>0.22638733573353101</v>
      </c>
    </row>
    <row r="11" spans="2:57" x14ac:dyDescent="0.25">
      <c r="B11" s="15" t="s">
        <v>253</v>
      </c>
      <c r="C11" s="14">
        <v>9.9218579680856303E-2</v>
      </c>
      <c r="D11" s="14">
        <v>6.2750773669874804E-2</v>
      </c>
      <c r="E11" s="14">
        <v>0.119849045235148</v>
      </c>
      <c r="F11" s="14"/>
      <c r="G11" s="14">
        <v>0.12179956108293601</v>
      </c>
      <c r="H11" s="14">
        <v>0.14613480694671699</v>
      </c>
      <c r="I11" s="14">
        <v>7.3405001269790507E-2</v>
      </c>
      <c r="J11" s="14">
        <v>7.0564160010049795E-2</v>
      </c>
      <c r="K11" s="14">
        <v>0</v>
      </c>
      <c r="L11" s="14">
        <v>0</v>
      </c>
      <c r="M11" s="14"/>
      <c r="N11" s="14">
        <v>6.2574022163448997E-2</v>
      </c>
      <c r="O11" s="14">
        <v>0.10888709182464799</v>
      </c>
      <c r="P11" s="14">
        <v>5.0367315852923401E-2</v>
      </c>
      <c r="Q11" s="14">
        <v>0.239353369014526</v>
      </c>
      <c r="R11" s="14"/>
      <c r="S11" s="14">
        <v>0.12573305212966601</v>
      </c>
      <c r="T11" s="14">
        <v>0.15607879174233899</v>
      </c>
      <c r="U11" s="14">
        <v>0</v>
      </c>
      <c r="V11" s="14">
        <v>0.214686395789107</v>
      </c>
      <c r="W11" s="14">
        <v>9.6940595080940203E-2</v>
      </c>
      <c r="X11" s="14">
        <v>0.140717259838533</v>
      </c>
      <c r="Y11" s="14">
        <v>0</v>
      </c>
      <c r="Z11" s="14">
        <v>0</v>
      </c>
      <c r="AA11" s="14">
        <v>7.6937432042380099E-2</v>
      </c>
      <c r="AB11" s="14">
        <v>0</v>
      </c>
      <c r="AC11" s="14">
        <v>0.53492350627560203</v>
      </c>
      <c r="AD11" s="14">
        <v>0</v>
      </c>
      <c r="AE11" s="14"/>
      <c r="AF11" s="14">
        <v>3.8450361798337301E-2</v>
      </c>
      <c r="AG11" s="14">
        <v>0.118796719848694</v>
      </c>
      <c r="AH11" s="14">
        <v>0</v>
      </c>
      <c r="AI11" s="14"/>
      <c r="AJ11" s="14">
        <v>0.10682402366409199</v>
      </c>
      <c r="AK11" s="14">
        <v>7.1412967170740096E-2</v>
      </c>
      <c r="AL11" s="14">
        <v>0</v>
      </c>
      <c r="AM11" s="14" t="s">
        <v>247</v>
      </c>
      <c r="AN11" s="14">
        <v>6.3927700774578503E-2</v>
      </c>
      <c r="AO11" s="14"/>
      <c r="AP11" s="14">
        <v>4.6264840385612703E-2</v>
      </c>
      <c r="AQ11" s="14">
        <v>0.122062674962662</v>
      </c>
      <c r="AR11" s="14">
        <v>7.8935356106679899E-2</v>
      </c>
      <c r="AS11" s="14"/>
      <c r="AT11" s="14" t="s">
        <v>247</v>
      </c>
      <c r="AU11" s="14">
        <v>0.119975255702088</v>
      </c>
      <c r="AV11" s="14">
        <v>6.1909553927434802E-2</v>
      </c>
      <c r="AW11" s="14">
        <v>7.39758374063436E-2</v>
      </c>
      <c r="AX11" s="14">
        <v>0</v>
      </c>
      <c r="AY11" s="14"/>
      <c r="AZ11" s="14">
        <v>0.101482529176206</v>
      </c>
      <c r="BA11" s="14">
        <v>9.85081327306883E-2</v>
      </c>
      <c r="BB11" s="14">
        <v>7.7918297363783001E-2</v>
      </c>
      <c r="BC11" s="14">
        <v>6.5036025927709101E-2</v>
      </c>
      <c r="BD11" s="14">
        <v>0.12830669376275999</v>
      </c>
      <c r="BE11" s="14">
        <v>0.22798983767806599</v>
      </c>
    </row>
    <row r="12" spans="2:57" x14ac:dyDescent="0.25">
      <c r="B12" s="15" t="s">
        <v>254</v>
      </c>
      <c r="C12" s="14">
        <v>3.5304816838982102E-2</v>
      </c>
      <c r="D12" s="14">
        <v>5.3789121036380901E-2</v>
      </c>
      <c r="E12" s="14">
        <v>2.59312888664915E-2</v>
      </c>
      <c r="F12" s="14"/>
      <c r="G12" s="14">
        <v>8.5097549709214099E-2</v>
      </c>
      <c r="H12" s="14">
        <v>2.5139014870250002E-2</v>
      </c>
      <c r="I12" s="14">
        <v>0</v>
      </c>
      <c r="J12" s="14">
        <v>0</v>
      </c>
      <c r="K12" s="14">
        <v>0</v>
      </c>
      <c r="L12" s="14">
        <v>0.121555732835471</v>
      </c>
      <c r="M12" s="14"/>
      <c r="N12" s="14">
        <v>0</v>
      </c>
      <c r="O12" s="14">
        <v>6.3968969848146595E-2</v>
      </c>
      <c r="P12" s="14">
        <v>4.6437400200722602E-2</v>
      </c>
      <c r="Q12" s="14">
        <v>0</v>
      </c>
      <c r="R12" s="14"/>
      <c r="S12" s="14">
        <v>0</v>
      </c>
      <c r="T12" s="14">
        <v>0</v>
      </c>
      <c r="U12" s="14">
        <v>0</v>
      </c>
      <c r="V12" s="14">
        <v>0</v>
      </c>
      <c r="W12" s="14">
        <v>9.4063681024714102E-2</v>
      </c>
      <c r="X12" s="14">
        <v>0.207326576222609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/>
      <c r="AF12" s="14">
        <v>8.2364570889244704E-2</v>
      </c>
      <c r="AG12" s="14">
        <v>0</v>
      </c>
      <c r="AH12" s="14">
        <v>0</v>
      </c>
      <c r="AI12" s="14"/>
      <c r="AJ12" s="14">
        <v>3.2643854782188002E-2</v>
      </c>
      <c r="AK12" s="14">
        <v>0</v>
      </c>
      <c r="AL12" s="14">
        <v>0</v>
      </c>
      <c r="AM12" s="14" t="s">
        <v>247</v>
      </c>
      <c r="AN12" s="14">
        <v>0</v>
      </c>
      <c r="AO12" s="14"/>
      <c r="AP12" s="14">
        <v>4.8038053181525403E-2</v>
      </c>
      <c r="AQ12" s="14">
        <v>2.3206192845505999E-2</v>
      </c>
      <c r="AR12" s="14">
        <v>0</v>
      </c>
      <c r="AS12" s="14"/>
      <c r="AT12" s="14" t="s">
        <v>247</v>
      </c>
      <c r="AU12" s="14">
        <v>7.8543700685173398E-2</v>
      </c>
      <c r="AV12" s="14">
        <v>2.1954385481296398E-2</v>
      </c>
      <c r="AW12" s="14">
        <v>0</v>
      </c>
      <c r="AX12" s="14">
        <v>0</v>
      </c>
      <c r="AY12" s="14"/>
      <c r="AZ12" s="14">
        <v>0</v>
      </c>
      <c r="BA12" s="14">
        <v>3.4120164804860201E-2</v>
      </c>
      <c r="BB12" s="14">
        <v>0</v>
      </c>
      <c r="BC12" s="14">
        <v>0.17563363345105901</v>
      </c>
      <c r="BD12" s="14">
        <v>0</v>
      </c>
      <c r="BE12" s="14">
        <v>0</v>
      </c>
    </row>
    <row r="13" spans="2:57" x14ac:dyDescent="0.25">
      <c r="B13" s="15" t="s">
        <v>87</v>
      </c>
      <c r="C13" s="23">
        <v>7.2320233162102204E-2</v>
      </c>
      <c r="D13" s="23">
        <v>8.48759666598531E-2</v>
      </c>
      <c r="E13" s="23">
        <v>6.6564942072158295E-2</v>
      </c>
      <c r="F13" s="23"/>
      <c r="G13" s="23">
        <v>4.0595232384775498E-2</v>
      </c>
      <c r="H13" s="23">
        <v>5.9553390882850298E-2</v>
      </c>
      <c r="I13" s="23">
        <v>0.12958216817398499</v>
      </c>
      <c r="J13" s="23">
        <v>7.2316147770084702E-2</v>
      </c>
      <c r="K13" s="23">
        <v>0.14933319819742699</v>
      </c>
      <c r="L13" s="23">
        <v>0</v>
      </c>
      <c r="M13" s="23"/>
      <c r="N13" s="23">
        <v>3.28070620715772E-2</v>
      </c>
      <c r="O13" s="23">
        <v>9.0151742650068603E-2</v>
      </c>
      <c r="P13" s="23">
        <v>0.126030114521238</v>
      </c>
      <c r="Q13" s="23">
        <v>0</v>
      </c>
      <c r="R13" s="23"/>
      <c r="S13" s="23">
        <v>0.14695373396415601</v>
      </c>
      <c r="T13" s="23">
        <v>7.8039395871169495E-2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0.234267385122642</v>
      </c>
      <c r="AA13" s="23">
        <v>8.3729361145704298E-2</v>
      </c>
      <c r="AB13" s="23">
        <v>9.2524699305689295E-2</v>
      </c>
      <c r="AC13" s="23">
        <v>0</v>
      </c>
      <c r="AD13" s="23">
        <v>0</v>
      </c>
      <c r="AE13" s="23"/>
      <c r="AF13" s="23">
        <v>0</v>
      </c>
      <c r="AG13" s="23">
        <v>0.111710304538007</v>
      </c>
      <c r="AH13" s="23">
        <v>7.6618638861097099E-2</v>
      </c>
      <c r="AI13" s="23"/>
      <c r="AJ13" s="23">
        <v>4.0587769259150398E-2</v>
      </c>
      <c r="AK13" s="23">
        <v>6.9157759240318903E-2</v>
      </c>
      <c r="AL13" s="23">
        <v>0.10943498063705701</v>
      </c>
      <c r="AM13" s="23" t="s">
        <v>247</v>
      </c>
      <c r="AN13" s="23">
        <v>7.7086008795494099E-2</v>
      </c>
      <c r="AO13" s="23"/>
      <c r="AP13" s="23">
        <v>0.12325993308209</v>
      </c>
      <c r="AQ13" s="23">
        <v>7.4875460105125205E-2</v>
      </c>
      <c r="AR13" s="23">
        <v>0</v>
      </c>
      <c r="AS13" s="23"/>
      <c r="AT13" s="23" t="s">
        <v>247</v>
      </c>
      <c r="AU13" s="23">
        <v>7.7275254710768501E-2</v>
      </c>
      <c r="AV13" s="23">
        <v>2.4656071325110801E-2</v>
      </c>
      <c r="AW13" s="23">
        <v>0.10243635827587499</v>
      </c>
      <c r="AX13" s="23">
        <v>0</v>
      </c>
      <c r="AY13" s="23"/>
      <c r="AZ13" s="23">
        <v>0.13753146220618701</v>
      </c>
      <c r="BA13" s="23">
        <v>0</v>
      </c>
      <c r="BB13" s="23">
        <v>0</v>
      </c>
      <c r="BC13" s="23">
        <v>4.8982243600789802E-2</v>
      </c>
      <c r="BD13" s="23">
        <v>0</v>
      </c>
      <c r="BE13" s="23">
        <v>0.25225986678718898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BE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260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252</v>
      </c>
      <c r="D7" s="10">
        <v>180</v>
      </c>
      <c r="E7" s="10">
        <v>71</v>
      </c>
      <c r="F7" s="10"/>
      <c r="G7" s="10">
        <v>43</v>
      </c>
      <c r="H7" s="10">
        <v>54</v>
      </c>
      <c r="I7" s="10">
        <v>40</v>
      </c>
      <c r="J7" s="10">
        <v>37</v>
      </c>
      <c r="K7" s="10">
        <v>27</v>
      </c>
      <c r="L7" s="10">
        <v>51</v>
      </c>
      <c r="M7" s="10"/>
      <c r="N7" s="10">
        <v>120</v>
      </c>
      <c r="O7" s="10">
        <v>61</v>
      </c>
      <c r="P7" s="10">
        <v>43</v>
      </c>
      <c r="Q7" s="10">
        <v>27</v>
      </c>
      <c r="R7" s="10"/>
      <c r="S7" s="10">
        <v>44</v>
      </c>
      <c r="T7" s="10">
        <v>33</v>
      </c>
      <c r="U7" s="10">
        <v>17</v>
      </c>
      <c r="V7" s="10">
        <v>15</v>
      </c>
      <c r="W7" s="10">
        <v>15</v>
      </c>
      <c r="X7" s="10">
        <v>21</v>
      </c>
      <c r="Y7" s="10">
        <v>19</v>
      </c>
      <c r="Z7" s="10">
        <v>5</v>
      </c>
      <c r="AA7" s="10">
        <v>26</v>
      </c>
      <c r="AB7" s="10">
        <v>44</v>
      </c>
      <c r="AC7" s="10">
        <v>6</v>
      </c>
      <c r="AD7" s="10">
        <v>7</v>
      </c>
      <c r="AE7" s="10"/>
      <c r="AF7" s="10">
        <v>73</v>
      </c>
      <c r="AG7" s="10">
        <v>109</v>
      </c>
      <c r="AH7" s="10">
        <v>40</v>
      </c>
      <c r="AI7" s="10"/>
      <c r="AJ7" s="10">
        <v>81</v>
      </c>
      <c r="AK7" s="10">
        <v>76</v>
      </c>
      <c r="AL7" s="10">
        <v>24</v>
      </c>
      <c r="AM7" s="10">
        <v>2</v>
      </c>
      <c r="AN7" s="10">
        <v>32</v>
      </c>
      <c r="AO7" s="10"/>
      <c r="AP7" s="10">
        <v>64</v>
      </c>
      <c r="AQ7" s="10">
        <v>94</v>
      </c>
      <c r="AR7" s="10">
        <v>25</v>
      </c>
      <c r="AS7" s="10"/>
      <c r="AT7" s="10" t="s">
        <v>246</v>
      </c>
      <c r="AU7" s="10">
        <v>46</v>
      </c>
      <c r="AV7" s="10">
        <v>124</v>
      </c>
      <c r="AW7" s="10">
        <v>52</v>
      </c>
      <c r="AX7" s="10">
        <v>9</v>
      </c>
      <c r="AY7" s="10"/>
      <c r="AZ7" s="10">
        <v>87</v>
      </c>
      <c r="BA7" s="10">
        <v>68</v>
      </c>
      <c r="BB7" s="10">
        <v>29</v>
      </c>
      <c r="BC7" s="10">
        <v>34</v>
      </c>
      <c r="BD7" s="10">
        <v>21</v>
      </c>
      <c r="BE7" s="10">
        <v>13</v>
      </c>
    </row>
    <row r="8" spans="2:57" ht="30" customHeight="1" x14ac:dyDescent="0.25">
      <c r="B8" s="11" t="s">
        <v>20</v>
      </c>
      <c r="C8" s="11">
        <v>255</v>
      </c>
      <c r="D8" s="11">
        <v>186</v>
      </c>
      <c r="E8" s="11">
        <v>68</v>
      </c>
      <c r="F8" s="11"/>
      <c r="G8" s="11">
        <v>45</v>
      </c>
      <c r="H8" s="11">
        <v>62</v>
      </c>
      <c r="I8" s="11">
        <v>42</v>
      </c>
      <c r="J8" s="11">
        <v>36</v>
      </c>
      <c r="K8" s="11">
        <v>24</v>
      </c>
      <c r="L8" s="11">
        <v>47</v>
      </c>
      <c r="M8" s="11"/>
      <c r="N8" s="11">
        <v>116</v>
      </c>
      <c r="O8" s="11">
        <v>59</v>
      </c>
      <c r="P8" s="11">
        <v>49</v>
      </c>
      <c r="Q8" s="11">
        <v>31</v>
      </c>
      <c r="R8" s="11"/>
      <c r="S8" s="11">
        <v>48</v>
      </c>
      <c r="T8" s="11">
        <v>31</v>
      </c>
      <c r="U8" s="11">
        <v>16</v>
      </c>
      <c r="V8" s="11">
        <v>15</v>
      </c>
      <c r="W8" s="11">
        <v>15</v>
      </c>
      <c r="X8" s="11">
        <v>21</v>
      </c>
      <c r="Y8" s="11">
        <v>19</v>
      </c>
      <c r="Z8" s="11">
        <v>5</v>
      </c>
      <c r="AA8" s="11">
        <v>26</v>
      </c>
      <c r="AB8" s="11">
        <v>47</v>
      </c>
      <c r="AC8" s="11">
        <v>6</v>
      </c>
      <c r="AD8" s="11">
        <v>6</v>
      </c>
      <c r="AE8" s="11"/>
      <c r="AF8" s="11">
        <v>71</v>
      </c>
      <c r="AG8" s="11">
        <v>110</v>
      </c>
      <c r="AH8" s="11">
        <v>43</v>
      </c>
      <c r="AI8" s="11"/>
      <c r="AJ8" s="11">
        <v>78</v>
      </c>
      <c r="AK8" s="11">
        <v>79</v>
      </c>
      <c r="AL8" s="11">
        <v>24</v>
      </c>
      <c r="AM8" s="11">
        <v>2</v>
      </c>
      <c r="AN8" s="11">
        <v>34</v>
      </c>
      <c r="AO8" s="11"/>
      <c r="AP8" s="11">
        <v>63</v>
      </c>
      <c r="AQ8" s="11">
        <v>99</v>
      </c>
      <c r="AR8" s="11">
        <v>25</v>
      </c>
      <c r="AS8" s="11"/>
      <c r="AT8" s="11" t="s">
        <v>246</v>
      </c>
      <c r="AU8" s="11">
        <v>48</v>
      </c>
      <c r="AV8" s="11">
        <v>124</v>
      </c>
      <c r="AW8" s="11">
        <v>54</v>
      </c>
      <c r="AX8" s="11">
        <v>8</v>
      </c>
      <c r="AY8" s="11"/>
      <c r="AZ8" s="11">
        <v>93</v>
      </c>
      <c r="BA8" s="11">
        <v>68</v>
      </c>
      <c r="BB8" s="11">
        <v>30</v>
      </c>
      <c r="BC8" s="11">
        <v>32</v>
      </c>
      <c r="BD8" s="11">
        <v>19</v>
      </c>
      <c r="BE8" s="11">
        <v>13</v>
      </c>
    </row>
    <row r="9" spans="2:57" x14ac:dyDescent="0.25">
      <c r="B9" s="15" t="s">
        <v>251</v>
      </c>
      <c r="C9" s="14">
        <v>0.28969250188725598</v>
      </c>
      <c r="D9" s="14">
        <v>0.30590688765379398</v>
      </c>
      <c r="E9" s="14">
        <v>0.25006664289472902</v>
      </c>
      <c r="F9" s="14"/>
      <c r="G9" s="14">
        <v>0.45759801979831599</v>
      </c>
      <c r="H9" s="14">
        <v>0.37257782322133798</v>
      </c>
      <c r="I9" s="14">
        <v>0.245405253602197</v>
      </c>
      <c r="J9" s="14">
        <v>0.215638872218404</v>
      </c>
      <c r="K9" s="14">
        <v>0.17710624396351199</v>
      </c>
      <c r="L9" s="14">
        <v>0.17171638378068399</v>
      </c>
      <c r="M9" s="14"/>
      <c r="N9" s="14">
        <v>0.36945310134411702</v>
      </c>
      <c r="O9" s="14">
        <v>0.238280679148097</v>
      </c>
      <c r="P9" s="14">
        <v>0.25528293444393702</v>
      </c>
      <c r="Q9" s="14">
        <v>0.152208698739496</v>
      </c>
      <c r="R9" s="14"/>
      <c r="S9" s="14">
        <v>0.41865707002633301</v>
      </c>
      <c r="T9" s="14">
        <v>0.37232805878464198</v>
      </c>
      <c r="U9" s="14">
        <v>0.24476230622841899</v>
      </c>
      <c r="V9" s="14">
        <v>0.47625667565770302</v>
      </c>
      <c r="W9" s="14">
        <v>0.31851274130606899</v>
      </c>
      <c r="X9" s="14">
        <v>0.33597702055830703</v>
      </c>
      <c r="Y9" s="14">
        <v>0.114210823777275</v>
      </c>
      <c r="Z9" s="14">
        <v>0</v>
      </c>
      <c r="AA9" s="14">
        <v>0.212379095638072</v>
      </c>
      <c r="AB9" s="14">
        <v>0.186026123326092</v>
      </c>
      <c r="AC9" s="14">
        <v>0.34908582320342801</v>
      </c>
      <c r="AD9" s="14">
        <v>0.14709774749876001</v>
      </c>
      <c r="AE9" s="14"/>
      <c r="AF9" s="14">
        <v>0.27482587119963497</v>
      </c>
      <c r="AG9" s="14">
        <v>0.31596856740458001</v>
      </c>
      <c r="AH9" s="14">
        <v>0.12654494644181799</v>
      </c>
      <c r="AI9" s="14"/>
      <c r="AJ9" s="14">
        <v>0.25012973457993098</v>
      </c>
      <c r="AK9" s="14">
        <v>0.36568939594545302</v>
      </c>
      <c r="AL9" s="14">
        <v>0.25791654904311601</v>
      </c>
      <c r="AM9" s="14">
        <v>0</v>
      </c>
      <c r="AN9" s="14">
        <v>0.25778188967904597</v>
      </c>
      <c r="AO9" s="14"/>
      <c r="AP9" s="14">
        <v>0.220558923967906</v>
      </c>
      <c r="AQ9" s="14">
        <v>0.38602959988305102</v>
      </c>
      <c r="AR9" s="14">
        <v>0.25138743688939902</v>
      </c>
      <c r="AS9" s="14"/>
      <c r="AT9" s="14" t="s">
        <v>247</v>
      </c>
      <c r="AU9" s="14">
        <v>0.152073785132911</v>
      </c>
      <c r="AV9" s="14">
        <v>0.32725999466358202</v>
      </c>
      <c r="AW9" s="14">
        <v>0.33844870922629799</v>
      </c>
      <c r="AX9" s="14">
        <v>0.32625618151373698</v>
      </c>
      <c r="AY9" s="14"/>
      <c r="AZ9" s="14">
        <v>0.35765261387852898</v>
      </c>
      <c r="BA9" s="14">
        <v>0.23844973893470101</v>
      </c>
      <c r="BB9" s="14">
        <v>0.35714851983153301</v>
      </c>
      <c r="BC9" s="14">
        <v>0.184904827639082</v>
      </c>
      <c r="BD9" s="14">
        <v>0.19908546683328801</v>
      </c>
      <c r="BE9" s="14">
        <v>0.30882469125652601</v>
      </c>
    </row>
    <row r="10" spans="2:57" x14ac:dyDescent="0.25">
      <c r="B10" s="15" t="s">
        <v>252</v>
      </c>
      <c r="C10" s="14">
        <v>0.36167574432314697</v>
      </c>
      <c r="D10" s="14">
        <v>0.347253592053204</v>
      </c>
      <c r="E10" s="14">
        <v>0.406762564777086</v>
      </c>
      <c r="F10" s="14"/>
      <c r="G10" s="14">
        <v>0.27018471906013902</v>
      </c>
      <c r="H10" s="14">
        <v>0.35724162520807301</v>
      </c>
      <c r="I10" s="14">
        <v>0.39955285608626501</v>
      </c>
      <c r="J10" s="14">
        <v>0.409800677915235</v>
      </c>
      <c r="K10" s="14">
        <v>0.29244475717292201</v>
      </c>
      <c r="L10" s="14">
        <v>0.41972205356516601</v>
      </c>
      <c r="M10" s="14"/>
      <c r="N10" s="14">
        <v>0.35583076448680001</v>
      </c>
      <c r="O10" s="14">
        <v>0.38649613489516299</v>
      </c>
      <c r="P10" s="14">
        <v>0.44496980673623898</v>
      </c>
      <c r="Q10" s="14">
        <v>0.21524193489919699</v>
      </c>
      <c r="R10" s="14"/>
      <c r="S10" s="14">
        <v>0.26253401341747301</v>
      </c>
      <c r="T10" s="14">
        <v>0.21255911966493601</v>
      </c>
      <c r="U10" s="14">
        <v>0.43292298176285499</v>
      </c>
      <c r="V10" s="14">
        <v>0.30616243743610699</v>
      </c>
      <c r="W10" s="14">
        <v>0.54573305407578798</v>
      </c>
      <c r="X10" s="14">
        <v>0.34008861753099601</v>
      </c>
      <c r="Y10" s="14">
        <v>0.39295736126800701</v>
      </c>
      <c r="Z10" s="14">
        <v>0.783244548922305</v>
      </c>
      <c r="AA10" s="14">
        <v>0.37984921175744901</v>
      </c>
      <c r="AB10" s="14">
        <v>0.39436552978859601</v>
      </c>
      <c r="AC10" s="14">
        <v>0.50040088376946201</v>
      </c>
      <c r="AD10" s="14">
        <v>0.53187183647135405</v>
      </c>
      <c r="AE10" s="14"/>
      <c r="AF10" s="14">
        <v>0.37864478521042599</v>
      </c>
      <c r="AG10" s="14">
        <v>0.34967618058760302</v>
      </c>
      <c r="AH10" s="14">
        <v>0.367487059425119</v>
      </c>
      <c r="AI10" s="14"/>
      <c r="AJ10" s="14">
        <v>0.37985297166112603</v>
      </c>
      <c r="AK10" s="14">
        <v>0.30125618877483001</v>
      </c>
      <c r="AL10" s="14">
        <v>0.42593810355155298</v>
      </c>
      <c r="AM10" s="14">
        <v>0.467896446254146</v>
      </c>
      <c r="AN10" s="14">
        <v>0.33220773968234502</v>
      </c>
      <c r="AO10" s="14"/>
      <c r="AP10" s="14">
        <v>0.33859408708528599</v>
      </c>
      <c r="AQ10" s="14">
        <v>0.31506544632758698</v>
      </c>
      <c r="AR10" s="14">
        <v>0.28438474083881898</v>
      </c>
      <c r="AS10" s="14"/>
      <c r="AT10" s="14" t="s">
        <v>247</v>
      </c>
      <c r="AU10" s="14">
        <v>0.35094602300473898</v>
      </c>
      <c r="AV10" s="14">
        <v>0.35087350632865899</v>
      </c>
      <c r="AW10" s="14">
        <v>0.38152880145156098</v>
      </c>
      <c r="AX10" s="14">
        <v>0.24577045248023699</v>
      </c>
      <c r="AY10" s="14"/>
      <c r="AZ10" s="14">
        <v>0.40265035620753997</v>
      </c>
      <c r="BA10" s="14">
        <v>0.391769247631432</v>
      </c>
      <c r="BB10" s="14">
        <v>0.33840352734736101</v>
      </c>
      <c r="BC10" s="14">
        <v>0.26919005143319702</v>
      </c>
      <c r="BD10" s="14">
        <v>0.27740818030758702</v>
      </c>
      <c r="BE10" s="14">
        <v>0.31678587980603301</v>
      </c>
    </row>
    <row r="11" spans="2:57" x14ac:dyDescent="0.25">
      <c r="B11" s="15" t="s">
        <v>253</v>
      </c>
      <c r="C11" s="14">
        <v>0.19441077351472</v>
      </c>
      <c r="D11" s="14">
        <v>0.19335008734108999</v>
      </c>
      <c r="E11" s="14">
        <v>0.200393099177235</v>
      </c>
      <c r="F11" s="14"/>
      <c r="G11" s="14">
        <v>0.118714395586018</v>
      </c>
      <c r="H11" s="14">
        <v>0.20995164102936101</v>
      </c>
      <c r="I11" s="14">
        <v>0.143889967587226</v>
      </c>
      <c r="J11" s="14">
        <v>0.17524998294809199</v>
      </c>
      <c r="K11" s="14">
        <v>0.378798019415717</v>
      </c>
      <c r="L11" s="14">
        <v>0.21490124962763699</v>
      </c>
      <c r="M11" s="14"/>
      <c r="N11" s="14">
        <v>0.153280792683648</v>
      </c>
      <c r="O11" s="14">
        <v>0.25824401785683099</v>
      </c>
      <c r="P11" s="14">
        <v>0.139682429816609</v>
      </c>
      <c r="Q11" s="14">
        <v>0.28923392204519299</v>
      </c>
      <c r="R11" s="14"/>
      <c r="S11" s="14">
        <v>0.155723301317128</v>
      </c>
      <c r="T11" s="14">
        <v>0.26725774294002602</v>
      </c>
      <c r="U11" s="14">
        <v>0.156086990723348</v>
      </c>
      <c r="V11" s="14">
        <v>0.21758088690618901</v>
      </c>
      <c r="W11" s="14">
        <v>0</v>
      </c>
      <c r="X11" s="14">
        <v>0.14276387354109801</v>
      </c>
      <c r="Y11" s="14">
        <v>0.23533850493081701</v>
      </c>
      <c r="Z11" s="14">
        <v>0</v>
      </c>
      <c r="AA11" s="14">
        <v>0.24091226691512899</v>
      </c>
      <c r="AB11" s="14">
        <v>0.26838414242514702</v>
      </c>
      <c r="AC11" s="14">
        <v>0.15051329302711</v>
      </c>
      <c r="AD11" s="14">
        <v>0.14569203690350299</v>
      </c>
      <c r="AE11" s="14"/>
      <c r="AF11" s="14">
        <v>0.25208208145166799</v>
      </c>
      <c r="AG11" s="14">
        <v>0.17241551720888601</v>
      </c>
      <c r="AH11" s="14">
        <v>0.246482199220461</v>
      </c>
      <c r="AI11" s="14"/>
      <c r="AJ11" s="14">
        <v>0.22969125365356899</v>
      </c>
      <c r="AK11" s="14">
        <v>0.19890466855969</v>
      </c>
      <c r="AL11" s="14">
        <v>0.14642492270482199</v>
      </c>
      <c r="AM11" s="14">
        <v>0.53210355374585405</v>
      </c>
      <c r="AN11" s="14">
        <v>0.17360018564356799</v>
      </c>
      <c r="AO11" s="14"/>
      <c r="AP11" s="14">
        <v>0.26102137657526697</v>
      </c>
      <c r="AQ11" s="14">
        <v>0.15590497408349799</v>
      </c>
      <c r="AR11" s="14">
        <v>0.22127870022368101</v>
      </c>
      <c r="AS11" s="14"/>
      <c r="AT11" s="14" t="s">
        <v>247</v>
      </c>
      <c r="AU11" s="14">
        <v>0.22502683821387601</v>
      </c>
      <c r="AV11" s="14">
        <v>0.20547412133821699</v>
      </c>
      <c r="AW11" s="14">
        <v>0.18229879777624799</v>
      </c>
      <c r="AX11" s="14">
        <v>9.4632599534062098E-2</v>
      </c>
      <c r="AY11" s="14"/>
      <c r="AZ11" s="14">
        <v>0.160760549691226</v>
      </c>
      <c r="BA11" s="14">
        <v>0.147213428927818</v>
      </c>
      <c r="BB11" s="14">
        <v>9.2130011967591199E-2</v>
      </c>
      <c r="BC11" s="14">
        <v>0.40630954614161102</v>
      </c>
      <c r="BD11" s="14">
        <v>0.41570353189723303</v>
      </c>
      <c r="BE11" s="14">
        <v>7.0872585668659199E-2</v>
      </c>
    </row>
    <row r="12" spans="2:57" x14ac:dyDescent="0.25">
      <c r="B12" s="15" t="s">
        <v>254</v>
      </c>
      <c r="C12" s="14">
        <v>8.9921309973031702E-2</v>
      </c>
      <c r="D12" s="14">
        <v>9.6095944703719696E-2</v>
      </c>
      <c r="E12" s="14">
        <v>5.8617989481527501E-2</v>
      </c>
      <c r="F12" s="14"/>
      <c r="G12" s="14">
        <v>0.153502865555528</v>
      </c>
      <c r="H12" s="14">
        <v>4.2572459327782801E-2</v>
      </c>
      <c r="I12" s="14">
        <v>0.13889796065771701</v>
      </c>
      <c r="J12" s="14">
        <v>8.6191307147215193E-2</v>
      </c>
      <c r="K12" s="14">
        <v>3.40670230402004E-2</v>
      </c>
      <c r="L12" s="14">
        <v>7.7299136461669193E-2</v>
      </c>
      <c r="M12" s="14"/>
      <c r="N12" s="14">
        <v>4.9094471840502203E-2</v>
      </c>
      <c r="O12" s="14">
        <v>5.0074450728107102E-2</v>
      </c>
      <c r="P12" s="14">
        <v>0.119144285012748</v>
      </c>
      <c r="Q12" s="14">
        <v>0.27563200195899101</v>
      </c>
      <c r="R12" s="14"/>
      <c r="S12" s="14">
        <v>9.8680271508543499E-2</v>
      </c>
      <c r="T12" s="14">
        <v>5.5252369935259303E-2</v>
      </c>
      <c r="U12" s="14">
        <v>0.111382232906604</v>
      </c>
      <c r="V12" s="14">
        <v>0</v>
      </c>
      <c r="W12" s="14">
        <v>7.7182123562928501E-2</v>
      </c>
      <c r="X12" s="14">
        <v>4.0632480071636702E-2</v>
      </c>
      <c r="Y12" s="14">
        <v>0.11093418643037201</v>
      </c>
      <c r="Z12" s="14">
        <v>0.216755451077695</v>
      </c>
      <c r="AA12" s="14">
        <v>0.131557222432098</v>
      </c>
      <c r="AB12" s="14">
        <v>0.106896045269534</v>
      </c>
      <c r="AC12" s="14">
        <v>0</v>
      </c>
      <c r="AD12" s="14">
        <v>0.175338379126383</v>
      </c>
      <c r="AE12" s="14"/>
      <c r="AF12" s="14">
        <v>2.9563545901752301E-2</v>
      </c>
      <c r="AG12" s="14">
        <v>8.0293233943769304E-2</v>
      </c>
      <c r="AH12" s="14">
        <v>0.192882219115976</v>
      </c>
      <c r="AI12" s="14"/>
      <c r="AJ12" s="14">
        <v>6.8042099496496505E-2</v>
      </c>
      <c r="AK12" s="14">
        <v>8.5046264312001602E-2</v>
      </c>
      <c r="AL12" s="14">
        <v>8.2796624559298496E-2</v>
      </c>
      <c r="AM12" s="14">
        <v>0</v>
      </c>
      <c r="AN12" s="14">
        <v>0.15056955067713201</v>
      </c>
      <c r="AO12" s="14"/>
      <c r="AP12" s="14">
        <v>0.119260150001885</v>
      </c>
      <c r="AQ12" s="14">
        <v>8.1256349996555205E-2</v>
      </c>
      <c r="AR12" s="14">
        <v>0.17137181844666499</v>
      </c>
      <c r="AS12" s="14"/>
      <c r="AT12" s="14" t="s">
        <v>247</v>
      </c>
      <c r="AU12" s="14">
        <v>0.20983897862544101</v>
      </c>
      <c r="AV12" s="14">
        <v>6.1752348565164199E-2</v>
      </c>
      <c r="AW12" s="14">
        <v>5.8917863976316202E-2</v>
      </c>
      <c r="AX12" s="14">
        <v>0.11881525705608099</v>
      </c>
      <c r="AY12" s="14"/>
      <c r="AZ12" s="14">
        <v>2.30031288911897E-2</v>
      </c>
      <c r="BA12" s="14">
        <v>0.16554987741056601</v>
      </c>
      <c r="BB12" s="14">
        <v>0.18328300067303399</v>
      </c>
      <c r="BC12" s="14">
        <v>2.77018400068011E-2</v>
      </c>
      <c r="BD12" s="14">
        <v>5.4979975545908902E-2</v>
      </c>
      <c r="BE12" s="14">
        <v>0.163264141067507</v>
      </c>
    </row>
    <row r="13" spans="2:57" x14ac:dyDescent="0.25">
      <c r="B13" s="15" t="s">
        <v>87</v>
      </c>
      <c r="C13" s="23">
        <v>6.4299670301845496E-2</v>
      </c>
      <c r="D13" s="23">
        <v>5.7393488248193E-2</v>
      </c>
      <c r="E13" s="23">
        <v>8.4159703669422797E-2</v>
      </c>
      <c r="F13" s="23"/>
      <c r="G13" s="23">
        <v>0</v>
      </c>
      <c r="H13" s="23">
        <v>1.76564512134453E-2</v>
      </c>
      <c r="I13" s="23">
        <v>7.2253962066595706E-2</v>
      </c>
      <c r="J13" s="23">
        <v>0.113119159771054</v>
      </c>
      <c r="K13" s="23">
        <v>0.117583956407648</v>
      </c>
      <c r="L13" s="23">
        <v>0.116361176564844</v>
      </c>
      <c r="M13" s="23"/>
      <c r="N13" s="23">
        <v>7.2340869644932096E-2</v>
      </c>
      <c r="O13" s="23">
        <v>6.6904717371802203E-2</v>
      </c>
      <c r="P13" s="23">
        <v>4.0920543990467198E-2</v>
      </c>
      <c r="Q13" s="23">
        <v>6.7683442357123105E-2</v>
      </c>
      <c r="R13" s="23"/>
      <c r="S13" s="23">
        <v>6.4405343730521702E-2</v>
      </c>
      <c r="T13" s="23">
        <v>9.2602708675136494E-2</v>
      </c>
      <c r="U13" s="23">
        <v>5.4845488378773802E-2</v>
      </c>
      <c r="V13" s="23">
        <v>0</v>
      </c>
      <c r="W13" s="23">
        <v>5.8572081055213499E-2</v>
      </c>
      <c r="X13" s="23">
        <v>0.14053800829796301</v>
      </c>
      <c r="Y13" s="23">
        <v>0.14655912359352899</v>
      </c>
      <c r="Z13" s="23">
        <v>0</v>
      </c>
      <c r="AA13" s="23">
        <v>3.5302203257252598E-2</v>
      </c>
      <c r="AB13" s="23">
        <v>4.4328159190630601E-2</v>
      </c>
      <c r="AC13" s="23">
        <v>0</v>
      </c>
      <c r="AD13" s="23">
        <v>0</v>
      </c>
      <c r="AE13" s="23"/>
      <c r="AF13" s="23">
        <v>6.4883716236518493E-2</v>
      </c>
      <c r="AG13" s="23">
        <v>8.1646500855161605E-2</v>
      </c>
      <c r="AH13" s="23">
        <v>6.6603575796625999E-2</v>
      </c>
      <c r="AI13" s="23"/>
      <c r="AJ13" s="23">
        <v>7.2283940608878106E-2</v>
      </c>
      <c r="AK13" s="23">
        <v>4.9103482408024701E-2</v>
      </c>
      <c r="AL13" s="23">
        <v>8.6923800141210095E-2</v>
      </c>
      <c r="AM13" s="23">
        <v>0</v>
      </c>
      <c r="AN13" s="23">
        <v>8.5840634317908504E-2</v>
      </c>
      <c r="AO13" s="23"/>
      <c r="AP13" s="23">
        <v>6.0565462369655397E-2</v>
      </c>
      <c r="AQ13" s="23">
        <v>6.1743629709308703E-2</v>
      </c>
      <c r="AR13" s="23">
        <v>7.1577303601435299E-2</v>
      </c>
      <c r="AS13" s="23"/>
      <c r="AT13" s="23" t="s">
        <v>247</v>
      </c>
      <c r="AU13" s="23">
        <v>6.2114375023031999E-2</v>
      </c>
      <c r="AV13" s="23">
        <v>5.4640029104377798E-2</v>
      </c>
      <c r="AW13" s="23">
        <v>3.8805827569576803E-2</v>
      </c>
      <c r="AX13" s="23">
        <v>0.214525509415883</v>
      </c>
      <c r="AY13" s="23"/>
      <c r="AZ13" s="23">
        <v>5.5933351331515002E-2</v>
      </c>
      <c r="BA13" s="23">
        <v>5.70177070954829E-2</v>
      </c>
      <c r="BB13" s="23">
        <v>2.9034940180481701E-2</v>
      </c>
      <c r="BC13" s="23">
        <v>0.111893734779309</v>
      </c>
      <c r="BD13" s="23">
        <v>5.2822845415982797E-2</v>
      </c>
      <c r="BE13" s="23">
        <v>0.140252702201275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BE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261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254</v>
      </c>
      <c r="D7" s="10">
        <v>115</v>
      </c>
      <c r="E7" s="10">
        <v>139</v>
      </c>
      <c r="F7" s="10"/>
      <c r="G7" s="10">
        <v>50</v>
      </c>
      <c r="H7" s="10">
        <v>61</v>
      </c>
      <c r="I7" s="10">
        <v>55</v>
      </c>
      <c r="J7" s="10">
        <v>39</v>
      </c>
      <c r="K7" s="10">
        <v>20</v>
      </c>
      <c r="L7" s="10">
        <v>29</v>
      </c>
      <c r="M7" s="10"/>
      <c r="N7" s="10">
        <v>117</v>
      </c>
      <c r="O7" s="10">
        <v>57</v>
      </c>
      <c r="P7" s="10">
        <v>48</v>
      </c>
      <c r="Q7" s="10">
        <v>29</v>
      </c>
      <c r="R7" s="10"/>
      <c r="S7" s="10">
        <v>48</v>
      </c>
      <c r="T7" s="10">
        <v>34</v>
      </c>
      <c r="U7" s="10">
        <v>13</v>
      </c>
      <c r="V7" s="10">
        <v>15</v>
      </c>
      <c r="W7" s="10">
        <v>13</v>
      </c>
      <c r="X7" s="10">
        <v>25</v>
      </c>
      <c r="Y7" s="10">
        <v>18</v>
      </c>
      <c r="Z7" s="10">
        <v>8</v>
      </c>
      <c r="AA7" s="10">
        <v>32</v>
      </c>
      <c r="AB7" s="10">
        <v>29</v>
      </c>
      <c r="AC7" s="10">
        <v>10</v>
      </c>
      <c r="AD7" s="10">
        <v>9</v>
      </c>
      <c r="AE7" s="10"/>
      <c r="AF7" s="10">
        <v>62</v>
      </c>
      <c r="AG7" s="10">
        <v>113</v>
      </c>
      <c r="AH7" s="10">
        <v>43</v>
      </c>
      <c r="AI7" s="10"/>
      <c r="AJ7" s="10">
        <v>64</v>
      </c>
      <c r="AK7" s="10">
        <v>90</v>
      </c>
      <c r="AL7" s="10">
        <v>22</v>
      </c>
      <c r="AM7" s="10">
        <v>1</v>
      </c>
      <c r="AN7" s="10">
        <v>25</v>
      </c>
      <c r="AO7" s="10"/>
      <c r="AP7" s="10">
        <v>46</v>
      </c>
      <c r="AQ7" s="10">
        <v>107</v>
      </c>
      <c r="AR7" s="10">
        <v>23</v>
      </c>
      <c r="AS7" s="10"/>
      <c r="AT7" s="10" t="s">
        <v>246</v>
      </c>
      <c r="AU7" s="10">
        <v>45</v>
      </c>
      <c r="AV7" s="10">
        <v>123</v>
      </c>
      <c r="AW7" s="10">
        <v>60</v>
      </c>
      <c r="AX7" s="10">
        <v>12</v>
      </c>
      <c r="AY7" s="10"/>
      <c r="AZ7" s="10">
        <v>89</v>
      </c>
      <c r="BA7" s="10">
        <v>68</v>
      </c>
      <c r="BB7" s="10">
        <v>26</v>
      </c>
      <c r="BC7" s="10">
        <v>33</v>
      </c>
      <c r="BD7" s="10">
        <v>24</v>
      </c>
      <c r="BE7" s="10">
        <v>14</v>
      </c>
    </row>
    <row r="8" spans="2:57" ht="30" customHeight="1" x14ac:dyDescent="0.25">
      <c r="B8" s="11" t="s">
        <v>20</v>
      </c>
      <c r="C8" s="11">
        <v>256</v>
      </c>
      <c r="D8" s="11">
        <v>122</v>
      </c>
      <c r="E8" s="11">
        <v>134</v>
      </c>
      <c r="F8" s="11"/>
      <c r="G8" s="11">
        <v>51</v>
      </c>
      <c r="H8" s="11">
        <v>66</v>
      </c>
      <c r="I8" s="11">
        <v>57</v>
      </c>
      <c r="J8" s="11">
        <v>38</v>
      </c>
      <c r="K8" s="11">
        <v>18</v>
      </c>
      <c r="L8" s="11">
        <v>27</v>
      </c>
      <c r="M8" s="11"/>
      <c r="N8" s="11">
        <v>113</v>
      </c>
      <c r="O8" s="11">
        <v>55</v>
      </c>
      <c r="P8" s="11">
        <v>52</v>
      </c>
      <c r="Q8" s="11">
        <v>33</v>
      </c>
      <c r="R8" s="11"/>
      <c r="S8" s="11">
        <v>50</v>
      </c>
      <c r="T8" s="11">
        <v>32</v>
      </c>
      <c r="U8" s="11">
        <v>13</v>
      </c>
      <c r="V8" s="11">
        <v>15</v>
      </c>
      <c r="W8" s="11">
        <v>14</v>
      </c>
      <c r="X8" s="11">
        <v>27</v>
      </c>
      <c r="Y8" s="11">
        <v>17</v>
      </c>
      <c r="Z8" s="11">
        <v>8</v>
      </c>
      <c r="AA8" s="11">
        <v>32</v>
      </c>
      <c r="AB8" s="11">
        <v>31</v>
      </c>
      <c r="AC8" s="11">
        <v>10</v>
      </c>
      <c r="AD8" s="11">
        <v>8</v>
      </c>
      <c r="AE8" s="11"/>
      <c r="AF8" s="11">
        <v>61</v>
      </c>
      <c r="AG8" s="11">
        <v>114</v>
      </c>
      <c r="AH8" s="11">
        <v>45</v>
      </c>
      <c r="AI8" s="11"/>
      <c r="AJ8" s="11">
        <v>63</v>
      </c>
      <c r="AK8" s="11">
        <v>93</v>
      </c>
      <c r="AL8" s="11">
        <v>22</v>
      </c>
      <c r="AM8" s="11">
        <v>1</v>
      </c>
      <c r="AN8" s="11">
        <v>25</v>
      </c>
      <c r="AO8" s="11"/>
      <c r="AP8" s="11">
        <v>46</v>
      </c>
      <c r="AQ8" s="11">
        <v>110</v>
      </c>
      <c r="AR8" s="11">
        <v>23</v>
      </c>
      <c r="AS8" s="11"/>
      <c r="AT8" s="11" t="s">
        <v>246</v>
      </c>
      <c r="AU8" s="11">
        <v>47</v>
      </c>
      <c r="AV8" s="11">
        <v>124</v>
      </c>
      <c r="AW8" s="11">
        <v>60</v>
      </c>
      <c r="AX8" s="11">
        <v>12</v>
      </c>
      <c r="AY8" s="11"/>
      <c r="AZ8" s="11">
        <v>93</v>
      </c>
      <c r="BA8" s="11">
        <v>68</v>
      </c>
      <c r="BB8" s="11">
        <v>27</v>
      </c>
      <c r="BC8" s="11">
        <v>32</v>
      </c>
      <c r="BD8" s="11">
        <v>23</v>
      </c>
      <c r="BE8" s="11">
        <v>14</v>
      </c>
    </row>
    <row r="9" spans="2:57" x14ac:dyDescent="0.25">
      <c r="B9" s="15" t="s">
        <v>251</v>
      </c>
      <c r="C9" s="14">
        <v>0.293167196363737</v>
      </c>
      <c r="D9" s="14">
        <v>0.27242249330859802</v>
      </c>
      <c r="E9" s="14">
        <v>0.31213691340454502</v>
      </c>
      <c r="F9" s="14"/>
      <c r="G9" s="14">
        <v>0.46959417920318702</v>
      </c>
      <c r="H9" s="14">
        <v>0.35716307156121202</v>
      </c>
      <c r="I9" s="14">
        <v>0.210007400812697</v>
      </c>
      <c r="J9" s="14">
        <v>0.202256242085121</v>
      </c>
      <c r="K9" s="14">
        <v>0.14445671109612301</v>
      </c>
      <c r="L9" s="14">
        <v>0.20061691305375201</v>
      </c>
      <c r="M9" s="14"/>
      <c r="N9" s="14">
        <v>0.32469346268596699</v>
      </c>
      <c r="O9" s="14">
        <v>0.35315961637044402</v>
      </c>
      <c r="P9" s="14">
        <v>0.25300065642387098</v>
      </c>
      <c r="Q9" s="14">
        <v>0.17529623281130699</v>
      </c>
      <c r="R9" s="14"/>
      <c r="S9" s="14">
        <v>0.35865444586348599</v>
      </c>
      <c r="T9" s="14">
        <v>0.46269792009537902</v>
      </c>
      <c r="U9" s="14">
        <v>0.24281638975790601</v>
      </c>
      <c r="V9" s="14">
        <v>0.193153093910019</v>
      </c>
      <c r="W9" s="14">
        <v>0.220535500656249</v>
      </c>
      <c r="X9" s="14">
        <v>0.19562428739364299</v>
      </c>
      <c r="Y9" s="14">
        <v>0.214410762381049</v>
      </c>
      <c r="Z9" s="14">
        <v>0.26517340661340399</v>
      </c>
      <c r="AA9" s="14">
        <v>0.22468022420589601</v>
      </c>
      <c r="AB9" s="14">
        <v>0.28083312162637403</v>
      </c>
      <c r="AC9" s="14">
        <v>0.38341756119273002</v>
      </c>
      <c r="AD9" s="14">
        <v>0.32325924347426599</v>
      </c>
      <c r="AE9" s="14"/>
      <c r="AF9" s="14">
        <v>0.28507051518271997</v>
      </c>
      <c r="AG9" s="14">
        <v>0.24967139705142399</v>
      </c>
      <c r="AH9" s="14">
        <v>0.21098040495676301</v>
      </c>
      <c r="AI9" s="14"/>
      <c r="AJ9" s="14">
        <v>0.32577826847479902</v>
      </c>
      <c r="AK9" s="14">
        <v>0.25634770635395698</v>
      </c>
      <c r="AL9" s="14">
        <v>0.282487326914101</v>
      </c>
      <c r="AM9" s="14">
        <v>1</v>
      </c>
      <c r="AN9" s="14">
        <v>0.22924462644056001</v>
      </c>
      <c r="AO9" s="14"/>
      <c r="AP9" s="14">
        <v>0.25393746928928301</v>
      </c>
      <c r="AQ9" s="14">
        <v>0.29095039138241102</v>
      </c>
      <c r="AR9" s="14">
        <v>0.353237672542287</v>
      </c>
      <c r="AS9" s="14"/>
      <c r="AT9" s="14" t="s">
        <v>247</v>
      </c>
      <c r="AU9" s="14">
        <v>0.21740218186733401</v>
      </c>
      <c r="AV9" s="14">
        <v>0.31346258765684898</v>
      </c>
      <c r="AW9" s="14">
        <v>0.36817603720241099</v>
      </c>
      <c r="AX9" s="14">
        <v>0.26385977445783598</v>
      </c>
      <c r="AY9" s="14"/>
      <c r="AZ9" s="14">
        <v>0.34778500754235497</v>
      </c>
      <c r="BA9" s="14">
        <v>0.24212712159807001</v>
      </c>
      <c r="BB9" s="14">
        <v>0.37995772685368301</v>
      </c>
      <c r="BC9" s="14">
        <v>0.32789452819538001</v>
      </c>
      <c r="BD9" s="14">
        <v>0.12741474815448001</v>
      </c>
      <c r="BE9" s="14">
        <v>0.199883312425683</v>
      </c>
    </row>
    <row r="10" spans="2:57" x14ac:dyDescent="0.25">
      <c r="B10" s="15" t="s">
        <v>252</v>
      </c>
      <c r="C10" s="14">
        <v>0.38505761603859601</v>
      </c>
      <c r="D10" s="14">
        <v>0.387542544979248</v>
      </c>
      <c r="E10" s="14">
        <v>0.38278530590981802</v>
      </c>
      <c r="F10" s="14"/>
      <c r="G10" s="14">
        <v>0.38576844394089899</v>
      </c>
      <c r="H10" s="14">
        <v>0.34770990720181499</v>
      </c>
      <c r="I10" s="14">
        <v>0.44087378648770897</v>
      </c>
      <c r="J10" s="14">
        <v>0.41372618577625597</v>
      </c>
      <c r="K10" s="14">
        <v>0.444037355679961</v>
      </c>
      <c r="L10" s="14">
        <v>0.27649116050220801</v>
      </c>
      <c r="M10" s="14"/>
      <c r="N10" s="14">
        <v>0.38679462435287498</v>
      </c>
      <c r="O10" s="14">
        <v>0.29535936910503202</v>
      </c>
      <c r="P10" s="14">
        <v>0.50479147541692504</v>
      </c>
      <c r="Q10" s="14">
        <v>0.31536887121902002</v>
      </c>
      <c r="R10" s="14"/>
      <c r="S10" s="14">
        <v>0.45769018243382797</v>
      </c>
      <c r="T10" s="14">
        <v>0.25715651992696698</v>
      </c>
      <c r="U10" s="14">
        <v>0.53775161879587097</v>
      </c>
      <c r="V10" s="14">
        <v>0.42190912705946398</v>
      </c>
      <c r="W10" s="14">
        <v>0.41577771396964702</v>
      </c>
      <c r="X10" s="14">
        <v>0.42791573397364202</v>
      </c>
      <c r="Y10" s="14">
        <v>0.43825532446287202</v>
      </c>
      <c r="Z10" s="14">
        <v>0.29322101620302199</v>
      </c>
      <c r="AA10" s="14">
        <v>0.30649743946473701</v>
      </c>
      <c r="AB10" s="14">
        <v>0.48360600827002798</v>
      </c>
      <c r="AC10" s="14">
        <v>0</v>
      </c>
      <c r="AD10" s="14">
        <v>0.321623308008265</v>
      </c>
      <c r="AE10" s="14"/>
      <c r="AF10" s="14">
        <v>0.35544629511098802</v>
      </c>
      <c r="AG10" s="14">
        <v>0.409917951288505</v>
      </c>
      <c r="AH10" s="14">
        <v>0.44149997545211001</v>
      </c>
      <c r="AI10" s="14"/>
      <c r="AJ10" s="14">
        <v>0.34192930879163103</v>
      </c>
      <c r="AK10" s="14">
        <v>0.39858781883488997</v>
      </c>
      <c r="AL10" s="14">
        <v>0.35803725051034002</v>
      </c>
      <c r="AM10" s="14">
        <v>0</v>
      </c>
      <c r="AN10" s="14">
        <v>0.39880031366892899</v>
      </c>
      <c r="AO10" s="14"/>
      <c r="AP10" s="14">
        <v>0.41925919965099201</v>
      </c>
      <c r="AQ10" s="14">
        <v>0.40577496125768098</v>
      </c>
      <c r="AR10" s="14">
        <v>0.26297293310542502</v>
      </c>
      <c r="AS10" s="14"/>
      <c r="AT10" s="14" t="s">
        <v>247</v>
      </c>
      <c r="AU10" s="14">
        <v>0.338317894678757</v>
      </c>
      <c r="AV10" s="14">
        <v>0.369121109691051</v>
      </c>
      <c r="AW10" s="14">
        <v>0.412946561757217</v>
      </c>
      <c r="AX10" s="14">
        <v>0.25315213252567598</v>
      </c>
      <c r="AY10" s="14"/>
      <c r="AZ10" s="14">
        <v>0.36896296826665897</v>
      </c>
      <c r="BA10" s="14">
        <v>0.47855124861056603</v>
      </c>
      <c r="BB10" s="14">
        <v>0.342760547733301</v>
      </c>
      <c r="BC10" s="14">
        <v>0.30423858696119799</v>
      </c>
      <c r="BD10" s="14">
        <v>0.32691094254146102</v>
      </c>
      <c r="BE10" s="14">
        <v>0.39477236695899498</v>
      </c>
    </row>
    <row r="11" spans="2:57" x14ac:dyDescent="0.25">
      <c r="B11" s="15" t="s">
        <v>253</v>
      </c>
      <c r="C11" s="14">
        <v>0.17571978269765101</v>
      </c>
      <c r="D11" s="14">
        <v>0.20784012315818101</v>
      </c>
      <c r="E11" s="14">
        <v>0.14634776574609001</v>
      </c>
      <c r="F11" s="14"/>
      <c r="G11" s="14">
        <v>0.107962493141097</v>
      </c>
      <c r="H11" s="14">
        <v>0.187311500348702</v>
      </c>
      <c r="I11" s="14">
        <v>0.18176348681604099</v>
      </c>
      <c r="J11" s="14">
        <v>0.200090148649503</v>
      </c>
      <c r="K11" s="14">
        <v>0.25671102800079199</v>
      </c>
      <c r="L11" s="14">
        <v>0.17581061318746599</v>
      </c>
      <c r="M11" s="14"/>
      <c r="N11" s="14">
        <v>0.14738859998284301</v>
      </c>
      <c r="O11" s="14">
        <v>0.16875867508533501</v>
      </c>
      <c r="P11" s="14">
        <v>0.12265920814169599</v>
      </c>
      <c r="Q11" s="14">
        <v>0.38106313227229899</v>
      </c>
      <c r="R11" s="14"/>
      <c r="S11" s="14">
        <v>4.00662546752108E-2</v>
      </c>
      <c r="T11" s="14">
        <v>0.197401912786143</v>
      </c>
      <c r="U11" s="14">
        <v>0.14759541046970601</v>
      </c>
      <c r="V11" s="14">
        <v>0.24997000477079101</v>
      </c>
      <c r="W11" s="14">
        <v>6.7279455408669003E-2</v>
      </c>
      <c r="X11" s="14">
        <v>0.22421061240246801</v>
      </c>
      <c r="Y11" s="14">
        <v>0.12039551930578</v>
      </c>
      <c r="Z11" s="14">
        <v>0.23350383909455999</v>
      </c>
      <c r="AA11" s="14">
        <v>0.31178933316323398</v>
      </c>
      <c r="AB11" s="14">
        <v>0.13661694396382101</v>
      </c>
      <c r="AC11" s="14">
        <v>0.52132556162431798</v>
      </c>
      <c r="AD11" s="14">
        <v>0.112865477820079</v>
      </c>
      <c r="AE11" s="14"/>
      <c r="AF11" s="14">
        <v>0.16375920859884999</v>
      </c>
      <c r="AG11" s="14">
        <v>0.19339061717130099</v>
      </c>
      <c r="AH11" s="14">
        <v>0.194483550182392</v>
      </c>
      <c r="AI11" s="14"/>
      <c r="AJ11" s="14">
        <v>0.193404472897166</v>
      </c>
      <c r="AK11" s="14">
        <v>0.220938467346465</v>
      </c>
      <c r="AL11" s="14">
        <v>0.13102556853198</v>
      </c>
      <c r="AM11" s="14">
        <v>0</v>
      </c>
      <c r="AN11" s="14">
        <v>0.15660882307019799</v>
      </c>
      <c r="AO11" s="14"/>
      <c r="AP11" s="14">
        <v>0.24332375470235801</v>
      </c>
      <c r="AQ11" s="14">
        <v>0.19330121248187901</v>
      </c>
      <c r="AR11" s="14">
        <v>8.9018758415138302E-2</v>
      </c>
      <c r="AS11" s="14"/>
      <c r="AT11" s="14" t="s">
        <v>247</v>
      </c>
      <c r="AU11" s="14">
        <v>0.25430710919882898</v>
      </c>
      <c r="AV11" s="14">
        <v>0.18894420827705199</v>
      </c>
      <c r="AW11" s="14">
        <v>9.8414027731502096E-2</v>
      </c>
      <c r="AX11" s="14">
        <v>0.24793686831476799</v>
      </c>
      <c r="AY11" s="14"/>
      <c r="AZ11" s="14">
        <v>0.15286281682231101</v>
      </c>
      <c r="BA11" s="14">
        <v>0.14449020305521099</v>
      </c>
      <c r="BB11" s="14">
        <v>0.24472873261874101</v>
      </c>
      <c r="BC11" s="14">
        <v>0.15914668551026001</v>
      </c>
      <c r="BD11" s="14">
        <v>0.36971146729580801</v>
      </c>
      <c r="BE11" s="14">
        <v>7.09844262159922E-2</v>
      </c>
    </row>
    <row r="12" spans="2:57" x14ac:dyDescent="0.25">
      <c r="B12" s="15" t="s">
        <v>254</v>
      </c>
      <c r="C12" s="14">
        <v>9.2180666714277104E-2</v>
      </c>
      <c r="D12" s="14">
        <v>8.1934329267643505E-2</v>
      </c>
      <c r="E12" s="14">
        <v>0.101550293338994</v>
      </c>
      <c r="F12" s="14"/>
      <c r="G12" s="14">
        <v>3.6674883714817003E-2</v>
      </c>
      <c r="H12" s="14">
        <v>8.9666329211708196E-2</v>
      </c>
      <c r="I12" s="14">
        <v>0.13079759004577299</v>
      </c>
      <c r="J12" s="14">
        <v>0.10011080081267</v>
      </c>
      <c r="K12" s="14">
        <v>0</v>
      </c>
      <c r="L12" s="14">
        <v>0.17421651061096399</v>
      </c>
      <c r="M12" s="14"/>
      <c r="N12" s="14">
        <v>6.6987382601580298E-2</v>
      </c>
      <c r="O12" s="14">
        <v>0.122984244165843</v>
      </c>
      <c r="P12" s="14">
        <v>0.119548660017508</v>
      </c>
      <c r="Q12" s="14">
        <v>6.3756881029070997E-2</v>
      </c>
      <c r="R12" s="14"/>
      <c r="S12" s="14">
        <v>1.9389783083569902E-2</v>
      </c>
      <c r="T12" s="14">
        <v>5.59565663363841E-2</v>
      </c>
      <c r="U12" s="14">
        <v>7.1836580976516906E-2</v>
      </c>
      <c r="V12" s="14">
        <v>0.134967774259726</v>
      </c>
      <c r="W12" s="14">
        <v>0.29640732996543601</v>
      </c>
      <c r="X12" s="14">
        <v>0.11635406305264</v>
      </c>
      <c r="Y12" s="14">
        <v>6.24211501114749E-2</v>
      </c>
      <c r="Z12" s="14">
        <v>0.208101738089014</v>
      </c>
      <c r="AA12" s="14">
        <v>0.157033003166133</v>
      </c>
      <c r="AB12" s="14">
        <v>3.19880214806091E-2</v>
      </c>
      <c r="AC12" s="14">
        <v>0</v>
      </c>
      <c r="AD12" s="14">
        <v>0.24225197069738899</v>
      </c>
      <c r="AE12" s="14"/>
      <c r="AF12" s="14">
        <v>0.11479646574810801</v>
      </c>
      <c r="AG12" s="14">
        <v>0.111042324815997</v>
      </c>
      <c r="AH12" s="14">
        <v>4.7071854749348503E-2</v>
      </c>
      <c r="AI12" s="14"/>
      <c r="AJ12" s="14">
        <v>4.6919667047880399E-2</v>
      </c>
      <c r="AK12" s="14">
        <v>9.3851778923338694E-2</v>
      </c>
      <c r="AL12" s="14">
        <v>0.172871737947521</v>
      </c>
      <c r="AM12" s="14">
        <v>0</v>
      </c>
      <c r="AN12" s="14">
        <v>0.12978495133204199</v>
      </c>
      <c r="AO12" s="14"/>
      <c r="AP12" s="14">
        <v>1.9299719499374299E-2</v>
      </c>
      <c r="AQ12" s="14">
        <v>6.49354527289632E-2</v>
      </c>
      <c r="AR12" s="14">
        <v>0.256566969368275</v>
      </c>
      <c r="AS12" s="14"/>
      <c r="AT12" s="14" t="s">
        <v>247</v>
      </c>
      <c r="AU12" s="14">
        <v>0.104457405499876</v>
      </c>
      <c r="AV12" s="14">
        <v>8.6941223103183293E-2</v>
      </c>
      <c r="AW12" s="14">
        <v>7.2392709365206503E-2</v>
      </c>
      <c r="AX12" s="14">
        <v>8.1893913122519493E-2</v>
      </c>
      <c r="AY12" s="14"/>
      <c r="AZ12" s="14">
        <v>4.1541159343060297E-2</v>
      </c>
      <c r="BA12" s="14">
        <v>0.12092407208271699</v>
      </c>
      <c r="BB12" s="14">
        <v>0</v>
      </c>
      <c r="BC12" s="14">
        <v>0.17992941959065301</v>
      </c>
      <c r="BD12" s="14">
        <v>0.17596284200825199</v>
      </c>
      <c r="BE12" s="14">
        <v>0.130165197901079</v>
      </c>
    </row>
    <row r="13" spans="2:57" x14ac:dyDescent="0.25">
      <c r="B13" s="15" t="s">
        <v>87</v>
      </c>
      <c r="C13" s="23">
        <v>5.3874738185738499E-2</v>
      </c>
      <c r="D13" s="23">
        <v>5.02605092863294E-2</v>
      </c>
      <c r="E13" s="23">
        <v>5.7179721600553603E-2</v>
      </c>
      <c r="F13" s="23"/>
      <c r="G13" s="23">
        <v>0</v>
      </c>
      <c r="H13" s="23">
        <v>1.81491916765627E-2</v>
      </c>
      <c r="I13" s="23">
        <v>3.6557735837779902E-2</v>
      </c>
      <c r="J13" s="23">
        <v>8.38166226764505E-2</v>
      </c>
      <c r="K13" s="23">
        <v>0.154794905223123</v>
      </c>
      <c r="L13" s="23">
        <v>0.172864802645608</v>
      </c>
      <c r="M13" s="23"/>
      <c r="N13" s="23">
        <v>7.4135930376734896E-2</v>
      </c>
      <c r="O13" s="23">
        <v>5.9738095273346302E-2</v>
      </c>
      <c r="P13" s="23">
        <v>0</v>
      </c>
      <c r="Q13" s="23">
        <v>6.4514882668303797E-2</v>
      </c>
      <c r="R13" s="23"/>
      <c r="S13" s="23">
        <v>0.124199333943905</v>
      </c>
      <c r="T13" s="23">
        <v>2.67870808551272E-2</v>
      </c>
      <c r="U13" s="23">
        <v>0</v>
      </c>
      <c r="V13" s="23">
        <v>0</v>
      </c>
      <c r="W13" s="23">
        <v>0</v>
      </c>
      <c r="X13" s="23">
        <v>3.58953031776073E-2</v>
      </c>
      <c r="Y13" s="23">
        <v>0.16451724373882501</v>
      </c>
      <c r="Z13" s="23">
        <v>0</v>
      </c>
      <c r="AA13" s="23">
        <v>0</v>
      </c>
      <c r="AB13" s="23">
        <v>6.6955904659167606E-2</v>
      </c>
      <c r="AC13" s="23">
        <v>9.5256877182951505E-2</v>
      </c>
      <c r="AD13" s="23">
        <v>0</v>
      </c>
      <c r="AE13" s="23"/>
      <c r="AF13" s="23">
        <v>8.0927515359334595E-2</v>
      </c>
      <c r="AG13" s="23">
        <v>3.5977709672772799E-2</v>
      </c>
      <c r="AH13" s="23">
        <v>0.105964214659387</v>
      </c>
      <c r="AI13" s="23"/>
      <c r="AJ13" s="23">
        <v>9.1968282788524203E-2</v>
      </c>
      <c r="AK13" s="23">
        <v>3.0274228541349701E-2</v>
      </c>
      <c r="AL13" s="23">
        <v>5.5578116096057797E-2</v>
      </c>
      <c r="AM13" s="23">
        <v>0</v>
      </c>
      <c r="AN13" s="23">
        <v>8.5561285488271105E-2</v>
      </c>
      <c r="AO13" s="23"/>
      <c r="AP13" s="23">
        <v>6.4179856857993406E-2</v>
      </c>
      <c r="AQ13" s="23">
        <v>4.5037982149065799E-2</v>
      </c>
      <c r="AR13" s="23">
        <v>3.8203666568874098E-2</v>
      </c>
      <c r="AS13" s="23"/>
      <c r="AT13" s="23" t="s">
        <v>247</v>
      </c>
      <c r="AU13" s="23">
        <v>8.5515408755204303E-2</v>
      </c>
      <c r="AV13" s="23">
        <v>4.1530871271865097E-2</v>
      </c>
      <c r="AW13" s="23">
        <v>4.80706639436628E-2</v>
      </c>
      <c r="AX13" s="23">
        <v>0.15315731157920101</v>
      </c>
      <c r="AY13" s="23"/>
      <c r="AZ13" s="23">
        <v>8.8848048025614093E-2</v>
      </c>
      <c r="BA13" s="23">
        <v>1.3907354653436199E-2</v>
      </c>
      <c r="BB13" s="23">
        <v>3.2552992794275003E-2</v>
      </c>
      <c r="BC13" s="23">
        <v>2.87907797425082E-2</v>
      </c>
      <c r="BD13" s="23">
        <v>0</v>
      </c>
      <c r="BE13" s="23">
        <v>0.204194696498251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BE18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262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246</v>
      </c>
      <c r="D7" s="10">
        <v>150</v>
      </c>
      <c r="E7" s="10">
        <v>96</v>
      </c>
      <c r="F7" s="10"/>
      <c r="G7" s="10">
        <v>48</v>
      </c>
      <c r="H7" s="10">
        <v>44</v>
      </c>
      <c r="I7" s="10">
        <v>49</v>
      </c>
      <c r="J7" s="10">
        <v>38</v>
      </c>
      <c r="K7" s="10">
        <v>24</v>
      </c>
      <c r="L7" s="10">
        <v>43</v>
      </c>
      <c r="M7" s="10"/>
      <c r="N7" s="10">
        <v>115</v>
      </c>
      <c r="O7" s="10">
        <v>66</v>
      </c>
      <c r="P7" s="10">
        <v>41</v>
      </c>
      <c r="Q7" s="10">
        <v>21</v>
      </c>
      <c r="R7" s="10"/>
      <c r="S7" s="10">
        <v>44</v>
      </c>
      <c r="T7" s="10">
        <v>29</v>
      </c>
      <c r="U7" s="10">
        <v>11</v>
      </c>
      <c r="V7" s="10">
        <v>16</v>
      </c>
      <c r="W7" s="10">
        <v>16</v>
      </c>
      <c r="X7" s="10">
        <v>24</v>
      </c>
      <c r="Y7" s="10">
        <v>15</v>
      </c>
      <c r="Z7" s="10">
        <v>6</v>
      </c>
      <c r="AA7" s="10">
        <v>32</v>
      </c>
      <c r="AB7" s="10">
        <v>34</v>
      </c>
      <c r="AC7" s="10">
        <v>11</v>
      </c>
      <c r="AD7" s="10">
        <v>8</v>
      </c>
      <c r="AE7" s="10"/>
      <c r="AF7" s="10">
        <v>59</v>
      </c>
      <c r="AG7" s="10">
        <v>113</v>
      </c>
      <c r="AH7" s="10">
        <v>37</v>
      </c>
      <c r="AI7" s="10"/>
      <c r="AJ7" s="10">
        <v>79</v>
      </c>
      <c r="AK7" s="10">
        <v>72</v>
      </c>
      <c r="AL7" s="10">
        <v>22</v>
      </c>
      <c r="AM7" s="10">
        <v>1</v>
      </c>
      <c r="AN7" s="10">
        <v>29</v>
      </c>
      <c r="AO7" s="10"/>
      <c r="AP7" s="10">
        <v>54</v>
      </c>
      <c r="AQ7" s="10">
        <v>97</v>
      </c>
      <c r="AR7" s="10">
        <v>19</v>
      </c>
      <c r="AS7" s="10"/>
      <c r="AT7" s="10" t="s">
        <v>246</v>
      </c>
      <c r="AU7" s="10">
        <v>40</v>
      </c>
      <c r="AV7" s="10">
        <v>124</v>
      </c>
      <c r="AW7" s="10">
        <v>55</v>
      </c>
      <c r="AX7" s="10">
        <v>12</v>
      </c>
      <c r="AY7" s="10"/>
      <c r="AZ7" s="10">
        <v>87</v>
      </c>
      <c r="BA7" s="10">
        <v>61</v>
      </c>
      <c r="BB7" s="10">
        <v>31</v>
      </c>
      <c r="BC7" s="10">
        <v>31</v>
      </c>
      <c r="BD7" s="10">
        <v>25</v>
      </c>
      <c r="BE7" s="10">
        <v>11</v>
      </c>
    </row>
    <row r="8" spans="2:57" ht="30" customHeight="1" x14ac:dyDescent="0.25">
      <c r="B8" s="11" t="s">
        <v>20</v>
      </c>
      <c r="C8" s="11">
        <v>245</v>
      </c>
      <c r="D8" s="11">
        <v>152</v>
      </c>
      <c r="E8" s="11">
        <v>93</v>
      </c>
      <c r="F8" s="11"/>
      <c r="G8" s="11">
        <v>50</v>
      </c>
      <c r="H8" s="11">
        <v>48</v>
      </c>
      <c r="I8" s="11">
        <v>50</v>
      </c>
      <c r="J8" s="11">
        <v>37</v>
      </c>
      <c r="K8" s="11">
        <v>21</v>
      </c>
      <c r="L8" s="11">
        <v>39</v>
      </c>
      <c r="M8" s="11"/>
      <c r="N8" s="11">
        <v>111</v>
      </c>
      <c r="O8" s="11">
        <v>63</v>
      </c>
      <c r="P8" s="11">
        <v>45</v>
      </c>
      <c r="Q8" s="11">
        <v>23</v>
      </c>
      <c r="R8" s="11"/>
      <c r="S8" s="11">
        <v>47</v>
      </c>
      <c r="T8" s="11">
        <v>27</v>
      </c>
      <c r="U8" s="11">
        <v>10</v>
      </c>
      <c r="V8" s="11">
        <v>16</v>
      </c>
      <c r="W8" s="11">
        <v>16</v>
      </c>
      <c r="X8" s="11">
        <v>24</v>
      </c>
      <c r="Y8" s="11">
        <v>15</v>
      </c>
      <c r="Z8" s="11">
        <v>6</v>
      </c>
      <c r="AA8" s="11">
        <v>32</v>
      </c>
      <c r="AB8" s="11">
        <v>35</v>
      </c>
      <c r="AC8" s="11">
        <v>11</v>
      </c>
      <c r="AD8" s="11">
        <v>7</v>
      </c>
      <c r="AE8" s="11"/>
      <c r="AF8" s="11">
        <v>57</v>
      </c>
      <c r="AG8" s="11">
        <v>112</v>
      </c>
      <c r="AH8" s="11">
        <v>38</v>
      </c>
      <c r="AI8" s="11"/>
      <c r="AJ8" s="11">
        <v>76</v>
      </c>
      <c r="AK8" s="11">
        <v>73</v>
      </c>
      <c r="AL8" s="11">
        <v>22</v>
      </c>
      <c r="AM8" s="11">
        <v>1</v>
      </c>
      <c r="AN8" s="11">
        <v>29</v>
      </c>
      <c r="AO8" s="11"/>
      <c r="AP8" s="11">
        <v>53</v>
      </c>
      <c r="AQ8" s="11">
        <v>98</v>
      </c>
      <c r="AR8" s="11">
        <v>19</v>
      </c>
      <c r="AS8" s="11"/>
      <c r="AT8" s="11" t="s">
        <v>246</v>
      </c>
      <c r="AU8" s="11">
        <v>41</v>
      </c>
      <c r="AV8" s="11">
        <v>122</v>
      </c>
      <c r="AW8" s="11">
        <v>56</v>
      </c>
      <c r="AX8" s="11">
        <v>11</v>
      </c>
      <c r="AY8" s="11"/>
      <c r="AZ8" s="11">
        <v>91</v>
      </c>
      <c r="BA8" s="11">
        <v>60</v>
      </c>
      <c r="BB8" s="11">
        <v>31</v>
      </c>
      <c r="BC8" s="11">
        <v>29</v>
      </c>
      <c r="BD8" s="11">
        <v>23</v>
      </c>
      <c r="BE8" s="11">
        <v>10</v>
      </c>
    </row>
    <row r="9" spans="2:57" x14ac:dyDescent="0.25">
      <c r="B9" s="15" t="s">
        <v>251</v>
      </c>
      <c r="C9" s="14">
        <v>0.28720426870721</v>
      </c>
      <c r="D9" s="14">
        <v>0.28937083955493698</v>
      </c>
      <c r="E9" s="14">
        <v>0.28365957929324898</v>
      </c>
      <c r="F9" s="14"/>
      <c r="G9" s="14">
        <v>0.47232331051204901</v>
      </c>
      <c r="H9" s="14">
        <v>0.26970265412254402</v>
      </c>
      <c r="I9" s="14">
        <v>0.21424962643447401</v>
      </c>
      <c r="J9" s="14">
        <v>0.23625371976385301</v>
      </c>
      <c r="K9" s="14">
        <v>0.244917332275425</v>
      </c>
      <c r="L9" s="14">
        <v>0.23377102970850899</v>
      </c>
      <c r="M9" s="14"/>
      <c r="N9" s="14">
        <v>0.39442511137181102</v>
      </c>
      <c r="O9" s="14">
        <v>0.227012228909522</v>
      </c>
      <c r="P9" s="14">
        <v>0.20182823251014201</v>
      </c>
      <c r="Q9" s="14">
        <v>0.134734163938109</v>
      </c>
      <c r="R9" s="14"/>
      <c r="S9" s="14">
        <v>0.37800154651524998</v>
      </c>
      <c r="T9" s="14">
        <v>0.38139172634944601</v>
      </c>
      <c r="U9" s="14">
        <v>0.27978334852113901</v>
      </c>
      <c r="V9" s="14">
        <v>6.2918371223706998E-2</v>
      </c>
      <c r="W9" s="14">
        <v>0.57076113696150499</v>
      </c>
      <c r="X9" s="14">
        <v>0.29636052924348999</v>
      </c>
      <c r="Y9" s="14">
        <v>0.26767630292350703</v>
      </c>
      <c r="Z9" s="14">
        <v>0</v>
      </c>
      <c r="AA9" s="14">
        <v>0.170358122629098</v>
      </c>
      <c r="AB9" s="14">
        <v>0.20445525903967099</v>
      </c>
      <c r="AC9" s="14">
        <v>0.29096807968572802</v>
      </c>
      <c r="AD9" s="14">
        <v>0.36507725159523802</v>
      </c>
      <c r="AE9" s="14"/>
      <c r="AF9" s="14">
        <v>0.25298545122649102</v>
      </c>
      <c r="AG9" s="14">
        <v>0.27384472825591899</v>
      </c>
      <c r="AH9" s="14">
        <v>0.246930352167684</v>
      </c>
      <c r="AI9" s="14"/>
      <c r="AJ9" s="14">
        <v>0.25620463753753298</v>
      </c>
      <c r="AK9" s="14">
        <v>0.28971539704583499</v>
      </c>
      <c r="AL9" s="14">
        <v>0.32116867752105699</v>
      </c>
      <c r="AM9" s="14">
        <v>0</v>
      </c>
      <c r="AN9" s="14">
        <v>0.284845562126048</v>
      </c>
      <c r="AO9" s="14"/>
      <c r="AP9" s="14">
        <v>0.19151408007439499</v>
      </c>
      <c r="AQ9" s="14">
        <v>0.34600966267378402</v>
      </c>
      <c r="AR9" s="14">
        <v>0.26640660944227001</v>
      </c>
      <c r="AS9" s="14"/>
      <c r="AT9" s="14" t="s">
        <v>247</v>
      </c>
      <c r="AU9" s="14">
        <v>0.22431227710781201</v>
      </c>
      <c r="AV9" s="14">
        <v>0.26718193306225602</v>
      </c>
      <c r="AW9" s="14">
        <v>0.33091601433411799</v>
      </c>
      <c r="AX9" s="14">
        <v>0.23726223230594301</v>
      </c>
      <c r="AY9" s="14"/>
      <c r="AZ9" s="14">
        <v>0.32079898748979802</v>
      </c>
      <c r="BA9" s="14">
        <v>0.344529252599374</v>
      </c>
      <c r="BB9" s="14">
        <v>0.28641779632220499</v>
      </c>
      <c r="BC9" s="14">
        <v>0.26005067221079498</v>
      </c>
      <c r="BD9" s="14">
        <v>0.125819578719153</v>
      </c>
      <c r="BE9" s="14">
        <v>9.01950607273896E-2</v>
      </c>
    </row>
    <row r="10" spans="2:57" x14ac:dyDescent="0.25">
      <c r="B10" s="15" t="s">
        <v>252</v>
      </c>
      <c r="C10" s="14">
        <v>0.38861995230176299</v>
      </c>
      <c r="D10" s="14">
        <v>0.39084483583081803</v>
      </c>
      <c r="E10" s="14">
        <v>0.38497985850976202</v>
      </c>
      <c r="F10" s="14"/>
      <c r="G10" s="14">
        <v>0.23230912718948499</v>
      </c>
      <c r="H10" s="14">
        <v>0.375037097015117</v>
      </c>
      <c r="I10" s="14">
        <v>0.55218428139627496</v>
      </c>
      <c r="J10" s="14">
        <v>0.44649443500393499</v>
      </c>
      <c r="K10" s="14">
        <v>0.371082652457699</v>
      </c>
      <c r="L10" s="14">
        <v>0.35277759548642801</v>
      </c>
      <c r="M10" s="14"/>
      <c r="N10" s="14">
        <v>0.37097459059162902</v>
      </c>
      <c r="O10" s="14">
        <v>0.43979208409328802</v>
      </c>
      <c r="P10" s="14">
        <v>0.41127575808616401</v>
      </c>
      <c r="Q10" s="14">
        <v>0.33596568312163699</v>
      </c>
      <c r="R10" s="14"/>
      <c r="S10" s="14">
        <v>0.30020195503703101</v>
      </c>
      <c r="T10" s="14">
        <v>0.34948333999175002</v>
      </c>
      <c r="U10" s="14">
        <v>0.381204803217286</v>
      </c>
      <c r="V10" s="14">
        <v>0.50183656685297695</v>
      </c>
      <c r="W10" s="14">
        <v>0.29308877010767498</v>
      </c>
      <c r="X10" s="14">
        <v>0.279572309904978</v>
      </c>
      <c r="Y10" s="14">
        <v>0.29163595229031197</v>
      </c>
      <c r="Z10" s="14">
        <v>0.352509707987614</v>
      </c>
      <c r="AA10" s="14">
        <v>0.50973662577205003</v>
      </c>
      <c r="AB10" s="14">
        <v>0.55739979440059095</v>
      </c>
      <c r="AC10" s="14">
        <v>0.262056856759673</v>
      </c>
      <c r="AD10" s="14">
        <v>0.50178036819301497</v>
      </c>
      <c r="AE10" s="14"/>
      <c r="AF10" s="14">
        <v>0.43058934911879798</v>
      </c>
      <c r="AG10" s="14">
        <v>0.39078929820228397</v>
      </c>
      <c r="AH10" s="14">
        <v>0.32139002339468598</v>
      </c>
      <c r="AI10" s="14"/>
      <c r="AJ10" s="14">
        <v>0.41490865723692599</v>
      </c>
      <c r="AK10" s="14">
        <v>0.35751545705682097</v>
      </c>
      <c r="AL10" s="14">
        <v>0.37502677054908301</v>
      </c>
      <c r="AM10" s="14">
        <v>0</v>
      </c>
      <c r="AN10" s="14">
        <v>0.31647676626042198</v>
      </c>
      <c r="AO10" s="14"/>
      <c r="AP10" s="14">
        <v>0.51489159225758496</v>
      </c>
      <c r="AQ10" s="14">
        <v>0.34643056607303802</v>
      </c>
      <c r="AR10" s="14">
        <v>0.32341712203224998</v>
      </c>
      <c r="AS10" s="14"/>
      <c r="AT10" s="14" t="s">
        <v>247</v>
      </c>
      <c r="AU10" s="14">
        <v>0.362860257687038</v>
      </c>
      <c r="AV10" s="14">
        <v>0.416055164020109</v>
      </c>
      <c r="AW10" s="14">
        <v>0.425132742616189</v>
      </c>
      <c r="AX10" s="14">
        <v>8.7532586733167397E-2</v>
      </c>
      <c r="AY10" s="14"/>
      <c r="AZ10" s="14">
        <v>0.37842576012790002</v>
      </c>
      <c r="BA10" s="14">
        <v>0.33608657958683102</v>
      </c>
      <c r="BB10" s="14">
        <v>0.51750486373439397</v>
      </c>
      <c r="BC10" s="14">
        <v>0.35927004831400999</v>
      </c>
      <c r="BD10" s="14">
        <v>0.47760071998850701</v>
      </c>
      <c r="BE10" s="14">
        <v>0.283927568161638</v>
      </c>
    </row>
    <row r="11" spans="2:57" x14ac:dyDescent="0.25">
      <c r="B11" s="15" t="s">
        <v>253</v>
      </c>
      <c r="C11" s="14">
        <v>0.153949185832672</v>
      </c>
      <c r="D11" s="14">
        <v>0.15029922158002201</v>
      </c>
      <c r="E11" s="14">
        <v>0.15992082976081001</v>
      </c>
      <c r="F11" s="14"/>
      <c r="G11" s="14">
        <v>0.192813063723906</v>
      </c>
      <c r="H11" s="14">
        <v>0.24692445338979399</v>
      </c>
      <c r="I11" s="14">
        <v>6.2743629939259901E-2</v>
      </c>
      <c r="J11" s="14">
        <v>5.4705963127323398E-2</v>
      </c>
      <c r="K11" s="14">
        <v>0.22230293798154999</v>
      </c>
      <c r="L11" s="14">
        <v>0.163420583757591</v>
      </c>
      <c r="M11" s="14"/>
      <c r="N11" s="14">
        <v>0.11069218132658699</v>
      </c>
      <c r="O11" s="14">
        <v>0.121887789499684</v>
      </c>
      <c r="P11" s="14">
        <v>0.24542563069081499</v>
      </c>
      <c r="Q11" s="14">
        <v>0.25240193584283599</v>
      </c>
      <c r="R11" s="14"/>
      <c r="S11" s="14">
        <v>0.18374407421403799</v>
      </c>
      <c r="T11" s="14">
        <v>9.8794105642920502E-2</v>
      </c>
      <c r="U11" s="14">
        <v>8.9306696962292501E-2</v>
      </c>
      <c r="V11" s="14">
        <v>7.9226398526234795E-2</v>
      </c>
      <c r="W11" s="14">
        <v>7.0335752737298501E-2</v>
      </c>
      <c r="X11" s="14">
        <v>0.168820476240996</v>
      </c>
      <c r="Y11" s="14">
        <v>0.38104529283793598</v>
      </c>
      <c r="Z11" s="14">
        <v>0.195831132471987</v>
      </c>
      <c r="AA11" s="14">
        <v>0.134586875205704</v>
      </c>
      <c r="AB11" s="14">
        <v>0.178600108226977</v>
      </c>
      <c r="AC11" s="14">
        <v>0.17322134188677499</v>
      </c>
      <c r="AD11" s="14">
        <v>0</v>
      </c>
      <c r="AE11" s="14"/>
      <c r="AF11" s="14">
        <v>0.15403203431126899</v>
      </c>
      <c r="AG11" s="14">
        <v>0.14516156097827199</v>
      </c>
      <c r="AH11" s="14">
        <v>0.19025229207063801</v>
      </c>
      <c r="AI11" s="14"/>
      <c r="AJ11" s="14">
        <v>0.19396796984957901</v>
      </c>
      <c r="AK11" s="14">
        <v>0.18160830769178801</v>
      </c>
      <c r="AL11" s="14">
        <v>8.0913121137069804E-2</v>
      </c>
      <c r="AM11" s="14">
        <v>1</v>
      </c>
      <c r="AN11" s="14">
        <v>0.10761025067777499</v>
      </c>
      <c r="AO11" s="14"/>
      <c r="AP11" s="14">
        <v>0.24134533784291601</v>
      </c>
      <c r="AQ11" s="14">
        <v>0.13879010878060899</v>
      </c>
      <c r="AR11" s="14">
        <v>0.10469520217183501</v>
      </c>
      <c r="AS11" s="14"/>
      <c r="AT11" s="14" t="s">
        <v>247</v>
      </c>
      <c r="AU11" s="14">
        <v>0.17369471120954799</v>
      </c>
      <c r="AV11" s="14">
        <v>0.171875593501079</v>
      </c>
      <c r="AW11" s="14">
        <v>0.103390417602716</v>
      </c>
      <c r="AX11" s="14">
        <v>0.27050900578097198</v>
      </c>
      <c r="AY11" s="14"/>
      <c r="AZ11" s="14">
        <v>0.150039757748262</v>
      </c>
      <c r="BA11" s="14">
        <v>0.158475144862255</v>
      </c>
      <c r="BB11" s="14">
        <v>7.4453026885069898E-2</v>
      </c>
      <c r="BC11" s="14">
        <v>0.191745029957019</v>
      </c>
      <c r="BD11" s="14">
        <v>0.16360000512697301</v>
      </c>
      <c r="BE11" s="14">
        <v>0.27358854509520297</v>
      </c>
    </row>
    <row r="12" spans="2:57" x14ac:dyDescent="0.25">
      <c r="B12" s="15" t="s">
        <v>254</v>
      </c>
      <c r="C12" s="14">
        <v>0.118930290625723</v>
      </c>
      <c r="D12" s="14">
        <v>0.11404997651584201</v>
      </c>
      <c r="E12" s="14">
        <v>0.12691488885857399</v>
      </c>
      <c r="F12" s="14"/>
      <c r="G12" s="14">
        <v>8.1725889871746601E-2</v>
      </c>
      <c r="H12" s="14">
        <v>0.108335795472545</v>
      </c>
      <c r="I12" s="14">
        <v>0.12594064398902099</v>
      </c>
      <c r="J12" s="14">
        <v>0.15566885921395701</v>
      </c>
      <c r="K12" s="14">
        <v>7.8298079801631407E-2</v>
      </c>
      <c r="L12" s="14">
        <v>0.157729305608445</v>
      </c>
      <c r="M12" s="14"/>
      <c r="N12" s="14">
        <v>7.5090049175255302E-2</v>
      </c>
      <c r="O12" s="14">
        <v>0.165633352640711</v>
      </c>
      <c r="P12" s="14">
        <v>0.118306959256023</v>
      </c>
      <c r="Q12" s="14">
        <v>0.13630082820992001</v>
      </c>
      <c r="R12" s="14"/>
      <c r="S12" s="14">
        <v>9.3258734048516506E-2</v>
      </c>
      <c r="T12" s="14">
        <v>0.104721341533856</v>
      </c>
      <c r="U12" s="14">
        <v>7.6977501429966594E-2</v>
      </c>
      <c r="V12" s="14">
        <v>0.22089226839503701</v>
      </c>
      <c r="W12" s="14">
        <v>6.5814340193521503E-2</v>
      </c>
      <c r="X12" s="14">
        <v>0.21438835622711999</v>
      </c>
      <c r="Y12" s="14">
        <v>0</v>
      </c>
      <c r="Z12" s="14">
        <v>0.45165915954039798</v>
      </c>
      <c r="AA12" s="14">
        <v>0.15903124811646399</v>
      </c>
      <c r="AB12" s="14">
        <v>0</v>
      </c>
      <c r="AC12" s="14">
        <v>0.27375372166782402</v>
      </c>
      <c r="AD12" s="14">
        <v>0.13314238021174701</v>
      </c>
      <c r="AE12" s="14"/>
      <c r="AF12" s="14">
        <v>0.11655665962393701</v>
      </c>
      <c r="AG12" s="14">
        <v>0.14583481450577401</v>
      </c>
      <c r="AH12" s="14">
        <v>0.11033147408736101</v>
      </c>
      <c r="AI12" s="14"/>
      <c r="AJ12" s="14">
        <v>6.1636956505450403E-2</v>
      </c>
      <c r="AK12" s="14">
        <v>0.159287379054384</v>
      </c>
      <c r="AL12" s="14">
        <v>0.16756846246089699</v>
      </c>
      <c r="AM12" s="14">
        <v>0</v>
      </c>
      <c r="AN12" s="14">
        <v>0.15289927076257701</v>
      </c>
      <c r="AO12" s="14"/>
      <c r="AP12" s="14">
        <v>1.4707174158964101E-2</v>
      </c>
      <c r="AQ12" s="14">
        <v>0.12868700394753599</v>
      </c>
      <c r="AR12" s="14">
        <v>0.25815763965251998</v>
      </c>
      <c r="AS12" s="14"/>
      <c r="AT12" s="14" t="s">
        <v>247</v>
      </c>
      <c r="AU12" s="14">
        <v>0.16390071825640601</v>
      </c>
      <c r="AV12" s="14">
        <v>0.104018115571739</v>
      </c>
      <c r="AW12" s="14">
        <v>0.107778533375629</v>
      </c>
      <c r="AX12" s="14">
        <v>0.24432668346713299</v>
      </c>
      <c r="AY12" s="14"/>
      <c r="AZ12" s="14">
        <v>8.1005174532988097E-2</v>
      </c>
      <c r="BA12" s="14">
        <v>0.13244283433318901</v>
      </c>
      <c r="BB12" s="14">
        <v>6.6091346770781795E-2</v>
      </c>
      <c r="BC12" s="14">
        <v>0.158520536631787</v>
      </c>
      <c r="BD12" s="14">
        <v>0.23297969616536701</v>
      </c>
      <c r="BE12" s="14">
        <v>0.174550659170252</v>
      </c>
    </row>
    <row r="13" spans="2:57" x14ac:dyDescent="0.25">
      <c r="B13" s="15" t="s">
        <v>87</v>
      </c>
      <c r="C13" s="23">
        <v>5.1296302532632197E-2</v>
      </c>
      <c r="D13" s="23">
        <v>5.54351265183822E-2</v>
      </c>
      <c r="E13" s="23">
        <v>4.4524843577604702E-2</v>
      </c>
      <c r="F13" s="23"/>
      <c r="G13" s="23">
        <v>2.08286087028124E-2</v>
      </c>
      <c r="H13" s="23">
        <v>0</v>
      </c>
      <c r="I13" s="23">
        <v>4.4881818240970199E-2</v>
      </c>
      <c r="J13" s="23">
        <v>0.106877022890932</v>
      </c>
      <c r="K13" s="23">
        <v>8.3398997483694601E-2</v>
      </c>
      <c r="L13" s="23">
        <v>9.2301485439026804E-2</v>
      </c>
      <c r="M13" s="23"/>
      <c r="N13" s="23">
        <v>4.8818067534717999E-2</v>
      </c>
      <c r="O13" s="23">
        <v>4.5674544856795299E-2</v>
      </c>
      <c r="P13" s="23">
        <v>2.3163419456855499E-2</v>
      </c>
      <c r="Q13" s="23">
        <v>0.14059738888749801</v>
      </c>
      <c r="R13" s="23"/>
      <c r="S13" s="23">
        <v>4.4793690185164901E-2</v>
      </c>
      <c r="T13" s="23">
        <v>6.5609486482028301E-2</v>
      </c>
      <c r="U13" s="23">
        <v>0.17272764986931599</v>
      </c>
      <c r="V13" s="23">
        <v>0.13512639500204501</v>
      </c>
      <c r="W13" s="23">
        <v>0</v>
      </c>
      <c r="X13" s="23">
        <v>4.0858328383416E-2</v>
      </c>
      <c r="Y13" s="23">
        <v>5.96424519482458E-2</v>
      </c>
      <c r="Z13" s="23">
        <v>0</v>
      </c>
      <c r="AA13" s="23">
        <v>2.6287128276683901E-2</v>
      </c>
      <c r="AB13" s="23">
        <v>5.9544838332760801E-2</v>
      </c>
      <c r="AC13" s="23">
        <v>0</v>
      </c>
      <c r="AD13" s="23">
        <v>0</v>
      </c>
      <c r="AE13" s="23"/>
      <c r="AF13" s="23">
        <v>4.5836505719505802E-2</v>
      </c>
      <c r="AG13" s="23">
        <v>4.43695980577513E-2</v>
      </c>
      <c r="AH13" s="23">
        <v>0.13109585827963</v>
      </c>
      <c r="AI13" s="23"/>
      <c r="AJ13" s="23">
        <v>7.3281778870511502E-2</v>
      </c>
      <c r="AK13" s="23">
        <v>1.18734591511724E-2</v>
      </c>
      <c r="AL13" s="23">
        <v>5.5322968331892798E-2</v>
      </c>
      <c r="AM13" s="23">
        <v>0</v>
      </c>
      <c r="AN13" s="23">
        <v>0.13816815017317799</v>
      </c>
      <c r="AO13" s="23"/>
      <c r="AP13" s="23">
        <v>3.7541815666140399E-2</v>
      </c>
      <c r="AQ13" s="23">
        <v>4.0082658525033302E-2</v>
      </c>
      <c r="AR13" s="23">
        <v>4.7323426701125298E-2</v>
      </c>
      <c r="AS13" s="23"/>
      <c r="AT13" s="23" t="s">
        <v>247</v>
      </c>
      <c r="AU13" s="23">
        <v>7.5232035739196707E-2</v>
      </c>
      <c r="AV13" s="23">
        <v>4.0869193844816798E-2</v>
      </c>
      <c r="AW13" s="23">
        <v>3.27822920713478E-2</v>
      </c>
      <c r="AX13" s="23">
        <v>0.160369491712785</v>
      </c>
      <c r="AY13" s="23"/>
      <c r="AZ13" s="23">
        <v>6.9730320101052096E-2</v>
      </c>
      <c r="BA13" s="23">
        <v>2.8466188618351498E-2</v>
      </c>
      <c r="BB13" s="23">
        <v>5.5532966287550001E-2</v>
      </c>
      <c r="BC13" s="23">
        <v>3.0413712886388399E-2</v>
      </c>
      <c r="BD13" s="23">
        <v>0</v>
      </c>
      <c r="BE13" s="23">
        <v>0.17773816684551699</v>
      </c>
    </row>
    <row r="14" spans="2:57" x14ac:dyDescent="0.25">
      <c r="B14" s="1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J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10" width="20.7109375" customWidth="1"/>
  </cols>
  <sheetData>
    <row r="2" spans="2:10" ht="39.950000000000003" customHeight="1" x14ac:dyDescent="0.25">
      <c r="D2" s="29" t="s">
        <v>263</v>
      </c>
      <c r="E2" s="26"/>
      <c r="F2" s="26"/>
      <c r="G2" s="26"/>
      <c r="H2" s="26"/>
      <c r="I2" s="26"/>
      <c r="J2" s="26"/>
    </row>
    <row r="6" spans="2:10" ht="50.1" customHeight="1" x14ac:dyDescent="0.25">
      <c r="B6" s="17" t="s">
        <v>15</v>
      </c>
      <c r="C6" s="17" t="s">
        <v>199</v>
      </c>
      <c r="D6" s="17" t="s">
        <v>200</v>
      </c>
      <c r="E6" s="17" t="s">
        <v>201</v>
      </c>
      <c r="F6" s="17" t="s">
        <v>250</v>
      </c>
      <c r="G6" s="17" t="s">
        <v>203</v>
      </c>
      <c r="H6" s="17" t="s">
        <v>204</v>
      </c>
      <c r="I6" s="17" t="s">
        <v>205</v>
      </c>
    </row>
    <row r="7" spans="2:10" ht="30" x14ac:dyDescent="0.25">
      <c r="B7" s="15" t="s">
        <v>219</v>
      </c>
      <c r="C7" s="14">
        <v>0.40013399827486101</v>
      </c>
      <c r="D7" s="14">
        <v>0.327285553832045</v>
      </c>
      <c r="E7" s="14">
        <v>0.46503493281568498</v>
      </c>
      <c r="F7" s="14">
        <v>0.59560962379555205</v>
      </c>
      <c r="G7" s="14">
        <v>0.35931488843514903</v>
      </c>
      <c r="H7" s="14">
        <v>0.40683254656483803</v>
      </c>
      <c r="I7" s="14">
        <v>0.32278997404818999</v>
      </c>
    </row>
    <row r="8" spans="2:10" ht="30" x14ac:dyDescent="0.25">
      <c r="B8" s="15" t="s">
        <v>220</v>
      </c>
      <c r="C8" s="14">
        <v>0.390206037996916</v>
      </c>
      <c r="D8" s="14">
        <v>0.37047030511922302</v>
      </c>
      <c r="E8" s="14">
        <v>0.36496806077513799</v>
      </c>
      <c r="F8" s="14">
        <v>0.35008292598875501</v>
      </c>
      <c r="G8" s="14">
        <v>0.36289732434275601</v>
      </c>
      <c r="H8" s="14">
        <v>0.40811754511800102</v>
      </c>
      <c r="I8" s="14">
        <v>0.40664450186155299</v>
      </c>
    </row>
    <row r="9" spans="2:10" x14ac:dyDescent="0.25">
      <c r="B9" s="15" t="s">
        <v>221</v>
      </c>
      <c r="C9" s="14">
        <v>9.1991800603867496E-2</v>
      </c>
      <c r="D9" s="14">
        <v>0.18599027510640001</v>
      </c>
      <c r="E9" s="14">
        <v>0.116787240421133</v>
      </c>
      <c r="F9" s="14">
        <v>3.5390641101906303E-2</v>
      </c>
      <c r="G9" s="14">
        <v>0.184468899027251</v>
      </c>
      <c r="H9" s="14">
        <v>0.111160560930451</v>
      </c>
      <c r="I9" s="14">
        <v>0.13535697779469999</v>
      </c>
    </row>
    <row r="10" spans="2:10" ht="30" x14ac:dyDescent="0.25">
      <c r="B10" s="15" t="s">
        <v>222</v>
      </c>
      <c r="C10" s="14">
        <v>8.5366260936989194E-2</v>
      </c>
      <c r="D10" s="14">
        <v>7.9673700732404401E-2</v>
      </c>
      <c r="E10" s="14">
        <v>3.53950986945352E-2</v>
      </c>
      <c r="F10" s="14">
        <v>1.8916809113785901E-2</v>
      </c>
      <c r="G10" s="14">
        <v>7.8283883717311195E-2</v>
      </c>
      <c r="H10" s="14">
        <v>4.6530574315793501E-2</v>
      </c>
      <c r="I10" s="14">
        <v>9.0055233595891293E-2</v>
      </c>
    </row>
    <row r="11" spans="2:10" ht="30" x14ac:dyDescent="0.25">
      <c r="B11" s="15" t="s">
        <v>223</v>
      </c>
      <c r="C11" s="14">
        <v>2.40334521484157E-2</v>
      </c>
      <c r="D11" s="14">
        <v>3.1577891317639599E-2</v>
      </c>
      <c r="E11" s="14">
        <v>1.37874311042585E-2</v>
      </c>
      <c r="F11" s="14">
        <v>0</v>
      </c>
      <c r="G11" s="14">
        <v>1.5035004477531999E-2</v>
      </c>
      <c r="H11" s="14">
        <v>2.3502435312343702E-2</v>
      </c>
      <c r="I11" s="14">
        <v>4.5153312699666E-2</v>
      </c>
    </row>
    <row r="12" spans="2:10" x14ac:dyDescent="0.25">
      <c r="B12" s="15" t="s">
        <v>87</v>
      </c>
      <c r="C12" s="14">
        <v>8.2684500389504194E-3</v>
      </c>
      <c r="D12" s="14">
        <v>5.0022738922877097E-3</v>
      </c>
      <c r="E12" s="14">
        <v>4.0272361892515103E-3</v>
      </c>
      <c r="F12" s="14">
        <v>0</v>
      </c>
      <c r="G12" s="14">
        <v>0</v>
      </c>
      <c r="H12" s="14">
        <v>3.8563377585731401E-3</v>
      </c>
      <c r="I12" s="14">
        <v>0</v>
      </c>
    </row>
    <row r="13" spans="2:10" x14ac:dyDescent="0.25">
      <c r="B13" s="16" t="s">
        <v>211</v>
      </c>
      <c r="C13" s="16"/>
      <c r="D13" s="16"/>
      <c r="E13" s="16"/>
      <c r="F13" s="16"/>
      <c r="G13" s="16"/>
      <c r="H13" s="16"/>
      <c r="I13" s="16"/>
    </row>
    <row r="14" spans="2:10" x14ac:dyDescent="0.25">
      <c r="B14" t="s">
        <v>91</v>
      </c>
    </row>
    <row r="15" spans="2:10" x14ac:dyDescent="0.25">
      <c r="B15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264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142</v>
      </c>
      <c r="D7" s="10">
        <v>90</v>
      </c>
      <c r="E7" s="10">
        <v>52</v>
      </c>
      <c r="F7" s="10"/>
      <c r="G7" s="10">
        <v>29</v>
      </c>
      <c r="H7" s="10">
        <v>35</v>
      </c>
      <c r="I7" s="10">
        <v>21</v>
      </c>
      <c r="J7" s="10">
        <v>17</v>
      </c>
      <c r="K7" s="10">
        <v>15</v>
      </c>
      <c r="L7" s="10">
        <v>25</v>
      </c>
      <c r="M7" s="10"/>
      <c r="N7" s="10">
        <v>69</v>
      </c>
      <c r="O7" s="10">
        <v>32</v>
      </c>
      <c r="P7" s="10">
        <v>20</v>
      </c>
      <c r="Q7" s="10">
        <v>21</v>
      </c>
      <c r="R7" s="10"/>
      <c r="S7" s="10">
        <v>28</v>
      </c>
      <c r="T7" s="10">
        <v>23</v>
      </c>
      <c r="U7" s="10">
        <v>7</v>
      </c>
      <c r="V7" s="10">
        <v>9</v>
      </c>
      <c r="W7" s="10">
        <v>8</v>
      </c>
      <c r="X7" s="10">
        <v>16</v>
      </c>
      <c r="Y7" s="10">
        <v>10</v>
      </c>
      <c r="Z7" s="10">
        <v>5</v>
      </c>
      <c r="AA7" s="10">
        <v>14</v>
      </c>
      <c r="AB7" s="10">
        <v>17</v>
      </c>
      <c r="AC7" s="10">
        <v>2</v>
      </c>
      <c r="AD7" s="10">
        <v>3</v>
      </c>
      <c r="AE7" s="10"/>
      <c r="AF7" s="10">
        <v>47</v>
      </c>
      <c r="AG7" s="10">
        <v>59</v>
      </c>
      <c r="AH7" s="10">
        <v>17</v>
      </c>
      <c r="AI7" s="10"/>
      <c r="AJ7" s="10">
        <v>45</v>
      </c>
      <c r="AK7" s="10">
        <v>45</v>
      </c>
      <c r="AL7" s="10">
        <v>10</v>
      </c>
      <c r="AM7" s="10">
        <v>1</v>
      </c>
      <c r="AN7" s="10">
        <v>17</v>
      </c>
      <c r="AO7" s="10"/>
      <c r="AP7" s="10">
        <v>36</v>
      </c>
      <c r="AQ7" s="10">
        <v>57</v>
      </c>
      <c r="AR7" s="10">
        <v>11</v>
      </c>
      <c r="AS7" s="10"/>
      <c r="AT7" s="10" t="s">
        <v>246</v>
      </c>
      <c r="AU7" s="10">
        <v>32</v>
      </c>
      <c r="AV7" s="10">
        <v>59</v>
      </c>
      <c r="AW7" s="10">
        <v>32</v>
      </c>
      <c r="AX7" s="10">
        <v>7</v>
      </c>
      <c r="AY7" s="10"/>
      <c r="AZ7" s="10">
        <v>53</v>
      </c>
      <c r="BA7" s="10">
        <v>33</v>
      </c>
      <c r="BB7" s="10">
        <v>12</v>
      </c>
      <c r="BC7" s="10">
        <v>24</v>
      </c>
      <c r="BD7" s="10">
        <v>8</v>
      </c>
      <c r="BE7" s="10">
        <v>12</v>
      </c>
    </row>
    <row r="8" spans="2:57" ht="30" customHeight="1" x14ac:dyDescent="0.25">
      <c r="B8" s="11" t="s">
        <v>20</v>
      </c>
      <c r="C8" s="11">
        <v>143</v>
      </c>
      <c r="D8" s="11">
        <v>93</v>
      </c>
      <c r="E8" s="11">
        <v>51</v>
      </c>
      <c r="F8" s="11"/>
      <c r="G8" s="11">
        <v>30</v>
      </c>
      <c r="H8" s="11">
        <v>38</v>
      </c>
      <c r="I8" s="11">
        <v>22</v>
      </c>
      <c r="J8" s="11">
        <v>16</v>
      </c>
      <c r="K8" s="11">
        <v>13</v>
      </c>
      <c r="L8" s="11">
        <v>23</v>
      </c>
      <c r="M8" s="11"/>
      <c r="N8" s="11">
        <v>67</v>
      </c>
      <c r="O8" s="11">
        <v>31</v>
      </c>
      <c r="P8" s="11">
        <v>22</v>
      </c>
      <c r="Q8" s="11">
        <v>23</v>
      </c>
      <c r="R8" s="11"/>
      <c r="S8" s="11">
        <v>30</v>
      </c>
      <c r="T8" s="11">
        <v>22</v>
      </c>
      <c r="U8" s="11">
        <v>7</v>
      </c>
      <c r="V8" s="11">
        <v>9</v>
      </c>
      <c r="W8" s="11">
        <v>8</v>
      </c>
      <c r="X8" s="11">
        <v>17</v>
      </c>
      <c r="Y8" s="11">
        <v>10</v>
      </c>
      <c r="Z8" s="11">
        <v>5</v>
      </c>
      <c r="AA8" s="11">
        <v>15</v>
      </c>
      <c r="AB8" s="11">
        <v>17</v>
      </c>
      <c r="AC8" s="11">
        <v>2</v>
      </c>
      <c r="AD8" s="11">
        <v>3</v>
      </c>
      <c r="AE8" s="11"/>
      <c r="AF8" s="11">
        <v>46</v>
      </c>
      <c r="AG8" s="11">
        <v>59</v>
      </c>
      <c r="AH8" s="11">
        <v>18</v>
      </c>
      <c r="AI8" s="11"/>
      <c r="AJ8" s="11">
        <v>43</v>
      </c>
      <c r="AK8" s="11">
        <v>46</v>
      </c>
      <c r="AL8" s="11">
        <v>10</v>
      </c>
      <c r="AM8" s="11">
        <v>1</v>
      </c>
      <c r="AN8" s="11">
        <v>18</v>
      </c>
      <c r="AO8" s="11"/>
      <c r="AP8" s="11">
        <v>35</v>
      </c>
      <c r="AQ8" s="11">
        <v>59</v>
      </c>
      <c r="AR8" s="11">
        <v>11</v>
      </c>
      <c r="AS8" s="11"/>
      <c r="AT8" s="11" t="s">
        <v>246</v>
      </c>
      <c r="AU8" s="11">
        <v>33</v>
      </c>
      <c r="AV8" s="11">
        <v>58</v>
      </c>
      <c r="AW8" s="11">
        <v>33</v>
      </c>
      <c r="AX8" s="11">
        <v>7</v>
      </c>
      <c r="AY8" s="11"/>
      <c r="AZ8" s="11">
        <v>56</v>
      </c>
      <c r="BA8" s="11">
        <v>32</v>
      </c>
      <c r="BB8" s="11">
        <v>13</v>
      </c>
      <c r="BC8" s="11">
        <v>23</v>
      </c>
      <c r="BD8" s="11">
        <v>7</v>
      </c>
      <c r="BE8" s="11">
        <v>12</v>
      </c>
    </row>
    <row r="9" spans="2:57" ht="30" x14ac:dyDescent="0.25">
      <c r="B9" s="15" t="s">
        <v>219</v>
      </c>
      <c r="C9" s="14">
        <v>0.40013399827486101</v>
      </c>
      <c r="D9" s="14">
        <v>0.425961278044452</v>
      </c>
      <c r="E9" s="14">
        <v>0.35274793582688002</v>
      </c>
      <c r="F9" s="14"/>
      <c r="G9" s="14">
        <v>0.31835622709084999</v>
      </c>
      <c r="H9" s="14">
        <v>0.47091960016442902</v>
      </c>
      <c r="I9" s="14">
        <v>0.42568359798405703</v>
      </c>
      <c r="J9" s="14">
        <v>0.40630391031394297</v>
      </c>
      <c r="K9" s="14">
        <v>0.397334522210535</v>
      </c>
      <c r="L9" s="14">
        <v>0.363395836977917</v>
      </c>
      <c r="M9" s="14"/>
      <c r="N9" s="14">
        <v>0.45274151032341398</v>
      </c>
      <c r="O9" s="14">
        <v>0.41228769934425202</v>
      </c>
      <c r="P9" s="14">
        <v>0.19835516611933299</v>
      </c>
      <c r="Q9" s="14">
        <v>0.42570272980255203</v>
      </c>
      <c r="R9" s="14"/>
      <c r="S9" s="14">
        <v>0.55575025580843396</v>
      </c>
      <c r="T9" s="14">
        <v>0.30442612083571302</v>
      </c>
      <c r="U9" s="14">
        <v>0.13243323844192001</v>
      </c>
      <c r="V9" s="14">
        <v>0.44414462883344102</v>
      </c>
      <c r="W9" s="14">
        <v>0.22653904538101899</v>
      </c>
      <c r="X9" s="14">
        <v>0.64106252876134995</v>
      </c>
      <c r="Y9" s="14">
        <v>0.28463165987452199</v>
      </c>
      <c r="Z9" s="14">
        <v>0</v>
      </c>
      <c r="AA9" s="14">
        <v>0.27054968322712197</v>
      </c>
      <c r="AB9" s="14">
        <v>0.46505242827501297</v>
      </c>
      <c r="AC9" s="14">
        <v>0.48921579800196502</v>
      </c>
      <c r="AD9" s="14">
        <v>0.32381141909468802</v>
      </c>
      <c r="AE9" s="14"/>
      <c r="AF9" s="14">
        <v>0.47536291234543199</v>
      </c>
      <c r="AG9" s="14">
        <v>0.43534286972125302</v>
      </c>
      <c r="AH9" s="14">
        <v>0.112334212950049</v>
      </c>
      <c r="AI9" s="14"/>
      <c r="AJ9" s="14">
        <v>0.30356078949995202</v>
      </c>
      <c r="AK9" s="14">
        <v>0.526210929512128</v>
      </c>
      <c r="AL9" s="14">
        <v>0.51190665655005496</v>
      </c>
      <c r="AM9" s="14">
        <v>0</v>
      </c>
      <c r="AN9" s="14">
        <v>0.18095565948581599</v>
      </c>
      <c r="AO9" s="14"/>
      <c r="AP9" s="14">
        <v>0.244729202398691</v>
      </c>
      <c r="AQ9" s="14">
        <v>0.45928891133209498</v>
      </c>
      <c r="AR9" s="14">
        <v>0.55045867030835105</v>
      </c>
      <c r="AS9" s="14"/>
      <c r="AT9" s="14" t="s">
        <v>247</v>
      </c>
      <c r="AU9" s="14">
        <v>0.277044182060593</v>
      </c>
      <c r="AV9" s="14">
        <v>0.37467456068389099</v>
      </c>
      <c r="AW9" s="14">
        <v>0.57846990629030404</v>
      </c>
      <c r="AX9" s="14">
        <v>0.45916603811650702</v>
      </c>
      <c r="AY9" s="14"/>
      <c r="AZ9" s="14">
        <v>0.46376851241193801</v>
      </c>
      <c r="BA9" s="14">
        <v>0.52933167732273401</v>
      </c>
      <c r="BB9" s="14">
        <v>0.36022994469599201</v>
      </c>
      <c r="BC9" s="14">
        <v>0.23640442797875899</v>
      </c>
      <c r="BD9" s="14">
        <v>0</v>
      </c>
      <c r="BE9" s="14">
        <v>0.34566662689771699</v>
      </c>
    </row>
    <row r="10" spans="2:57" ht="30" x14ac:dyDescent="0.25">
      <c r="B10" s="15" t="s">
        <v>220</v>
      </c>
      <c r="C10" s="14">
        <v>0.390206037996916</v>
      </c>
      <c r="D10" s="14">
        <v>0.38224345134837501</v>
      </c>
      <c r="E10" s="14">
        <v>0.40481522764217998</v>
      </c>
      <c r="F10" s="14"/>
      <c r="G10" s="14">
        <v>0.54460862464491899</v>
      </c>
      <c r="H10" s="14">
        <v>0.33378597129807702</v>
      </c>
      <c r="I10" s="14">
        <v>0.1880603911124</v>
      </c>
      <c r="J10" s="14">
        <v>0.36550903270830898</v>
      </c>
      <c r="K10" s="14">
        <v>0.410996696545815</v>
      </c>
      <c r="L10" s="14">
        <v>0.480487320153827</v>
      </c>
      <c r="M10" s="14"/>
      <c r="N10" s="14">
        <v>0.382026363201661</v>
      </c>
      <c r="O10" s="14">
        <v>0.33540927845030499</v>
      </c>
      <c r="P10" s="14">
        <v>0.50351782600585104</v>
      </c>
      <c r="Q10" s="14">
        <v>0.37919268798086703</v>
      </c>
      <c r="R10" s="14"/>
      <c r="S10" s="14">
        <v>0.37336564551146501</v>
      </c>
      <c r="T10" s="14">
        <v>0.36409802788779699</v>
      </c>
      <c r="U10" s="14">
        <v>0.86756676155807999</v>
      </c>
      <c r="V10" s="14">
        <v>0.55585537116655903</v>
      </c>
      <c r="W10" s="14">
        <v>0.621212015058074</v>
      </c>
      <c r="X10" s="14">
        <v>0.231970897669287</v>
      </c>
      <c r="Y10" s="14">
        <v>0.43114050543596899</v>
      </c>
      <c r="Z10" s="14">
        <v>0.40208412230298701</v>
      </c>
      <c r="AA10" s="14">
        <v>0.35987018729472903</v>
      </c>
      <c r="AB10" s="14">
        <v>0.23525646877543899</v>
      </c>
      <c r="AC10" s="14">
        <v>0.51078420199803498</v>
      </c>
      <c r="AD10" s="14">
        <v>0.33647106877074001</v>
      </c>
      <c r="AE10" s="14"/>
      <c r="AF10" s="14">
        <v>0.41158143175321499</v>
      </c>
      <c r="AG10" s="14">
        <v>0.36473077495202799</v>
      </c>
      <c r="AH10" s="14">
        <v>0.27779793296322602</v>
      </c>
      <c r="AI10" s="14"/>
      <c r="AJ10" s="14">
        <v>0.53353245722185205</v>
      </c>
      <c r="AK10" s="14">
        <v>0.32257034296025799</v>
      </c>
      <c r="AL10" s="14">
        <v>9.3828490198851505E-2</v>
      </c>
      <c r="AM10" s="14">
        <v>1</v>
      </c>
      <c r="AN10" s="14">
        <v>0.38363309008414098</v>
      </c>
      <c r="AO10" s="14"/>
      <c r="AP10" s="14">
        <v>0.54068814436813795</v>
      </c>
      <c r="AQ10" s="14">
        <v>0.343405238883982</v>
      </c>
      <c r="AR10" s="14">
        <v>0.16440989147429999</v>
      </c>
      <c r="AS10" s="14"/>
      <c r="AT10" s="14" t="s">
        <v>247</v>
      </c>
      <c r="AU10" s="14">
        <v>0.443192415179053</v>
      </c>
      <c r="AV10" s="14">
        <v>0.45143546772243498</v>
      </c>
      <c r="AW10" s="14">
        <v>0.23787038767483601</v>
      </c>
      <c r="AX10" s="14">
        <v>0.40143946654948998</v>
      </c>
      <c r="AY10" s="14"/>
      <c r="AZ10" s="14">
        <v>0.42326673442849799</v>
      </c>
      <c r="BA10" s="14">
        <v>0.27160801033933601</v>
      </c>
      <c r="BB10" s="14">
        <v>0.184884418967172</v>
      </c>
      <c r="BC10" s="14">
        <v>0.376081621891172</v>
      </c>
      <c r="BD10" s="14">
        <v>0.63165655542654597</v>
      </c>
      <c r="BE10" s="14">
        <v>0.65433337310228301</v>
      </c>
    </row>
    <row r="11" spans="2:57" x14ac:dyDescent="0.25">
      <c r="B11" s="15" t="s">
        <v>221</v>
      </c>
      <c r="C11" s="14">
        <v>9.1991800603867496E-2</v>
      </c>
      <c r="D11" s="14">
        <v>4.8887368964457799E-2</v>
      </c>
      <c r="E11" s="14">
        <v>0.171076756807994</v>
      </c>
      <c r="F11" s="14"/>
      <c r="G11" s="14">
        <v>6.5526276207849093E-2</v>
      </c>
      <c r="H11" s="14">
        <v>0.13568352079278601</v>
      </c>
      <c r="I11" s="14">
        <v>0.102163754598706</v>
      </c>
      <c r="J11" s="14">
        <v>6.13899072318244E-2</v>
      </c>
      <c r="K11" s="14">
        <v>6.6648504336422401E-2</v>
      </c>
      <c r="L11" s="14">
        <v>8.1082835660801406E-2</v>
      </c>
      <c r="M11" s="14"/>
      <c r="N11" s="14">
        <v>7.3000591895025294E-2</v>
      </c>
      <c r="O11" s="14">
        <v>9.5800247660771498E-2</v>
      </c>
      <c r="P11" s="14">
        <v>0.13648150200978101</v>
      </c>
      <c r="Q11" s="14">
        <v>9.9044401351639305E-2</v>
      </c>
      <c r="R11" s="14"/>
      <c r="S11" s="14">
        <v>3.32221663112649E-2</v>
      </c>
      <c r="T11" s="14">
        <v>4.0320130664613797E-2</v>
      </c>
      <c r="U11" s="14">
        <v>0</v>
      </c>
      <c r="V11" s="14">
        <v>0</v>
      </c>
      <c r="W11" s="14">
        <v>0</v>
      </c>
      <c r="X11" s="14">
        <v>0</v>
      </c>
      <c r="Y11" s="14">
        <v>0.19488355616312</v>
      </c>
      <c r="Z11" s="14">
        <v>0.35568816502941603</v>
      </c>
      <c r="AA11" s="14">
        <v>0.227502654715387</v>
      </c>
      <c r="AB11" s="14">
        <v>0.24416983616108001</v>
      </c>
      <c r="AC11" s="14">
        <v>0</v>
      </c>
      <c r="AD11" s="14">
        <v>0</v>
      </c>
      <c r="AE11" s="14"/>
      <c r="AF11" s="14">
        <v>3.7787977331943202E-2</v>
      </c>
      <c r="AG11" s="14">
        <v>8.4298327400477505E-2</v>
      </c>
      <c r="AH11" s="14">
        <v>0.36364137075771802</v>
      </c>
      <c r="AI11" s="14"/>
      <c r="AJ11" s="14">
        <v>2.02284492451274E-2</v>
      </c>
      <c r="AK11" s="14">
        <v>6.2268445700710703E-2</v>
      </c>
      <c r="AL11" s="14">
        <v>0.39426485325109301</v>
      </c>
      <c r="AM11" s="14">
        <v>0</v>
      </c>
      <c r="AN11" s="14">
        <v>0.253854470681313</v>
      </c>
      <c r="AO11" s="14"/>
      <c r="AP11" s="14">
        <v>2.8280117985890599E-2</v>
      </c>
      <c r="AQ11" s="14">
        <v>9.1622031485996805E-2</v>
      </c>
      <c r="AR11" s="14">
        <v>8.7880172642511994E-2</v>
      </c>
      <c r="AS11" s="14"/>
      <c r="AT11" s="14" t="s">
        <v>247</v>
      </c>
      <c r="AU11" s="14">
        <v>9.8053068753067296E-2</v>
      </c>
      <c r="AV11" s="14">
        <v>8.4193090206135607E-2</v>
      </c>
      <c r="AW11" s="14">
        <v>9.5496536277338395E-2</v>
      </c>
      <c r="AX11" s="14">
        <v>0.139394495334002</v>
      </c>
      <c r="AY11" s="14"/>
      <c r="AZ11" s="14">
        <v>7.2024043084616698E-2</v>
      </c>
      <c r="BA11" s="14">
        <v>8.8323461658100497E-2</v>
      </c>
      <c r="BB11" s="14">
        <v>0.18678149931140201</v>
      </c>
      <c r="BC11" s="14">
        <v>0.132821711860174</v>
      </c>
      <c r="BD11" s="14">
        <v>0.121687202334233</v>
      </c>
      <c r="BE11" s="14">
        <v>0</v>
      </c>
    </row>
    <row r="12" spans="2:57" ht="30" x14ac:dyDescent="0.25">
      <c r="B12" s="15" t="s">
        <v>222</v>
      </c>
      <c r="C12" s="14">
        <v>8.5366260936989194E-2</v>
      </c>
      <c r="D12" s="14">
        <v>0.103198024948463</v>
      </c>
      <c r="E12" s="14">
        <v>5.26498041307156E-2</v>
      </c>
      <c r="F12" s="14"/>
      <c r="G12" s="14">
        <v>7.1508872056382095E-2</v>
      </c>
      <c r="H12" s="14">
        <v>2.8514397391755798E-2</v>
      </c>
      <c r="I12" s="14">
        <v>0.241458241960819</v>
      </c>
      <c r="J12" s="14">
        <v>0.16679714974592399</v>
      </c>
      <c r="K12" s="14">
        <v>0</v>
      </c>
      <c r="L12" s="14">
        <v>3.7729389207607301E-2</v>
      </c>
      <c r="M12" s="14"/>
      <c r="N12" s="14">
        <v>4.0699047496452402E-2</v>
      </c>
      <c r="O12" s="14">
        <v>0.15650277454467099</v>
      </c>
      <c r="P12" s="14">
        <v>0.108307442071451</v>
      </c>
      <c r="Q12" s="14">
        <v>9.6060180864941905E-2</v>
      </c>
      <c r="R12" s="14"/>
      <c r="S12" s="14">
        <v>3.7661932368835499E-2</v>
      </c>
      <c r="T12" s="14">
        <v>0.21406880428334801</v>
      </c>
      <c r="U12" s="14">
        <v>0</v>
      </c>
      <c r="V12" s="14">
        <v>0</v>
      </c>
      <c r="W12" s="14">
        <v>0.15224893956090699</v>
      </c>
      <c r="X12" s="14">
        <v>7.1657568499271601E-2</v>
      </c>
      <c r="Y12" s="14">
        <v>8.9344278526388099E-2</v>
      </c>
      <c r="Z12" s="14">
        <v>0</v>
      </c>
      <c r="AA12" s="14">
        <v>8.6619415439640204E-2</v>
      </c>
      <c r="AB12" s="14">
        <v>5.5521266788467902E-2</v>
      </c>
      <c r="AC12" s="14">
        <v>0</v>
      </c>
      <c r="AD12" s="14">
        <v>0.33971751213457202</v>
      </c>
      <c r="AE12" s="14"/>
      <c r="AF12" s="14">
        <v>1.94392428492694E-2</v>
      </c>
      <c r="AG12" s="14">
        <v>0.101069110836104</v>
      </c>
      <c r="AH12" s="14">
        <v>0.179290629526344</v>
      </c>
      <c r="AI12" s="14"/>
      <c r="AJ12" s="14">
        <v>8.4696396742895197E-2</v>
      </c>
      <c r="AK12" s="14">
        <v>8.8950281826903094E-2</v>
      </c>
      <c r="AL12" s="14">
        <v>0</v>
      </c>
      <c r="AM12" s="14">
        <v>0</v>
      </c>
      <c r="AN12" s="14">
        <v>6.2331160668425901E-2</v>
      </c>
      <c r="AO12" s="14"/>
      <c r="AP12" s="14">
        <v>0.106847551664256</v>
      </c>
      <c r="AQ12" s="14">
        <v>8.9682113840415495E-2</v>
      </c>
      <c r="AR12" s="14">
        <v>0.19725126557483699</v>
      </c>
      <c r="AS12" s="14"/>
      <c r="AT12" s="14" t="s">
        <v>247</v>
      </c>
      <c r="AU12" s="14">
        <v>0.15672970544242801</v>
      </c>
      <c r="AV12" s="14">
        <v>7.3465837147550797E-2</v>
      </c>
      <c r="AW12" s="14">
        <v>2.6132076911524599E-2</v>
      </c>
      <c r="AX12" s="14">
        <v>0</v>
      </c>
      <c r="AY12" s="14"/>
      <c r="AZ12" s="14">
        <v>1.9838671552121798E-2</v>
      </c>
      <c r="BA12" s="14">
        <v>5.4813544583731402E-2</v>
      </c>
      <c r="BB12" s="14">
        <v>0.26810413702543301</v>
      </c>
      <c r="BC12" s="14">
        <v>0.21915879895954801</v>
      </c>
      <c r="BD12" s="14">
        <v>0.13099535119043201</v>
      </c>
      <c r="BE12" s="14">
        <v>0</v>
      </c>
    </row>
    <row r="13" spans="2:57" ht="30" x14ac:dyDescent="0.25">
      <c r="B13" s="15" t="s">
        <v>223</v>
      </c>
      <c r="C13" s="14">
        <v>2.40334521484157E-2</v>
      </c>
      <c r="D13" s="14">
        <v>2.6934794084780399E-2</v>
      </c>
      <c r="E13" s="14">
        <v>1.8710275592230201E-2</v>
      </c>
      <c r="F13" s="14"/>
      <c r="G13" s="14">
        <v>0</v>
      </c>
      <c r="H13" s="14">
        <v>0</v>
      </c>
      <c r="I13" s="14">
        <v>4.2634014344017299E-2</v>
      </c>
      <c r="J13" s="14">
        <v>0</v>
      </c>
      <c r="K13" s="14">
        <v>0.125020276907228</v>
      </c>
      <c r="L13" s="14">
        <v>3.7304617999847002E-2</v>
      </c>
      <c r="M13" s="14"/>
      <c r="N13" s="14">
        <v>5.1532487083447397E-2</v>
      </c>
      <c r="O13" s="14">
        <v>0</v>
      </c>
      <c r="P13" s="14">
        <v>0</v>
      </c>
      <c r="Q13" s="14">
        <v>0</v>
      </c>
      <c r="R13" s="14"/>
      <c r="S13" s="14">
        <v>0</v>
      </c>
      <c r="T13" s="14">
        <v>7.7086916328529306E-2</v>
      </c>
      <c r="U13" s="14">
        <v>0</v>
      </c>
      <c r="V13" s="14">
        <v>0</v>
      </c>
      <c r="W13" s="14">
        <v>0</v>
      </c>
      <c r="X13" s="14">
        <v>5.5309005070091399E-2</v>
      </c>
      <c r="Y13" s="14">
        <v>0</v>
      </c>
      <c r="Z13" s="14">
        <v>0</v>
      </c>
      <c r="AA13" s="14">
        <v>5.5458059323121901E-2</v>
      </c>
      <c r="AB13" s="14">
        <v>0</v>
      </c>
      <c r="AC13" s="14">
        <v>0</v>
      </c>
      <c r="AD13" s="14">
        <v>0</v>
      </c>
      <c r="AE13" s="14"/>
      <c r="AF13" s="14">
        <v>5.5828435720140797E-2</v>
      </c>
      <c r="AG13" s="14">
        <v>1.45589170901371E-2</v>
      </c>
      <c r="AH13" s="14">
        <v>0</v>
      </c>
      <c r="AI13" s="14"/>
      <c r="AJ13" s="14">
        <v>5.7981907290172503E-2</v>
      </c>
      <c r="AK13" s="14">
        <v>0</v>
      </c>
      <c r="AL13" s="14">
        <v>0</v>
      </c>
      <c r="AM13" s="14">
        <v>0</v>
      </c>
      <c r="AN13" s="14">
        <v>5.2925083273667399E-2</v>
      </c>
      <c r="AO13" s="14"/>
      <c r="AP13" s="14">
        <v>4.6067461094093799E-2</v>
      </c>
      <c r="AQ13" s="14">
        <v>1.6001704457510601E-2</v>
      </c>
      <c r="AR13" s="14">
        <v>0</v>
      </c>
      <c r="AS13" s="14"/>
      <c r="AT13" s="14" t="s">
        <v>247</v>
      </c>
      <c r="AU13" s="14">
        <v>2.49806285648582E-2</v>
      </c>
      <c r="AV13" s="14">
        <v>1.6231044239987599E-2</v>
      </c>
      <c r="AW13" s="14">
        <v>2.6146020353468399E-2</v>
      </c>
      <c r="AX13" s="14">
        <v>0</v>
      </c>
      <c r="AY13" s="14"/>
      <c r="AZ13" s="14">
        <v>0</v>
      </c>
      <c r="BA13" s="14">
        <v>5.5923306096099003E-2</v>
      </c>
      <c r="BB13" s="14">
        <v>0</v>
      </c>
      <c r="BC13" s="14">
        <v>3.5533439310346901E-2</v>
      </c>
      <c r="BD13" s="14">
        <v>0.115660891048789</v>
      </c>
      <c r="BE13" s="14">
        <v>0</v>
      </c>
    </row>
    <row r="14" spans="2:57" x14ac:dyDescent="0.25">
      <c r="B14" s="15" t="s">
        <v>87</v>
      </c>
      <c r="C14" s="23">
        <v>8.2684500389504194E-3</v>
      </c>
      <c r="D14" s="23">
        <v>1.2775082609472301E-2</v>
      </c>
      <c r="E14" s="23">
        <v>0</v>
      </c>
      <c r="F14" s="23"/>
      <c r="G14" s="23">
        <v>0</v>
      </c>
      <c r="H14" s="23">
        <v>3.10965103529523E-2</v>
      </c>
      <c r="I14" s="23">
        <v>0</v>
      </c>
      <c r="J14" s="23">
        <v>0</v>
      </c>
      <c r="K14" s="23">
        <v>0</v>
      </c>
      <c r="L14" s="23">
        <v>0</v>
      </c>
      <c r="M14" s="23"/>
      <c r="N14" s="23">
        <v>0</v>
      </c>
      <c r="O14" s="23">
        <v>0</v>
      </c>
      <c r="P14" s="23">
        <v>5.33380637935848E-2</v>
      </c>
      <c r="Q14" s="23">
        <v>0</v>
      </c>
      <c r="R14" s="23"/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0.24222771266759599</v>
      </c>
      <c r="AA14" s="23">
        <v>0</v>
      </c>
      <c r="AB14" s="23">
        <v>0</v>
      </c>
      <c r="AC14" s="23">
        <v>0</v>
      </c>
      <c r="AD14" s="23">
        <v>0</v>
      </c>
      <c r="AE14" s="23"/>
      <c r="AF14" s="23">
        <v>0</v>
      </c>
      <c r="AG14" s="23">
        <v>0</v>
      </c>
      <c r="AH14" s="23">
        <v>6.6935853802661996E-2</v>
      </c>
      <c r="AI14" s="23"/>
      <c r="AJ14" s="23">
        <v>0</v>
      </c>
      <c r="AK14" s="23">
        <v>0</v>
      </c>
      <c r="AL14" s="23">
        <v>0</v>
      </c>
      <c r="AM14" s="23">
        <v>0</v>
      </c>
      <c r="AN14" s="23">
        <v>6.6300535806636293E-2</v>
      </c>
      <c r="AO14" s="23"/>
      <c r="AP14" s="23">
        <v>3.3387522488930503E-2</v>
      </c>
      <c r="AQ14" s="23">
        <v>0</v>
      </c>
      <c r="AR14" s="23">
        <v>0</v>
      </c>
      <c r="AS14" s="23"/>
      <c r="AT14" s="23" t="s">
        <v>247</v>
      </c>
      <c r="AU14" s="23">
        <v>0</v>
      </c>
      <c r="AV14" s="23">
        <v>0</v>
      </c>
      <c r="AW14" s="23">
        <v>3.58850724925283E-2</v>
      </c>
      <c r="AX14" s="23">
        <v>0</v>
      </c>
      <c r="AY14" s="23"/>
      <c r="AZ14" s="23">
        <v>2.1102038522825502E-2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</row>
    <row r="15" spans="2:57" x14ac:dyDescent="0.25">
      <c r="B15" s="16" t="s">
        <v>211</v>
      </c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265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414</v>
      </c>
      <c r="D7" s="10">
        <v>267</v>
      </c>
      <c r="E7" s="10">
        <v>145</v>
      </c>
      <c r="F7" s="10"/>
      <c r="G7" s="10">
        <v>65</v>
      </c>
      <c r="H7" s="10">
        <v>83</v>
      </c>
      <c r="I7" s="10">
        <v>70</v>
      </c>
      <c r="J7" s="10">
        <v>66</v>
      </c>
      <c r="K7" s="10">
        <v>59</v>
      </c>
      <c r="L7" s="10">
        <v>71</v>
      </c>
      <c r="M7" s="10"/>
      <c r="N7" s="10">
        <v>166</v>
      </c>
      <c r="O7" s="10">
        <v>115</v>
      </c>
      <c r="P7" s="10">
        <v>74</v>
      </c>
      <c r="Q7" s="10">
        <v>59</v>
      </c>
      <c r="R7" s="10"/>
      <c r="S7" s="10">
        <v>72</v>
      </c>
      <c r="T7" s="10">
        <v>57</v>
      </c>
      <c r="U7" s="10">
        <v>35</v>
      </c>
      <c r="V7" s="10">
        <v>18</v>
      </c>
      <c r="W7" s="10">
        <v>32</v>
      </c>
      <c r="X7" s="10">
        <v>42</v>
      </c>
      <c r="Y7" s="10">
        <v>29</v>
      </c>
      <c r="Z7" s="10">
        <v>16</v>
      </c>
      <c r="AA7" s="10">
        <v>42</v>
      </c>
      <c r="AB7" s="10">
        <v>52</v>
      </c>
      <c r="AC7" s="10">
        <v>9</v>
      </c>
      <c r="AD7" s="10">
        <v>10</v>
      </c>
      <c r="AE7" s="10"/>
      <c r="AF7" s="10">
        <v>121</v>
      </c>
      <c r="AG7" s="10">
        <v>185</v>
      </c>
      <c r="AH7" s="10">
        <v>56</v>
      </c>
      <c r="AI7" s="10"/>
      <c r="AJ7" s="10">
        <v>145</v>
      </c>
      <c r="AK7" s="10">
        <v>117</v>
      </c>
      <c r="AL7" s="10">
        <v>36</v>
      </c>
      <c r="AM7" s="10">
        <v>2</v>
      </c>
      <c r="AN7" s="10">
        <v>48</v>
      </c>
      <c r="AO7" s="10"/>
      <c r="AP7" s="10">
        <v>103</v>
      </c>
      <c r="AQ7" s="10">
        <v>145</v>
      </c>
      <c r="AR7" s="10">
        <v>37</v>
      </c>
      <c r="AS7" s="10"/>
      <c r="AT7" s="10" t="s">
        <v>246</v>
      </c>
      <c r="AU7" s="10">
        <v>112</v>
      </c>
      <c r="AV7" s="10">
        <v>183</v>
      </c>
      <c r="AW7" s="10">
        <v>66</v>
      </c>
      <c r="AX7" s="10">
        <v>14</v>
      </c>
      <c r="AY7" s="10"/>
      <c r="AZ7" s="10">
        <v>135</v>
      </c>
      <c r="BA7" s="10">
        <v>122</v>
      </c>
      <c r="BB7" s="10">
        <v>40</v>
      </c>
      <c r="BC7" s="10">
        <v>60</v>
      </c>
      <c r="BD7" s="10">
        <v>36</v>
      </c>
      <c r="BE7" s="10">
        <v>21</v>
      </c>
    </row>
    <row r="8" spans="2:57" ht="30" customHeight="1" x14ac:dyDescent="0.25">
      <c r="B8" s="11" t="s">
        <v>20</v>
      </c>
      <c r="C8" s="11">
        <v>416</v>
      </c>
      <c r="D8" s="11">
        <v>274</v>
      </c>
      <c r="E8" s="11">
        <v>140</v>
      </c>
      <c r="F8" s="11"/>
      <c r="G8" s="11">
        <v>67</v>
      </c>
      <c r="H8" s="11">
        <v>93</v>
      </c>
      <c r="I8" s="11">
        <v>74</v>
      </c>
      <c r="J8" s="11">
        <v>64</v>
      </c>
      <c r="K8" s="11">
        <v>52</v>
      </c>
      <c r="L8" s="11">
        <v>65</v>
      </c>
      <c r="M8" s="11"/>
      <c r="N8" s="11">
        <v>158</v>
      </c>
      <c r="O8" s="11">
        <v>110</v>
      </c>
      <c r="P8" s="11">
        <v>82</v>
      </c>
      <c r="Q8" s="11">
        <v>65</v>
      </c>
      <c r="R8" s="11"/>
      <c r="S8" s="11">
        <v>77</v>
      </c>
      <c r="T8" s="11">
        <v>53</v>
      </c>
      <c r="U8" s="11">
        <v>33</v>
      </c>
      <c r="V8" s="11">
        <v>18</v>
      </c>
      <c r="W8" s="11">
        <v>31</v>
      </c>
      <c r="X8" s="11">
        <v>43</v>
      </c>
      <c r="Y8" s="11">
        <v>29</v>
      </c>
      <c r="Z8" s="11">
        <v>16</v>
      </c>
      <c r="AA8" s="11">
        <v>43</v>
      </c>
      <c r="AB8" s="11">
        <v>55</v>
      </c>
      <c r="AC8" s="11">
        <v>9</v>
      </c>
      <c r="AD8" s="11">
        <v>9</v>
      </c>
      <c r="AE8" s="11"/>
      <c r="AF8" s="11">
        <v>116</v>
      </c>
      <c r="AG8" s="11">
        <v>186</v>
      </c>
      <c r="AH8" s="11">
        <v>60</v>
      </c>
      <c r="AI8" s="11"/>
      <c r="AJ8" s="11">
        <v>139</v>
      </c>
      <c r="AK8" s="11">
        <v>122</v>
      </c>
      <c r="AL8" s="11">
        <v>35</v>
      </c>
      <c r="AM8" s="11">
        <v>2</v>
      </c>
      <c r="AN8" s="11">
        <v>50</v>
      </c>
      <c r="AO8" s="11"/>
      <c r="AP8" s="11">
        <v>101</v>
      </c>
      <c r="AQ8" s="11">
        <v>151</v>
      </c>
      <c r="AR8" s="11">
        <v>36</v>
      </c>
      <c r="AS8" s="11"/>
      <c r="AT8" s="11" t="s">
        <v>246</v>
      </c>
      <c r="AU8" s="11">
        <v>113</v>
      </c>
      <c r="AV8" s="11">
        <v>183</v>
      </c>
      <c r="AW8" s="11">
        <v>68</v>
      </c>
      <c r="AX8" s="11">
        <v>13</v>
      </c>
      <c r="AY8" s="11"/>
      <c r="AZ8" s="11">
        <v>142</v>
      </c>
      <c r="BA8" s="11">
        <v>121</v>
      </c>
      <c r="BB8" s="11">
        <v>42</v>
      </c>
      <c r="BC8" s="11">
        <v>57</v>
      </c>
      <c r="BD8" s="11">
        <v>33</v>
      </c>
      <c r="BE8" s="11">
        <v>21</v>
      </c>
    </row>
    <row r="9" spans="2:57" ht="30" x14ac:dyDescent="0.25">
      <c r="B9" s="15" t="s">
        <v>219</v>
      </c>
      <c r="C9" s="14">
        <v>0.327285553832045</v>
      </c>
      <c r="D9" s="14">
        <v>0.34399757152926502</v>
      </c>
      <c r="E9" s="14">
        <v>0.299709102836898</v>
      </c>
      <c r="F9" s="14"/>
      <c r="G9" s="14">
        <v>0.458141000953671</v>
      </c>
      <c r="H9" s="14">
        <v>0.339031189219405</v>
      </c>
      <c r="I9" s="14">
        <v>0.28164497060932397</v>
      </c>
      <c r="J9" s="14">
        <v>0.302901586899126</v>
      </c>
      <c r="K9" s="14">
        <v>0.25119297166093701</v>
      </c>
      <c r="L9" s="14">
        <v>0.31174489146401402</v>
      </c>
      <c r="M9" s="14"/>
      <c r="N9" s="14">
        <v>0.40552633557372703</v>
      </c>
      <c r="O9" s="14">
        <v>0.27717280747339601</v>
      </c>
      <c r="P9" s="14">
        <v>0.36416749380407398</v>
      </c>
      <c r="Q9" s="14">
        <v>0.176015488408232</v>
      </c>
      <c r="R9" s="14"/>
      <c r="S9" s="14">
        <v>0.47855712945172602</v>
      </c>
      <c r="T9" s="14">
        <v>0.30260968263483701</v>
      </c>
      <c r="U9" s="14">
        <v>0.27150692904957802</v>
      </c>
      <c r="V9" s="14">
        <v>0.43030291274167998</v>
      </c>
      <c r="W9" s="14">
        <v>0.24524674829420601</v>
      </c>
      <c r="X9" s="14">
        <v>0.386456793330268</v>
      </c>
      <c r="Y9" s="14">
        <v>0.26602673865920101</v>
      </c>
      <c r="Z9" s="14">
        <v>0.225801517000802</v>
      </c>
      <c r="AA9" s="14">
        <v>0.22479839810816901</v>
      </c>
      <c r="AB9" s="14">
        <v>0.25367027665374497</v>
      </c>
      <c r="AC9" s="14">
        <v>0.43451446864238602</v>
      </c>
      <c r="AD9" s="14">
        <v>0.40028812539019698</v>
      </c>
      <c r="AE9" s="14"/>
      <c r="AF9" s="14">
        <v>0.34242444973633201</v>
      </c>
      <c r="AG9" s="14">
        <v>0.31576441925568999</v>
      </c>
      <c r="AH9" s="14">
        <v>0.207849610310986</v>
      </c>
      <c r="AI9" s="14"/>
      <c r="AJ9" s="14">
        <v>0.288651208024582</v>
      </c>
      <c r="AK9" s="14">
        <v>0.36813784860388898</v>
      </c>
      <c r="AL9" s="14">
        <v>0.31720838704113102</v>
      </c>
      <c r="AM9" s="14">
        <v>0</v>
      </c>
      <c r="AN9" s="14">
        <v>0.27518122004534101</v>
      </c>
      <c r="AO9" s="14"/>
      <c r="AP9" s="14">
        <v>0.31102895763365201</v>
      </c>
      <c r="AQ9" s="14">
        <v>0.373810858912971</v>
      </c>
      <c r="AR9" s="14">
        <v>0.28784656838369299</v>
      </c>
      <c r="AS9" s="14"/>
      <c r="AT9" s="14" t="s">
        <v>247</v>
      </c>
      <c r="AU9" s="14">
        <v>0.26608591684959099</v>
      </c>
      <c r="AV9" s="14">
        <v>0.32963944711842902</v>
      </c>
      <c r="AW9" s="14">
        <v>0.41705772922318202</v>
      </c>
      <c r="AX9" s="14">
        <v>0.43890274580680799</v>
      </c>
      <c r="AY9" s="14"/>
      <c r="AZ9" s="14">
        <v>0.41963091077345499</v>
      </c>
      <c r="BA9" s="14">
        <v>0.320900858865311</v>
      </c>
      <c r="BB9" s="14">
        <v>0.140660308770583</v>
      </c>
      <c r="BC9" s="14">
        <v>0.30075597251800301</v>
      </c>
      <c r="BD9" s="14">
        <v>0.25558086438789601</v>
      </c>
      <c r="BE9" s="14">
        <v>0.29731260603208198</v>
      </c>
    </row>
    <row r="10" spans="2:57" ht="30" x14ac:dyDescent="0.25">
      <c r="B10" s="15" t="s">
        <v>220</v>
      </c>
      <c r="C10" s="14">
        <v>0.37047030511922302</v>
      </c>
      <c r="D10" s="14">
        <v>0.36295808568821702</v>
      </c>
      <c r="E10" s="14">
        <v>0.38294579732183098</v>
      </c>
      <c r="F10" s="14"/>
      <c r="G10" s="14">
        <v>0.31948622371700802</v>
      </c>
      <c r="H10" s="14">
        <v>0.38653893762504898</v>
      </c>
      <c r="I10" s="14">
        <v>0.40174072212553802</v>
      </c>
      <c r="J10" s="14">
        <v>0.291168002399533</v>
      </c>
      <c r="K10" s="14">
        <v>0.28807956855925998</v>
      </c>
      <c r="L10" s="14">
        <v>0.50722525754895897</v>
      </c>
      <c r="M10" s="14"/>
      <c r="N10" s="14">
        <v>0.35124504621677199</v>
      </c>
      <c r="O10" s="14">
        <v>0.40822353332254402</v>
      </c>
      <c r="P10" s="14">
        <v>0.30759489891201502</v>
      </c>
      <c r="Q10" s="14">
        <v>0.43213084623792197</v>
      </c>
      <c r="R10" s="14"/>
      <c r="S10" s="14">
        <v>0.31945140342617501</v>
      </c>
      <c r="T10" s="14">
        <v>0.33059247382853701</v>
      </c>
      <c r="U10" s="14">
        <v>0.39884681395536298</v>
      </c>
      <c r="V10" s="14">
        <v>0.39435787374272102</v>
      </c>
      <c r="W10" s="14">
        <v>0.40583371587007899</v>
      </c>
      <c r="X10" s="14">
        <v>0.34961341709082999</v>
      </c>
      <c r="Y10" s="14">
        <v>0.378382495428221</v>
      </c>
      <c r="Z10" s="14">
        <v>0.45157351004962798</v>
      </c>
      <c r="AA10" s="14">
        <v>0.45428911887816897</v>
      </c>
      <c r="AB10" s="14">
        <v>0.374847120093037</v>
      </c>
      <c r="AC10" s="14">
        <v>0.34038230495965299</v>
      </c>
      <c r="AD10" s="14">
        <v>0.29829384332058501</v>
      </c>
      <c r="AE10" s="14"/>
      <c r="AF10" s="14">
        <v>0.36544129063660502</v>
      </c>
      <c r="AG10" s="14">
        <v>0.38849970972465098</v>
      </c>
      <c r="AH10" s="14">
        <v>0.41028334687245099</v>
      </c>
      <c r="AI10" s="14"/>
      <c r="AJ10" s="14">
        <v>0.40557203516738399</v>
      </c>
      <c r="AK10" s="14">
        <v>0.37652563483812901</v>
      </c>
      <c r="AL10" s="14">
        <v>0.33951120918382799</v>
      </c>
      <c r="AM10" s="14">
        <v>1</v>
      </c>
      <c r="AN10" s="14">
        <v>0.36878175747034803</v>
      </c>
      <c r="AO10" s="14"/>
      <c r="AP10" s="14">
        <v>0.385558986768753</v>
      </c>
      <c r="AQ10" s="14">
        <v>0.408019619344687</v>
      </c>
      <c r="AR10" s="14">
        <v>0.31239471649832001</v>
      </c>
      <c r="AS10" s="14"/>
      <c r="AT10" s="14" t="s">
        <v>247</v>
      </c>
      <c r="AU10" s="14">
        <v>0.378220042104504</v>
      </c>
      <c r="AV10" s="14">
        <v>0.36432301725756699</v>
      </c>
      <c r="AW10" s="14">
        <v>0.34005431752305099</v>
      </c>
      <c r="AX10" s="14">
        <v>0.41735300749630899</v>
      </c>
      <c r="AY10" s="14"/>
      <c r="AZ10" s="14">
        <v>0.37788225442976597</v>
      </c>
      <c r="BA10" s="14">
        <v>0.29285161176993602</v>
      </c>
      <c r="BB10" s="14">
        <v>0.38156509453467402</v>
      </c>
      <c r="BC10" s="14">
        <v>0.41966973482071002</v>
      </c>
      <c r="BD10" s="14">
        <v>0.46420561892724499</v>
      </c>
      <c r="BE10" s="14">
        <v>0.46571850283525301</v>
      </c>
    </row>
    <row r="11" spans="2:57" x14ac:dyDescent="0.25">
      <c r="B11" s="15" t="s">
        <v>221</v>
      </c>
      <c r="C11" s="14">
        <v>0.18599027510640001</v>
      </c>
      <c r="D11" s="14">
        <v>0.19038091129517601</v>
      </c>
      <c r="E11" s="14">
        <v>0.17257352320335101</v>
      </c>
      <c r="F11" s="14"/>
      <c r="G11" s="14">
        <v>0.114987201613966</v>
      </c>
      <c r="H11" s="14">
        <v>0.226223008337848</v>
      </c>
      <c r="I11" s="14">
        <v>0.19062003017564899</v>
      </c>
      <c r="J11" s="14">
        <v>0.20723362282604499</v>
      </c>
      <c r="K11" s="14">
        <v>0.24945652277784</v>
      </c>
      <c r="L11" s="14">
        <v>0.125441229967787</v>
      </c>
      <c r="M11" s="14"/>
      <c r="N11" s="14">
        <v>0.132400012999384</v>
      </c>
      <c r="O11" s="14">
        <v>0.215018994149689</v>
      </c>
      <c r="P11" s="14">
        <v>0.191831494991622</v>
      </c>
      <c r="Q11" s="14">
        <v>0.25952561697422799</v>
      </c>
      <c r="R11" s="14"/>
      <c r="S11" s="14">
        <v>0.15359058354376601</v>
      </c>
      <c r="T11" s="14">
        <v>0.21317240727110801</v>
      </c>
      <c r="U11" s="14">
        <v>0.16601610358841701</v>
      </c>
      <c r="V11" s="14">
        <v>0.110033916796761</v>
      </c>
      <c r="W11" s="14">
        <v>0.156819431169826</v>
      </c>
      <c r="X11" s="14">
        <v>0.16775900725190901</v>
      </c>
      <c r="Y11" s="14">
        <v>0.20615515727442599</v>
      </c>
      <c r="Z11" s="14">
        <v>0.32262497294956999</v>
      </c>
      <c r="AA11" s="14">
        <v>0.20349273116566799</v>
      </c>
      <c r="AB11" s="14">
        <v>0.214329498752133</v>
      </c>
      <c r="AC11" s="14">
        <v>0.12544559471446001</v>
      </c>
      <c r="AD11" s="14">
        <v>0.20554183827734601</v>
      </c>
      <c r="AE11" s="14"/>
      <c r="AF11" s="14">
        <v>0.18835504223235999</v>
      </c>
      <c r="AG11" s="14">
        <v>0.16881103840550199</v>
      </c>
      <c r="AH11" s="14">
        <v>0.289632169458098</v>
      </c>
      <c r="AI11" s="14"/>
      <c r="AJ11" s="14">
        <v>0.19059348198824599</v>
      </c>
      <c r="AK11" s="14">
        <v>0.20694177675543701</v>
      </c>
      <c r="AL11" s="14">
        <v>0.174628007313095</v>
      </c>
      <c r="AM11" s="14">
        <v>0</v>
      </c>
      <c r="AN11" s="14">
        <v>0.235612691085412</v>
      </c>
      <c r="AO11" s="14"/>
      <c r="AP11" s="14">
        <v>0.22727716548653201</v>
      </c>
      <c r="AQ11" s="14">
        <v>0.16550720459927601</v>
      </c>
      <c r="AR11" s="14">
        <v>0.15024666137166201</v>
      </c>
      <c r="AS11" s="14"/>
      <c r="AT11" s="14" t="s">
        <v>247</v>
      </c>
      <c r="AU11" s="14">
        <v>0.19094532970956801</v>
      </c>
      <c r="AV11" s="14">
        <v>0.177574890832077</v>
      </c>
      <c r="AW11" s="14">
        <v>0.201151003663749</v>
      </c>
      <c r="AX11" s="14">
        <v>0.14374424669688299</v>
      </c>
      <c r="AY11" s="14"/>
      <c r="AZ11" s="14">
        <v>0.16906372233131201</v>
      </c>
      <c r="BA11" s="14">
        <v>0.23764147154873699</v>
      </c>
      <c r="BB11" s="14">
        <v>0.222398487274798</v>
      </c>
      <c r="BC11" s="14">
        <v>0.18514844191096599</v>
      </c>
      <c r="BD11" s="14">
        <v>0.111632518671456</v>
      </c>
      <c r="BE11" s="14">
        <v>4.7475728328077303E-2</v>
      </c>
    </row>
    <row r="12" spans="2:57" ht="30" x14ac:dyDescent="0.25">
      <c r="B12" s="15" t="s">
        <v>222</v>
      </c>
      <c r="C12" s="14">
        <v>7.9673700732404401E-2</v>
      </c>
      <c r="D12" s="14">
        <v>7.2172203877413896E-2</v>
      </c>
      <c r="E12" s="14">
        <v>9.5661604707774503E-2</v>
      </c>
      <c r="F12" s="14"/>
      <c r="G12" s="14">
        <v>7.2682572264190295E-2</v>
      </c>
      <c r="H12" s="14">
        <v>4.8206864817698002E-2</v>
      </c>
      <c r="I12" s="14">
        <v>8.4447967926824602E-2</v>
      </c>
      <c r="J12" s="14">
        <v>0.107320506632592</v>
      </c>
      <c r="K12" s="14">
        <v>0.15224167354345899</v>
      </c>
      <c r="L12" s="14">
        <v>4.1813990898378103E-2</v>
      </c>
      <c r="M12" s="14"/>
      <c r="N12" s="14">
        <v>8.2478560752342195E-2</v>
      </c>
      <c r="O12" s="14">
        <v>6.5222629976479901E-2</v>
      </c>
      <c r="P12" s="14">
        <v>0.121989251961023</v>
      </c>
      <c r="Q12" s="14">
        <v>4.4215081040926099E-2</v>
      </c>
      <c r="R12" s="14"/>
      <c r="S12" s="14">
        <v>3.5494223579453997E-2</v>
      </c>
      <c r="T12" s="14">
        <v>0.13855890237412199</v>
      </c>
      <c r="U12" s="14">
        <v>0.109136592684485</v>
      </c>
      <c r="V12" s="14">
        <v>6.5305296718838404E-2</v>
      </c>
      <c r="W12" s="14">
        <v>6.1482322651719899E-2</v>
      </c>
      <c r="X12" s="14">
        <v>4.8848684580213103E-2</v>
      </c>
      <c r="Y12" s="14">
        <v>0.111397353521409</v>
      </c>
      <c r="Z12" s="14">
        <v>0</v>
      </c>
      <c r="AA12" s="14">
        <v>9.5893581337364905E-2</v>
      </c>
      <c r="AB12" s="14">
        <v>0.110054108994245</v>
      </c>
      <c r="AC12" s="14">
        <v>9.9657631683501197E-2</v>
      </c>
      <c r="AD12" s="14">
        <v>0</v>
      </c>
      <c r="AE12" s="14"/>
      <c r="AF12" s="14">
        <v>7.6737680701284006E-2</v>
      </c>
      <c r="AG12" s="14">
        <v>8.0869429063411505E-2</v>
      </c>
      <c r="AH12" s="14">
        <v>7.2452765589691798E-2</v>
      </c>
      <c r="AI12" s="14"/>
      <c r="AJ12" s="14">
        <v>8.6356973038426293E-2</v>
      </c>
      <c r="AK12" s="14">
        <v>4.0915376328936902E-2</v>
      </c>
      <c r="AL12" s="14">
        <v>5.6671549147160799E-2</v>
      </c>
      <c r="AM12" s="14">
        <v>0</v>
      </c>
      <c r="AN12" s="14">
        <v>0.102536885539179</v>
      </c>
      <c r="AO12" s="14"/>
      <c r="AP12" s="14">
        <v>4.46551087515977E-2</v>
      </c>
      <c r="AQ12" s="14">
        <v>4.0608670361073101E-2</v>
      </c>
      <c r="AR12" s="14">
        <v>0.13113189132872299</v>
      </c>
      <c r="AS12" s="14"/>
      <c r="AT12" s="14" t="s">
        <v>247</v>
      </c>
      <c r="AU12" s="14">
        <v>9.8252601254466901E-2</v>
      </c>
      <c r="AV12" s="14">
        <v>9.7027899795527894E-2</v>
      </c>
      <c r="AW12" s="14">
        <v>1.2966355628461299E-2</v>
      </c>
      <c r="AX12" s="14">
        <v>0</v>
      </c>
      <c r="AY12" s="14"/>
      <c r="AZ12" s="14">
        <v>2.1101299042691399E-2</v>
      </c>
      <c r="BA12" s="14">
        <v>9.7099023475944499E-2</v>
      </c>
      <c r="BB12" s="14">
        <v>0.199482448723452</v>
      </c>
      <c r="BC12" s="14">
        <v>9.4425850750320797E-2</v>
      </c>
      <c r="BD12" s="14">
        <v>0.113640547893953</v>
      </c>
      <c r="BE12" s="14">
        <v>4.1614204667344702E-2</v>
      </c>
    </row>
    <row r="13" spans="2:57" ht="30" x14ac:dyDescent="0.25">
      <c r="B13" s="15" t="s">
        <v>223</v>
      </c>
      <c r="C13" s="14">
        <v>3.1577891317639599E-2</v>
      </c>
      <c r="D13" s="14">
        <v>2.2898875799444302E-2</v>
      </c>
      <c r="E13" s="14">
        <v>4.9109971930144498E-2</v>
      </c>
      <c r="F13" s="14"/>
      <c r="G13" s="14">
        <v>3.4703001451164103E-2</v>
      </c>
      <c r="H13" s="14">
        <v>0</v>
      </c>
      <c r="I13" s="14">
        <v>2.56874557714507E-2</v>
      </c>
      <c r="J13" s="14">
        <v>9.1376281242704596E-2</v>
      </c>
      <c r="K13" s="14">
        <v>5.9029263458503602E-2</v>
      </c>
      <c r="L13" s="14">
        <v>0</v>
      </c>
      <c r="M13" s="14"/>
      <c r="N13" s="14">
        <v>2.83500444577745E-2</v>
      </c>
      <c r="O13" s="14">
        <v>3.4362035077891102E-2</v>
      </c>
      <c r="P13" s="14">
        <v>0</v>
      </c>
      <c r="Q13" s="14">
        <v>7.4328459338259295E-2</v>
      </c>
      <c r="R13" s="14"/>
      <c r="S13" s="14">
        <v>1.2906659998878699E-2</v>
      </c>
      <c r="T13" s="14">
        <v>1.5066533891396399E-2</v>
      </c>
      <c r="U13" s="14">
        <v>2.72165574463934E-2</v>
      </c>
      <c r="V13" s="14">
        <v>0</v>
      </c>
      <c r="W13" s="14">
        <v>9.2973000559833804E-2</v>
      </c>
      <c r="X13" s="14">
        <v>4.7322097746779E-2</v>
      </c>
      <c r="Y13" s="14">
        <v>3.8038255116743198E-2</v>
      </c>
      <c r="Z13" s="14">
        <v>0</v>
      </c>
      <c r="AA13" s="14">
        <v>2.1526170510628599E-2</v>
      </c>
      <c r="AB13" s="14">
        <v>4.7098995506840602E-2</v>
      </c>
      <c r="AC13" s="14">
        <v>0</v>
      </c>
      <c r="AD13" s="14">
        <v>9.5876193011871794E-2</v>
      </c>
      <c r="AE13" s="14"/>
      <c r="AF13" s="14">
        <v>1.9254359004202502E-2</v>
      </c>
      <c r="AG13" s="14">
        <v>4.6055403550744702E-2</v>
      </c>
      <c r="AH13" s="14">
        <v>0</v>
      </c>
      <c r="AI13" s="14"/>
      <c r="AJ13" s="14">
        <v>2.2333445124630199E-2</v>
      </c>
      <c r="AK13" s="14">
        <v>7.4793634736070201E-3</v>
      </c>
      <c r="AL13" s="14">
        <v>0.111980847314784</v>
      </c>
      <c r="AM13" s="14">
        <v>0</v>
      </c>
      <c r="AN13" s="14">
        <v>1.7887445859720099E-2</v>
      </c>
      <c r="AO13" s="14"/>
      <c r="AP13" s="14">
        <v>3.1479781359464602E-2</v>
      </c>
      <c r="AQ13" s="14">
        <v>1.20536467819929E-2</v>
      </c>
      <c r="AR13" s="14">
        <v>8.5461941292498303E-2</v>
      </c>
      <c r="AS13" s="14"/>
      <c r="AT13" s="14" t="s">
        <v>247</v>
      </c>
      <c r="AU13" s="14">
        <v>5.8531903247566602E-2</v>
      </c>
      <c r="AV13" s="14">
        <v>2.4990169831403199E-2</v>
      </c>
      <c r="AW13" s="14">
        <v>2.8770593961557098E-2</v>
      </c>
      <c r="AX13" s="14">
        <v>0</v>
      </c>
      <c r="AY13" s="14"/>
      <c r="AZ13" s="14">
        <v>1.23218134227758E-2</v>
      </c>
      <c r="BA13" s="14">
        <v>5.1507034340070999E-2</v>
      </c>
      <c r="BB13" s="14">
        <v>2.7741801814382398E-2</v>
      </c>
      <c r="BC13" s="14">
        <v>0</v>
      </c>
      <c r="BD13" s="14">
        <v>2.7834785872080301E-2</v>
      </c>
      <c r="BE13" s="14">
        <v>0.147878958137243</v>
      </c>
    </row>
    <row r="14" spans="2:57" x14ac:dyDescent="0.25">
      <c r="B14" s="15" t="s">
        <v>87</v>
      </c>
      <c r="C14" s="23">
        <v>5.0022738922877097E-3</v>
      </c>
      <c r="D14" s="23">
        <v>7.5923518104843097E-3</v>
      </c>
      <c r="E14" s="23">
        <v>0</v>
      </c>
      <c r="F14" s="23"/>
      <c r="G14" s="23">
        <v>0</v>
      </c>
      <c r="H14" s="23">
        <v>0</v>
      </c>
      <c r="I14" s="23">
        <v>1.5858853391212801E-2</v>
      </c>
      <c r="J14" s="23">
        <v>0</v>
      </c>
      <c r="K14" s="23">
        <v>0</v>
      </c>
      <c r="L14" s="23">
        <v>1.37746301208622E-2</v>
      </c>
      <c r="M14" s="23"/>
      <c r="N14" s="23">
        <v>0</v>
      </c>
      <c r="O14" s="23">
        <v>0</v>
      </c>
      <c r="P14" s="23">
        <v>1.44168603312661E-2</v>
      </c>
      <c r="Q14" s="23">
        <v>1.37845080004321E-2</v>
      </c>
      <c r="R14" s="23"/>
      <c r="S14" s="23">
        <v>0</v>
      </c>
      <c r="T14" s="23">
        <v>0</v>
      </c>
      <c r="U14" s="23">
        <v>2.7277003275764201E-2</v>
      </c>
      <c r="V14" s="23">
        <v>0</v>
      </c>
      <c r="W14" s="23">
        <v>3.7644781454335599E-2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/>
      <c r="AF14" s="23">
        <v>7.7871776892168704E-3</v>
      </c>
      <c r="AG14" s="23">
        <v>0</v>
      </c>
      <c r="AH14" s="23">
        <v>1.97821077687729E-2</v>
      </c>
      <c r="AI14" s="23"/>
      <c r="AJ14" s="23">
        <v>6.49285665673042E-3</v>
      </c>
      <c r="AK14" s="23">
        <v>0</v>
      </c>
      <c r="AL14" s="23">
        <v>0</v>
      </c>
      <c r="AM14" s="23">
        <v>0</v>
      </c>
      <c r="AN14" s="23">
        <v>0</v>
      </c>
      <c r="AO14" s="23"/>
      <c r="AP14" s="23">
        <v>0</v>
      </c>
      <c r="AQ14" s="23">
        <v>0</v>
      </c>
      <c r="AR14" s="23">
        <v>3.2918221125103897E-2</v>
      </c>
      <c r="AS14" s="23"/>
      <c r="AT14" s="23" t="s">
        <v>247</v>
      </c>
      <c r="AU14" s="23">
        <v>7.9642068343031298E-3</v>
      </c>
      <c r="AV14" s="23">
        <v>6.4445751649946604E-3</v>
      </c>
      <c r="AW14" s="23">
        <v>0</v>
      </c>
      <c r="AX14" s="23">
        <v>0</v>
      </c>
      <c r="AY14" s="23"/>
      <c r="AZ14" s="23">
        <v>0</v>
      </c>
      <c r="BA14" s="23">
        <v>0</v>
      </c>
      <c r="BB14" s="23">
        <v>2.8151858882110001E-2</v>
      </c>
      <c r="BC14" s="23">
        <v>0</v>
      </c>
      <c r="BD14" s="23">
        <v>2.7105664247370199E-2</v>
      </c>
      <c r="BE14" s="23">
        <v>0</v>
      </c>
    </row>
    <row r="15" spans="2:57" x14ac:dyDescent="0.25">
      <c r="B15" s="16" t="s">
        <v>211</v>
      </c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266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448</v>
      </c>
      <c r="D7" s="10">
        <v>173</v>
      </c>
      <c r="E7" s="10">
        <v>272</v>
      </c>
      <c r="F7" s="10"/>
      <c r="G7" s="10">
        <v>58</v>
      </c>
      <c r="H7" s="10">
        <v>83</v>
      </c>
      <c r="I7" s="10">
        <v>76</v>
      </c>
      <c r="J7" s="10">
        <v>80</v>
      </c>
      <c r="K7" s="10">
        <v>60</v>
      </c>
      <c r="L7" s="10">
        <v>91</v>
      </c>
      <c r="M7" s="10"/>
      <c r="N7" s="10">
        <v>167</v>
      </c>
      <c r="O7" s="10">
        <v>122</v>
      </c>
      <c r="P7" s="10">
        <v>90</v>
      </c>
      <c r="Q7" s="10">
        <v>69</v>
      </c>
      <c r="R7" s="10"/>
      <c r="S7" s="10">
        <v>66</v>
      </c>
      <c r="T7" s="10">
        <v>65</v>
      </c>
      <c r="U7" s="10">
        <v>23</v>
      </c>
      <c r="V7" s="10">
        <v>29</v>
      </c>
      <c r="W7" s="10">
        <v>36</v>
      </c>
      <c r="X7" s="10">
        <v>33</v>
      </c>
      <c r="Y7" s="10">
        <v>32</v>
      </c>
      <c r="Z7" s="10">
        <v>19</v>
      </c>
      <c r="AA7" s="10">
        <v>46</v>
      </c>
      <c r="AB7" s="10">
        <v>56</v>
      </c>
      <c r="AC7" s="10">
        <v>27</v>
      </c>
      <c r="AD7" s="10">
        <v>16</v>
      </c>
      <c r="AE7" s="10"/>
      <c r="AF7" s="10">
        <v>121</v>
      </c>
      <c r="AG7" s="10">
        <v>223</v>
      </c>
      <c r="AH7" s="10">
        <v>55</v>
      </c>
      <c r="AI7" s="10"/>
      <c r="AJ7" s="10">
        <v>122</v>
      </c>
      <c r="AK7" s="10">
        <v>151</v>
      </c>
      <c r="AL7" s="10">
        <v>45</v>
      </c>
      <c r="AM7" s="10">
        <v>3</v>
      </c>
      <c r="AN7" s="10">
        <v>45</v>
      </c>
      <c r="AO7" s="10"/>
      <c r="AP7" s="10">
        <v>67</v>
      </c>
      <c r="AQ7" s="10">
        <v>198</v>
      </c>
      <c r="AR7" s="10">
        <v>45</v>
      </c>
      <c r="AS7" s="10"/>
      <c r="AT7" s="10" t="s">
        <v>246</v>
      </c>
      <c r="AU7" s="10">
        <v>131</v>
      </c>
      <c r="AV7" s="10">
        <v>186</v>
      </c>
      <c r="AW7" s="10">
        <v>78</v>
      </c>
      <c r="AX7" s="10">
        <v>11</v>
      </c>
      <c r="AY7" s="10"/>
      <c r="AZ7" s="10">
        <v>110</v>
      </c>
      <c r="BA7" s="10">
        <v>144</v>
      </c>
      <c r="BB7" s="10">
        <v>52</v>
      </c>
      <c r="BC7" s="10">
        <v>62</v>
      </c>
      <c r="BD7" s="10">
        <v>53</v>
      </c>
      <c r="BE7" s="10">
        <v>27</v>
      </c>
    </row>
    <row r="8" spans="2:57" ht="30" customHeight="1" x14ac:dyDescent="0.25">
      <c r="B8" s="11" t="s">
        <v>20</v>
      </c>
      <c r="C8" s="11">
        <v>444</v>
      </c>
      <c r="D8" s="11">
        <v>177</v>
      </c>
      <c r="E8" s="11">
        <v>263</v>
      </c>
      <c r="F8" s="11"/>
      <c r="G8" s="11">
        <v>60</v>
      </c>
      <c r="H8" s="11">
        <v>88</v>
      </c>
      <c r="I8" s="11">
        <v>78</v>
      </c>
      <c r="J8" s="11">
        <v>78</v>
      </c>
      <c r="K8" s="11">
        <v>54</v>
      </c>
      <c r="L8" s="11">
        <v>85</v>
      </c>
      <c r="M8" s="11"/>
      <c r="N8" s="11">
        <v>157</v>
      </c>
      <c r="O8" s="11">
        <v>114</v>
      </c>
      <c r="P8" s="11">
        <v>97</v>
      </c>
      <c r="Q8" s="11">
        <v>75</v>
      </c>
      <c r="R8" s="11"/>
      <c r="S8" s="11">
        <v>68</v>
      </c>
      <c r="T8" s="11">
        <v>60</v>
      </c>
      <c r="U8" s="11">
        <v>22</v>
      </c>
      <c r="V8" s="11">
        <v>30</v>
      </c>
      <c r="W8" s="11">
        <v>36</v>
      </c>
      <c r="X8" s="11">
        <v>35</v>
      </c>
      <c r="Y8" s="11">
        <v>31</v>
      </c>
      <c r="Z8" s="11">
        <v>19</v>
      </c>
      <c r="AA8" s="11">
        <v>46</v>
      </c>
      <c r="AB8" s="11">
        <v>57</v>
      </c>
      <c r="AC8" s="11">
        <v>26</v>
      </c>
      <c r="AD8" s="11">
        <v>15</v>
      </c>
      <c r="AE8" s="11"/>
      <c r="AF8" s="11">
        <v>117</v>
      </c>
      <c r="AG8" s="11">
        <v>220</v>
      </c>
      <c r="AH8" s="11">
        <v>57</v>
      </c>
      <c r="AI8" s="11"/>
      <c r="AJ8" s="11">
        <v>118</v>
      </c>
      <c r="AK8" s="11">
        <v>152</v>
      </c>
      <c r="AL8" s="11">
        <v>44</v>
      </c>
      <c r="AM8" s="11">
        <v>3</v>
      </c>
      <c r="AN8" s="11">
        <v>45</v>
      </c>
      <c r="AO8" s="11"/>
      <c r="AP8" s="11">
        <v>66</v>
      </c>
      <c r="AQ8" s="11">
        <v>199</v>
      </c>
      <c r="AR8" s="11">
        <v>44</v>
      </c>
      <c r="AS8" s="11"/>
      <c r="AT8" s="11" t="s">
        <v>246</v>
      </c>
      <c r="AU8" s="11">
        <v>131</v>
      </c>
      <c r="AV8" s="11">
        <v>184</v>
      </c>
      <c r="AW8" s="11">
        <v>76</v>
      </c>
      <c r="AX8" s="11">
        <v>11</v>
      </c>
      <c r="AY8" s="11"/>
      <c r="AZ8" s="11">
        <v>114</v>
      </c>
      <c r="BA8" s="11">
        <v>143</v>
      </c>
      <c r="BB8" s="11">
        <v>51</v>
      </c>
      <c r="BC8" s="11">
        <v>59</v>
      </c>
      <c r="BD8" s="11">
        <v>51</v>
      </c>
      <c r="BE8" s="11">
        <v>27</v>
      </c>
    </row>
    <row r="9" spans="2:57" ht="30" x14ac:dyDescent="0.25">
      <c r="B9" s="15" t="s">
        <v>219</v>
      </c>
      <c r="C9" s="14">
        <v>0.46503493281568498</v>
      </c>
      <c r="D9" s="14">
        <v>0.37872864921617799</v>
      </c>
      <c r="E9" s="14">
        <v>0.52055390678918101</v>
      </c>
      <c r="F9" s="14"/>
      <c r="G9" s="14">
        <v>0.53056577398797</v>
      </c>
      <c r="H9" s="14">
        <v>0.52386769203756001</v>
      </c>
      <c r="I9" s="14">
        <v>0.38808143757223901</v>
      </c>
      <c r="J9" s="14">
        <v>0.50120498709266104</v>
      </c>
      <c r="K9" s="14">
        <v>0.28990773391547298</v>
      </c>
      <c r="L9" s="14">
        <v>0.50575931326572299</v>
      </c>
      <c r="M9" s="14"/>
      <c r="N9" s="14">
        <v>0.50006464785558002</v>
      </c>
      <c r="O9" s="14">
        <v>0.38408269761465802</v>
      </c>
      <c r="P9" s="14">
        <v>0.49874311613286099</v>
      </c>
      <c r="Q9" s="14">
        <v>0.47127807633506602</v>
      </c>
      <c r="R9" s="14"/>
      <c r="S9" s="14">
        <v>0.454145829312811</v>
      </c>
      <c r="T9" s="14">
        <v>0.57553305801508603</v>
      </c>
      <c r="U9" s="14">
        <v>0.49035597602605002</v>
      </c>
      <c r="V9" s="14">
        <v>0.54843285238490602</v>
      </c>
      <c r="W9" s="14">
        <v>0.5489070024878</v>
      </c>
      <c r="X9" s="14">
        <v>0.425761211394388</v>
      </c>
      <c r="Y9" s="14">
        <v>0.34431379793657402</v>
      </c>
      <c r="Z9" s="14">
        <v>0.42919050102614598</v>
      </c>
      <c r="AA9" s="14">
        <v>0.43308929712434302</v>
      </c>
      <c r="AB9" s="14">
        <v>0.357992180138201</v>
      </c>
      <c r="AC9" s="14">
        <v>0.60382157835485994</v>
      </c>
      <c r="AD9" s="14">
        <v>0.31320243883526799</v>
      </c>
      <c r="AE9" s="14"/>
      <c r="AF9" s="14">
        <v>0.41610738840613898</v>
      </c>
      <c r="AG9" s="14">
        <v>0.48604294302769002</v>
      </c>
      <c r="AH9" s="14">
        <v>0.43415094996586701</v>
      </c>
      <c r="AI9" s="14"/>
      <c r="AJ9" s="14">
        <v>0.424878762243867</v>
      </c>
      <c r="AK9" s="14">
        <v>0.50504636739337505</v>
      </c>
      <c r="AL9" s="14">
        <v>0.451724197167581</v>
      </c>
      <c r="AM9" s="14">
        <v>0.69307709064769396</v>
      </c>
      <c r="AN9" s="14">
        <v>0.39789044421342401</v>
      </c>
      <c r="AO9" s="14"/>
      <c r="AP9" s="14">
        <v>0.39668509023548898</v>
      </c>
      <c r="AQ9" s="14">
        <v>0.49706511612625798</v>
      </c>
      <c r="AR9" s="14">
        <v>0.532423721555213</v>
      </c>
      <c r="AS9" s="14"/>
      <c r="AT9" s="14" t="s">
        <v>247</v>
      </c>
      <c r="AU9" s="14">
        <v>0.380316756915559</v>
      </c>
      <c r="AV9" s="14">
        <v>0.55882963120222395</v>
      </c>
      <c r="AW9" s="14">
        <v>0.428720351647633</v>
      </c>
      <c r="AX9" s="14">
        <v>0.54988291000202305</v>
      </c>
      <c r="AY9" s="14"/>
      <c r="AZ9" s="14">
        <v>0.51985728544895005</v>
      </c>
      <c r="BA9" s="14">
        <v>0.464870520713076</v>
      </c>
      <c r="BB9" s="14">
        <v>0.30991608225803302</v>
      </c>
      <c r="BC9" s="14">
        <v>0.431915568107195</v>
      </c>
      <c r="BD9" s="14">
        <v>0.53424724942134305</v>
      </c>
      <c r="BE9" s="14">
        <v>0.46990997400553602</v>
      </c>
    </row>
    <row r="10" spans="2:57" ht="30" x14ac:dyDescent="0.25">
      <c r="B10" s="15" t="s">
        <v>220</v>
      </c>
      <c r="C10" s="14">
        <v>0.36496806077513799</v>
      </c>
      <c r="D10" s="14">
        <v>0.41352848565596101</v>
      </c>
      <c r="E10" s="14">
        <v>0.33646543376892102</v>
      </c>
      <c r="F10" s="14"/>
      <c r="G10" s="14">
        <v>0.34513424440861301</v>
      </c>
      <c r="H10" s="14">
        <v>0.32353056075875702</v>
      </c>
      <c r="I10" s="14">
        <v>0.45970449984724299</v>
      </c>
      <c r="J10" s="14">
        <v>0.27427048699102402</v>
      </c>
      <c r="K10" s="14">
        <v>0.47032845561412401</v>
      </c>
      <c r="L10" s="14">
        <v>0.35198871408566701</v>
      </c>
      <c r="M10" s="14"/>
      <c r="N10" s="14">
        <v>0.35134682352702001</v>
      </c>
      <c r="O10" s="14">
        <v>0.42801266088034901</v>
      </c>
      <c r="P10" s="14">
        <v>0.32994851274213599</v>
      </c>
      <c r="Q10" s="14">
        <v>0.34284641014991502</v>
      </c>
      <c r="R10" s="14"/>
      <c r="S10" s="14">
        <v>0.42127348525680902</v>
      </c>
      <c r="T10" s="14">
        <v>0.27704926387149198</v>
      </c>
      <c r="U10" s="14">
        <v>0.34344123311068098</v>
      </c>
      <c r="V10" s="14">
        <v>0.35009556165029398</v>
      </c>
      <c r="W10" s="14">
        <v>0.281044579314499</v>
      </c>
      <c r="X10" s="14">
        <v>0.30142001565319598</v>
      </c>
      <c r="Y10" s="14">
        <v>0.43207665284275798</v>
      </c>
      <c r="Z10" s="14">
        <v>0.51909053598275501</v>
      </c>
      <c r="AA10" s="14">
        <v>0.36726233412803899</v>
      </c>
      <c r="AB10" s="14">
        <v>0.42407697772616798</v>
      </c>
      <c r="AC10" s="14">
        <v>0.28646089123012902</v>
      </c>
      <c r="AD10" s="14">
        <v>0.44186999826934698</v>
      </c>
      <c r="AE10" s="14"/>
      <c r="AF10" s="14">
        <v>0.37702134772593798</v>
      </c>
      <c r="AG10" s="14">
        <v>0.36046818532385899</v>
      </c>
      <c r="AH10" s="14">
        <v>0.38698790048551401</v>
      </c>
      <c r="AI10" s="14"/>
      <c r="AJ10" s="14">
        <v>0.38529019200332199</v>
      </c>
      <c r="AK10" s="14">
        <v>0.35269374734238801</v>
      </c>
      <c r="AL10" s="14">
        <v>0.34944556762803902</v>
      </c>
      <c r="AM10" s="14">
        <v>0.30692290935230598</v>
      </c>
      <c r="AN10" s="14">
        <v>0.45122692835693901</v>
      </c>
      <c r="AO10" s="14"/>
      <c r="AP10" s="14">
        <v>0.45212265872249402</v>
      </c>
      <c r="AQ10" s="14">
        <v>0.36632116284691202</v>
      </c>
      <c r="AR10" s="14">
        <v>0.26263542292196401</v>
      </c>
      <c r="AS10" s="14"/>
      <c r="AT10" s="14" t="s">
        <v>247</v>
      </c>
      <c r="AU10" s="14">
        <v>0.405802193412239</v>
      </c>
      <c r="AV10" s="14">
        <v>0.30269309945453599</v>
      </c>
      <c r="AW10" s="14">
        <v>0.429387615769451</v>
      </c>
      <c r="AX10" s="14">
        <v>0.25814885976650198</v>
      </c>
      <c r="AY10" s="14"/>
      <c r="AZ10" s="14">
        <v>0.32725442124342202</v>
      </c>
      <c r="BA10" s="14">
        <v>0.38230627510996701</v>
      </c>
      <c r="BB10" s="14">
        <v>0.46280702351352199</v>
      </c>
      <c r="BC10" s="14">
        <v>0.36375949702383298</v>
      </c>
      <c r="BD10" s="14">
        <v>0.30277736336097</v>
      </c>
      <c r="BE10" s="14">
        <v>0.366859978042955</v>
      </c>
    </row>
    <row r="11" spans="2:57" x14ac:dyDescent="0.25">
      <c r="B11" s="15" t="s">
        <v>221</v>
      </c>
      <c r="C11" s="14">
        <v>0.116787240421133</v>
      </c>
      <c r="D11" s="14">
        <v>0.13557131303210401</v>
      </c>
      <c r="E11" s="14">
        <v>0.105484050821081</v>
      </c>
      <c r="F11" s="14"/>
      <c r="G11" s="14">
        <v>9.3480008324293901E-2</v>
      </c>
      <c r="H11" s="14">
        <v>5.8667623409126103E-2</v>
      </c>
      <c r="I11" s="14">
        <v>0.123375397131509</v>
      </c>
      <c r="J11" s="14">
        <v>0.199502472800488</v>
      </c>
      <c r="K11" s="14">
        <v>0.154705440889326</v>
      </c>
      <c r="L11" s="14">
        <v>8.74290092608032E-2</v>
      </c>
      <c r="M11" s="14"/>
      <c r="N11" s="14">
        <v>0.109894847125492</v>
      </c>
      <c r="O11" s="14">
        <v>9.6191103187360599E-2</v>
      </c>
      <c r="P11" s="14">
        <v>0.141332173864953</v>
      </c>
      <c r="Q11" s="14">
        <v>0.13081501734933701</v>
      </c>
      <c r="R11" s="14"/>
      <c r="S11" s="14">
        <v>0.11045699743173</v>
      </c>
      <c r="T11" s="14">
        <v>0.118930202841556</v>
      </c>
      <c r="U11" s="14">
        <v>7.8743082099086106E-2</v>
      </c>
      <c r="V11" s="14">
        <v>3.2026271934866103E-2</v>
      </c>
      <c r="W11" s="14">
        <v>8.38149505457325E-2</v>
      </c>
      <c r="X11" s="14">
        <v>0.20742360506535301</v>
      </c>
      <c r="Y11" s="14">
        <v>0.19282775920615899</v>
      </c>
      <c r="Z11" s="14">
        <v>5.1718962991098801E-2</v>
      </c>
      <c r="AA11" s="14">
        <v>0.18030810888586499</v>
      </c>
      <c r="AB11" s="14">
        <v>0.125379860178601</v>
      </c>
      <c r="AC11" s="14">
        <v>3.8919799452175698E-2</v>
      </c>
      <c r="AD11" s="14">
        <v>6.4242828309405295E-2</v>
      </c>
      <c r="AE11" s="14"/>
      <c r="AF11" s="14">
        <v>0.16340355669505899</v>
      </c>
      <c r="AG11" s="14">
        <v>9.4101790580333994E-2</v>
      </c>
      <c r="AH11" s="14">
        <v>0.13158280466397901</v>
      </c>
      <c r="AI11" s="14"/>
      <c r="AJ11" s="14">
        <v>0.131229082996451</v>
      </c>
      <c r="AK11" s="14">
        <v>9.9182583158612295E-2</v>
      </c>
      <c r="AL11" s="14">
        <v>0.15965594033687</v>
      </c>
      <c r="AM11" s="14">
        <v>0</v>
      </c>
      <c r="AN11" s="14">
        <v>0.109681633226399</v>
      </c>
      <c r="AO11" s="14"/>
      <c r="AP11" s="14">
        <v>0.12302064495887199</v>
      </c>
      <c r="AQ11" s="14">
        <v>0.104882427560333</v>
      </c>
      <c r="AR11" s="14">
        <v>0.16575804908921499</v>
      </c>
      <c r="AS11" s="14"/>
      <c r="AT11" s="14" t="s">
        <v>247</v>
      </c>
      <c r="AU11" s="14">
        <v>0.14923808171118599</v>
      </c>
      <c r="AV11" s="14">
        <v>9.9908788549968805E-2</v>
      </c>
      <c r="AW11" s="14">
        <v>9.9860308475973006E-2</v>
      </c>
      <c r="AX11" s="14">
        <v>0.191968230231475</v>
      </c>
      <c r="AY11" s="14"/>
      <c r="AZ11" s="14">
        <v>0.119113811566208</v>
      </c>
      <c r="BA11" s="14">
        <v>0.10318039718135</v>
      </c>
      <c r="BB11" s="14">
        <v>0.16417251272011901</v>
      </c>
      <c r="BC11" s="14">
        <v>0.14189650292856701</v>
      </c>
      <c r="BD11" s="14">
        <v>7.2862588520614002E-2</v>
      </c>
      <c r="BE11" s="14">
        <v>0.117310183127375</v>
      </c>
    </row>
    <row r="12" spans="2:57" ht="30" x14ac:dyDescent="0.25">
      <c r="B12" s="15" t="s">
        <v>222</v>
      </c>
      <c r="C12" s="14">
        <v>3.53950986945352E-2</v>
      </c>
      <c r="D12" s="14">
        <v>4.3648598328970598E-2</v>
      </c>
      <c r="E12" s="14">
        <v>3.0247249568855199E-2</v>
      </c>
      <c r="F12" s="14"/>
      <c r="G12" s="14">
        <v>1.50243306314064E-2</v>
      </c>
      <c r="H12" s="14">
        <v>5.8621770944931401E-2</v>
      </c>
      <c r="I12" s="14">
        <v>1.42496173675782E-2</v>
      </c>
      <c r="J12" s="14">
        <v>2.50220531158276E-2</v>
      </c>
      <c r="K12" s="14">
        <v>8.5058369581078097E-2</v>
      </c>
      <c r="L12" s="14">
        <v>2.3137058454616301E-2</v>
      </c>
      <c r="M12" s="14"/>
      <c r="N12" s="14">
        <v>1.79099544865652E-2</v>
      </c>
      <c r="O12" s="14">
        <v>5.9007372696921301E-2</v>
      </c>
      <c r="P12" s="14">
        <v>2.99761972600503E-2</v>
      </c>
      <c r="Q12" s="14">
        <v>4.3082967454436003E-2</v>
      </c>
      <c r="R12" s="14"/>
      <c r="S12" s="14">
        <v>0</v>
      </c>
      <c r="T12" s="14">
        <v>2.84874752718659E-2</v>
      </c>
      <c r="U12" s="14">
        <v>4.5636582149216301E-2</v>
      </c>
      <c r="V12" s="14">
        <v>3.8697188815113498E-2</v>
      </c>
      <c r="W12" s="14">
        <v>8.6233467651968404E-2</v>
      </c>
      <c r="X12" s="14">
        <v>6.5395167887062899E-2</v>
      </c>
      <c r="Y12" s="14">
        <v>0</v>
      </c>
      <c r="Z12" s="14">
        <v>0</v>
      </c>
      <c r="AA12" s="14">
        <v>0</v>
      </c>
      <c r="AB12" s="14">
        <v>5.1512749208474498E-2</v>
      </c>
      <c r="AC12" s="14">
        <v>3.49587712714187E-2</v>
      </c>
      <c r="AD12" s="14">
        <v>0.18068473458598</v>
      </c>
      <c r="AE12" s="14"/>
      <c r="AF12" s="14">
        <v>3.57671687280844E-2</v>
      </c>
      <c r="AG12" s="14">
        <v>3.6131086566739398E-2</v>
      </c>
      <c r="AH12" s="14">
        <v>4.7278344884639299E-2</v>
      </c>
      <c r="AI12" s="14"/>
      <c r="AJ12" s="14">
        <v>3.5460282962484303E-2</v>
      </c>
      <c r="AK12" s="14">
        <v>3.5068513934690598E-2</v>
      </c>
      <c r="AL12" s="14">
        <v>1.8360241071753301E-2</v>
      </c>
      <c r="AM12" s="14">
        <v>0</v>
      </c>
      <c r="AN12" s="14">
        <v>4.1200994203238299E-2</v>
      </c>
      <c r="AO12" s="14"/>
      <c r="AP12" s="14">
        <v>1.47949664746088E-2</v>
      </c>
      <c r="AQ12" s="14">
        <v>1.12916702085195E-2</v>
      </c>
      <c r="AR12" s="14">
        <v>1.8364230279625401E-2</v>
      </c>
      <c r="AS12" s="14"/>
      <c r="AT12" s="14" t="s">
        <v>247</v>
      </c>
      <c r="AU12" s="14">
        <v>4.3745647905552097E-2</v>
      </c>
      <c r="AV12" s="14">
        <v>2.7020540722966498E-2</v>
      </c>
      <c r="AW12" s="14">
        <v>1.48638012725021E-2</v>
      </c>
      <c r="AX12" s="14">
        <v>0</v>
      </c>
      <c r="AY12" s="14"/>
      <c r="AZ12" s="14">
        <v>1.7027124082767402E-2</v>
      </c>
      <c r="BA12" s="14">
        <v>3.5497478400652101E-2</v>
      </c>
      <c r="BB12" s="14">
        <v>6.3104381508326104E-2</v>
      </c>
      <c r="BC12" s="14">
        <v>3.10109261233802E-2</v>
      </c>
      <c r="BD12" s="14">
        <v>7.2308296116460294E-2</v>
      </c>
      <c r="BE12" s="14">
        <v>0</v>
      </c>
    </row>
    <row r="13" spans="2:57" ht="30" x14ac:dyDescent="0.25">
      <c r="B13" s="15" t="s">
        <v>223</v>
      </c>
      <c r="C13" s="14">
        <v>1.37874311042585E-2</v>
      </c>
      <c r="D13" s="14">
        <v>1.84396921025178E-2</v>
      </c>
      <c r="E13" s="14">
        <v>7.2493590519618796E-3</v>
      </c>
      <c r="F13" s="14"/>
      <c r="G13" s="14">
        <v>1.57956426477164E-2</v>
      </c>
      <c r="H13" s="14">
        <v>3.5312352849625202E-2</v>
      </c>
      <c r="I13" s="14">
        <v>1.45890480814311E-2</v>
      </c>
      <c r="J13" s="14">
        <v>0</v>
      </c>
      <c r="K13" s="14">
        <v>0</v>
      </c>
      <c r="L13" s="14">
        <v>1.06947756098024E-2</v>
      </c>
      <c r="M13" s="14"/>
      <c r="N13" s="14">
        <v>2.07837270053427E-2</v>
      </c>
      <c r="O13" s="14">
        <v>2.4939898709059601E-2</v>
      </c>
      <c r="P13" s="14">
        <v>0</v>
      </c>
      <c r="Q13" s="14">
        <v>0</v>
      </c>
      <c r="R13" s="14"/>
      <c r="S13" s="14">
        <v>1.4123687998649199E-2</v>
      </c>
      <c r="T13" s="14">
        <v>0</v>
      </c>
      <c r="U13" s="14">
        <v>0</v>
      </c>
      <c r="V13" s="14">
        <v>3.0748125214820499E-2</v>
      </c>
      <c r="W13" s="14">
        <v>0</v>
      </c>
      <c r="X13" s="14">
        <v>0</v>
      </c>
      <c r="Y13" s="14">
        <v>3.0781790014509501E-2</v>
      </c>
      <c r="Z13" s="14">
        <v>0</v>
      </c>
      <c r="AA13" s="14">
        <v>0</v>
      </c>
      <c r="AB13" s="14">
        <v>4.1038232748555101E-2</v>
      </c>
      <c r="AC13" s="14">
        <v>3.5838959691416601E-2</v>
      </c>
      <c r="AD13" s="14">
        <v>0</v>
      </c>
      <c r="AE13" s="14"/>
      <c r="AF13" s="14">
        <v>0</v>
      </c>
      <c r="AG13" s="14">
        <v>1.9223284502944998E-2</v>
      </c>
      <c r="AH13" s="14">
        <v>0</v>
      </c>
      <c r="AI13" s="14"/>
      <c r="AJ13" s="14">
        <v>7.9752461626925193E-3</v>
      </c>
      <c r="AK13" s="14">
        <v>8.0087881709340007E-3</v>
      </c>
      <c r="AL13" s="14">
        <v>2.0814053795756401E-2</v>
      </c>
      <c r="AM13" s="14">
        <v>0</v>
      </c>
      <c r="AN13" s="14">
        <v>0</v>
      </c>
      <c r="AO13" s="14"/>
      <c r="AP13" s="14">
        <v>0</v>
      </c>
      <c r="AQ13" s="14">
        <v>2.04396232579774E-2</v>
      </c>
      <c r="AR13" s="14">
        <v>2.0818576153982801E-2</v>
      </c>
      <c r="AS13" s="14"/>
      <c r="AT13" s="14" t="s">
        <v>247</v>
      </c>
      <c r="AU13" s="14">
        <v>7.2423869169675999E-3</v>
      </c>
      <c r="AV13" s="14">
        <v>1.1547940070304699E-2</v>
      </c>
      <c r="AW13" s="14">
        <v>2.7167922834441201E-2</v>
      </c>
      <c r="AX13" s="14">
        <v>0</v>
      </c>
      <c r="AY13" s="14"/>
      <c r="AZ13" s="14">
        <v>1.67473576586529E-2</v>
      </c>
      <c r="BA13" s="14">
        <v>7.9473156822050302E-3</v>
      </c>
      <c r="BB13" s="14">
        <v>0</v>
      </c>
      <c r="BC13" s="14">
        <v>3.1417505817025002E-2</v>
      </c>
      <c r="BD13" s="14">
        <v>0</v>
      </c>
      <c r="BE13" s="14">
        <v>4.5919864824134002E-2</v>
      </c>
    </row>
    <row r="14" spans="2:57" x14ac:dyDescent="0.25">
      <c r="B14" s="15" t="s">
        <v>87</v>
      </c>
      <c r="C14" s="23">
        <v>4.0272361892515103E-3</v>
      </c>
      <c r="D14" s="23">
        <v>1.00832616642698E-2</v>
      </c>
      <c r="E14" s="23">
        <v>0</v>
      </c>
      <c r="F14" s="23"/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2.0991129323388199E-2</v>
      </c>
      <c r="M14" s="23"/>
      <c r="N14" s="23">
        <v>0</v>
      </c>
      <c r="O14" s="23">
        <v>7.76626691165148E-3</v>
      </c>
      <c r="P14" s="23">
        <v>0</v>
      </c>
      <c r="Q14" s="23">
        <v>1.1977528711246001E-2</v>
      </c>
      <c r="R14" s="23"/>
      <c r="S14" s="23">
        <v>0</v>
      </c>
      <c r="T14" s="23">
        <v>0</v>
      </c>
      <c r="U14" s="23">
        <v>4.1823126614966601E-2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1.9340259861752598E-2</v>
      </c>
      <c r="AB14" s="23">
        <v>0</v>
      </c>
      <c r="AC14" s="23">
        <v>0</v>
      </c>
      <c r="AD14" s="23">
        <v>0</v>
      </c>
      <c r="AE14" s="23"/>
      <c r="AF14" s="23">
        <v>7.70053844477915E-3</v>
      </c>
      <c r="AG14" s="23">
        <v>4.03270999843272E-3</v>
      </c>
      <c r="AH14" s="23">
        <v>0</v>
      </c>
      <c r="AI14" s="23"/>
      <c r="AJ14" s="23">
        <v>1.5166433631183199E-2</v>
      </c>
      <c r="AK14" s="23">
        <v>0</v>
      </c>
      <c r="AL14" s="23">
        <v>0</v>
      </c>
      <c r="AM14" s="23">
        <v>0</v>
      </c>
      <c r="AN14" s="23">
        <v>0</v>
      </c>
      <c r="AO14" s="23"/>
      <c r="AP14" s="23">
        <v>1.33766396085365E-2</v>
      </c>
      <c r="AQ14" s="23">
        <v>0</v>
      </c>
      <c r="AR14" s="23">
        <v>0</v>
      </c>
      <c r="AS14" s="23"/>
      <c r="AT14" s="23" t="s">
        <v>247</v>
      </c>
      <c r="AU14" s="23">
        <v>1.36549331384974E-2</v>
      </c>
      <c r="AV14" s="23">
        <v>0</v>
      </c>
      <c r="AW14" s="23">
        <v>0</v>
      </c>
      <c r="AX14" s="23">
        <v>0</v>
      </c>
      <c r="AY14" s="23"/>
      <c r="AZ14" s="23">
        <v>0</v>
      </c>
      <c r="BA14" s="23">
        <v>6.1980129127494898E-3</v>
      </c>
      <c r="BB14" s="23">
        <v>0</v>
      </c>
      <c r="BC14" s="23">
        <v>0</v>
      </c>
      <c r="BD14" s="23">
        <v>1.7804502580612301E-2</v>
      </c>
      <c r="BE14" s="23">
        <v>0</v>
      </c>
    </row>
    <row r="15" spans="2:57" x14ac:dyDescent="0.25">
      <c r="B15" s="16" t="s">
        <v>211</v>
      </c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267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113</v>
      </c>
      <c r="D7" s="10">
        <v>36</v>
      </c>
      <c r="E7" s="10">
        <v>76</v>
      </c>
      <c r="F7" s="10"/>
      <c r="G7" s="10">
        <v>25</v>
      </c>
      <c r="H7" s="10">
        <v>36</v>
      </c>
      <c r="I7" s="10">
        <v>23</v>
      </c>
      <c r="J7" s="10">
        <v>14</v>
      </c>
      <c r="K7" s="10">
        <v>7</v>
      </c>
      <c r="L7" s="10">
        <v>8</v>
      </c>
      <c r="M7" s="10"/>
      <c r="N7" s="10">
        <v>31</v>
      </c>
      <c r="O7" s="10">
        <v>45</v>
      </c>
      <c r="P7" s="10">
        <v>25</v>
      </c>
      <c r="Q7" s="10">
        <v>12</v>
      </c>
      <c r="R7" s="10"/>
      <c r="S7" s="10">
        <v>27</v>
      </c>
      <c r="T7" s="10">
        <v>12</v>
      </c>
      <c r="U7" s="10">
        <v>5</v>
      </c>
      <c r="V7" s="10">
        <v>5</v>
      </c>
      <c r="W7" s="10">
        <v>10</v>
      </c>
      <c r="X7" s="10">
        <v>14</v>
      </c>
      <c r="Y7" s="10">
        <v>8</v>
      </c>
      <c r="Z7" s="10">
        <v>5</v>
      </c>
      <c r="AA7" s="10">
        <v>12</v>
      </c>
      <c r="AB7" s="10">
        <v>11</v>
      </c>
      <c r="AC7" s="10">
        <v>2</v>
      </c>
      <c r="AD7" s="10">
        <v>2</v>
      </c>
      <c r="AE7" s="10"/>
      <c r="AF7" s="10">
        <v>23</v>
      </c>
      <c r="AG7" s="10">
        <v>53</v>
      </c>
      <c r="AH7" s="10">
        <v>15</v>
      </c>
      <c r="AI7" s="10"/>
      <c r="AJ7" s="10">
        <v>27</v>
      </c>
      <c r="AK7" s="10">
        <v>43</v>
      </c>
      <c r="AL7" s="10">
        <v>9</v>
      </c>
      <c r="AM7" s="10" t="s">
        <v>246</v>
      </c>
      <c r="AN7" s="10">
        <v>15</v>
      </c>
      <c r="AO7" s="10"/>
      <c r="AP7" s="10">
        <v>18</v>
      </c>
      <c r="AQ7" s="10">
        <v>51</v>
      </c>
      <c r="AR7" s="10">
        <v>12</v>
      </c>
      <c r="AS7" s="10"/>
      <c r="AT7" s="10" t="s">
        <v>246</v>
      </c>
      <c r="AU7" s="10">
        <v>27</v>
      </c>
      <c r="AV7" s="10">
        <v>43</v>
      </c>
      <c r="AW7" s="10">
        <v>30</v>
      </c>
      <c r="AX7" s="10">
        <v>1</v>
      </c>
      <c r="AY7" s="10"/>
      <c r="AZ7" s="10">
        <v>44</v>
      </c>
      <c r="BA7" s="10">
        <v>29</v>
      </c>
      <c r="BB7" s="10">
        <v>11</v>
      </c>
      <c r="BC7" s="10">
        <v>18</v>
      </c>
      <c r="BD7" s="10">
        <v>7</v>
      </c>
      <c r="BE7" s="10">
        <v>4</v>
      </c>
    </row>
    <row r="8" spans="2:57" ht="30" customHeight="1" x14ac:dyDescent="0.25">
      <c r="B8" s="11" t="s">
        <v>20</v>
      </c>
      <c r="C8" s="11">
        <v>115</v>
      </c>
      <c r="D8" s="11">
        <v>39</v>
      </c>
      <c r="E8" s="11">
        <v>74</v>
      </c>
      <c r="F8" s="11"/>
      <c r="G8" s="11">
        <v>26</v>
      </c>
      <c r="H8" s="11">
        <v>38</v>
      </c>
      <c r="I8" s="11">
        <v>24</v>
      </c>
      <c r="J8" s="11">
        <v>14</v>
      </c>
      <c r="K8" s="11">
        <v>6</v>
      </c>
      <c r="L8" s="11">
        <v>7</v>
      </c>
      <c r="M8" s="11"/>
      <c r="N8" s="11">
        <v>30</v>
      </c>
      <c r="O8" s="11">
        <v>44</v>
      </c>
      <c r="P8" s="11">
        <v>26</v>
      </c>
      <c r="Q8" s="11">
        <v>14</v>
      </c>
      <c r="R8" s="11"/>
      <c r="S8" s="11">
        <v>28</v>
      </c>
      <c r="T8" s="11">
        <v>11</v>
      </c>
      <c r="U8" s="11">
        <v>5</v>
      </c>
      <c r="V8" s="11">
        <v>5</v>
      </c>
      <c r="W8" s="11">
        <v>10</v>
      </c>
      <c r="X8" s="11">
        <v>15</v>
      </c>
      <c r="Y8" s="11">
        <v>8</v>
      </c>
      <c r="Z8" s="11">
        <v>5</v>
      </c>
      <c r="AA8" s="11">
        <v>13</v>
      </c>
      <c r="AB8" s="11">
        <v>12</v>
      </c>
      <c r="AC8" s="11">
        <v>2</v>
      </c>
      <c r="AD8" s="11">
        <v>2</v>
      </c>
      <c r="AE8" s="11"/>
      <c r="AF8" s="11">
        <v>22</v>
      </c>
      <c r="AG8" s="11">
        <v>54</v>
      </c>
      <c r="AH8" s="11">
        <v>15</v>
      </c>
      <c r="AI8" s="11"/>
      <c r="AJ8" s="11">
        <v>27</v>
      </c>
      <c r="AK8" s="11">
        <v>43</v>
      </c>
      <c r="AL8" s="11">
        <v>9</v>
      </c>
      <c r="AM8" s="11" t="s">
        <v>246</v>
      </c>
      <c r="AN8" s="11">
        <v>15</v>
      </c>
      <c r="AO8" s="11"/>
      <c r="AP8" s="11">
        <v>19</v>
      </c>
      <c r="AQ8" s="11">
        <v>53</v>
      </c>
      <c r="AR8" s="11">
        <v>12</v>
      </c>
      <c r="AS8" s="11"/>
      <c r="AT8" s="11" t="s">
        <v>246</v>
      </c>
      <c r="AU8" s="11">
        <v>28</v>
      </c>
      <c r="AV8" s="11">
        <v>43</v>
      </c>
      <c r="AW8" s="11">
        <v>30</v>
      </c>
      <c r="AX8" s="11">
        <v>1</v>
      </c>
      <c r="AY8" s="11"/>
      <c r="AZ8" s="11">
        <v>46</v>
      </c>
      <c r="BA8" s="11">
        <v>28</v>
      </c>
      <c r="BB8" s="11">
        <v>11</v>
      </c>
      <c r="BC8" s="11">
        <v>18</v>
      </c>
      <c r="BD8" s="11">
        <v>7</v>
      </c>
      <c r="BE8" s="11">
        <v>4</v>
      </c>
    </row>
    <row r="9" spans="2:57" ht="30" x14ac:dyDescent="0.25">
      <c r="B9" s="15" t="s">
        <v>219</v>
      </c>
      <c r="C9" s="14">
        <v>0.59560962379555205</v>
      </c>
      <c r="D9" s="14">
        <v>0.466212165894619</v>
      </c>
      <c r="E9" s="14">
        <v>0.65923785163941395</v>
      </c>
      <c r="F9" s="14"/>
      <c r="G9" s="14">
        <v>0.59924854497571201</v>
      </c>
      <c r="H9" s="14">
        <v>0.58641227985753297</v>
      </c>
      <c r="I9" s="14">
        <v>0.60731982900631598</v>
      </c>
      <c r="J9" s="14">
        <v>0.65148596688398497</v>
      </c>
      <c r="K9" s="14">
        <v>0.71510851962079802</v>
      </c>
      <c r="L9" s="14">
        <v>0.38611410412542801</v>
      </c>
      <c r="M9" s="14"/>
      <c r="N9" s="14">
        <v>0.61268656189149795</v>
      </c>
      <c r="O9" s="14">
        <v>0.46480667819030003</v>
      </c>
      <c r="P9" s="14">
        <v>0.70698786479550801</v>
      </c>
      <c r="Q9" s="14">
        <v>0.76064663098547403</v>
      </c>
      <c r="R9" s="14"/>
      <c r="S9" s="14">
        <v>0.44253746020419299</v>
      </c>
      <c r="T9" s="14">
        <v>0.60079663446301101</v>
      </c>
      <c r="U9" s="14">
        <v>1</v>
      </c>
      <c r="V9" s="14">
        <v>0.78531360421089302</v>
      </c>
      <c r="W9" s="14">
        <v>1</v>
      </c>
      <c r="X9" s="14">
        <v>0.450519447906153</v>
      </c>
      <c r="Y9" s="14">
        <v>0.48616326195860798</v>
      </c>
      <c r="Z9" s="14">
        <v>0.82680565329705002</v>
      </c>
      <c r="AA9" s="14">
        <v>0.43872781916548798</v>
      </c>
      <c r="AB9" s="14">
        <v>0.74182647137854096</v>
      </c>
      <c r="AC9" s="14">
        <v>0.53492350627560203</v>
      </c>
      <c r="AD9" s="14">
        <v>0.46228435637499099</v>
      </c>
      <c r="AE9" s="14"/>
      <c r="AF9" s="14">
        <v>0.47493229858167801</v>
      </c>
      <c r="AG9" s="14">
        <v>0.57167863576175604</v>
      </c>
      <c r="AH9" s="14">
        <v>0.80303468719554605</v>
      </c>
      <c r="AI9" s="14"/>
      <c r="AJ9" s="14">
        <v>0.630726462993494</v>
      </c>
      <c r="AK9" s="14">
        <v>0.56533075999614302</v>
      </c>
      <c r="AL9" s="14">
        <v>0.79009396050723002</v>
      </c>
      <c r="AM9" s="14" t="s">
        <v>247</v>
      </c>
      <c r="AN9" s="14">
        <v>0.73384773830247196</v>
      </c>
      <c r="AO9" s="14"/>
      <c r="AP9" s="14">
        <v>0.60550336050162601</v>
      </c>
      <c r="AQ9" s="14">
        <v>0.55331663038753698</v>
      </c>
      <c r="AR9" s="14">
        <v>0.84324914943623297</v>
      </c>
      <c r="AS9" s="14"/>
      <c r="AT9" s="14" t="s">
        <v>247</v>
      </c>
      <c r="AU9" s="14">
        <v>0.44832868581477098</v>
      </c>
      <c r="AV9" s="14">
        <v>0.602926729956065</v>
      </c>
      <c r="AW9" s="14">
        <v>0.68411787342526098</v>
      </c>
      <c r="AX9" s="14">
        <v>1</v>
      </c>
      <c r="AY9" s="14"/>
      <c r="AZ9" s="14">
        <v>0.60623911665610697</v>
      </c>
      <c r="BA9" s="14">
        <v>0.60321524938375404</v>
      </c>
      <c r="BB9" s="14">
        <v>0.37559465029695599</v>
      </c>
      <c r="BC9" s="14">
        <v>0.53408646108097002</v>
      </c>
      <c r="BD9" s="14">
        <v>0.74719438083494705</v>
      </c>
      <c r="BE9" s="14">
        <v>1</v>
      </c>
    </row>
    <row r="10" spans="2:57" ht="30" x14ac:dyDescent="0.25">
      <c r="B10" s="15" t="s">
        <v>220</v>
      </c>
      <c r="C10" s="14">
        <v>0.35008292598875501</v>
      </c>
      <c r="D10" s="14">
        <v>0.45533977050235602</v>
      </c>
      <c r="E10" s="14">
        <v>0.29859280782414099</v>
      </c>
      <c r="F10" s="14"/>
      <c r="G10" s="14">
        <v>0.353685335982861</v>
      </c>
      <c r="H10" s="14">
        <v>0.33381303643337101</v>
      </c>
      <c r="I10" s="14">
        <v>0.345297042610204</v>
      </c>
      <c r="J10" s="14">
        <v>0.28462735606971601</v>
      </c>
      <c r="K10" s="14">
        <v>0.28489148037920198</v>
      </c>
      <c r="L10" s="14">
        <v>0.61388589587457199</v>
      </c>
      <c r="M10" s="14"/>
      <c r="N10" s="14">
        <v>0.387313438108502</v>
      </c>
      <c r="O10" s="14">
        <v>0.42161465632307299</v>
      </c>
      <c r="P10" s="14">
        <v>0.29301213520449199</v>
      </c>
      <c r="Q10" s="14">
        <v>0.1526870095207</v>
      </c>
      <c r="R10" s="14"/>
      <c r="S10" s="14">
        <v>0.44012534978685502</v>
      </c>
      <c r="T10" s="14">
        <v>0.320309466060126</v>
      </c>
      <c r="U10" s="14">
        <v>0</v>
      </c>
      <c r="V10" s="14">
        <v>0.214686395789107</v>
      </c>
      <c r="W10" s="14">
        <v>0</v>
      </c>
      <c r="X10" s="14">
        <v>0.48680319314069898</v>
      </c>
      <c r="Y10" s="14">
        <v>0.373171458463393</v>
      </c>
      <c r="Z10" s="14">
        <v>0.17319434670295</v>
      </c>
      <c r="AA10" s="14">
        <v>0.56127218083451202</v>
      </c>
      <c r="AB10" s="14">
        <v>0.25817352862145898</v>
      </c>
      <c r="AC10" s="14">
        <v>0.46507649372439802</v>
      </c>
      <c r="AD10" s="14">
        <v>0.53771564362500901</v>
      </c>
      <c r="AE10" s="14"/>
      <c r="AF10" s="14">
        <v>0.43327006116267902</v>
      </c>
      <c r="AG10" s="14">
        <v>0.39167786189394799</v>
      </c>
      <c r="AH10" s="14">
        <v>0.19696531280445401</v>
      </c>
      <c r="AI10" s="14"/>
      <c r="AJ10" s="14">
        <v>0.28832897738305602</v>
      </c>
      <c r="AK10" s="14">
        <v>0.43466924000385698</v>
      </c>
      <c r="AL10" s="14">
        <v>0.10943498063705701</v>
      </c>
      <c r="AM10" s="14" t="s">
        <v>247</v>
      </c>
      <c r="AN10" s="14">
        <v>0.26615226169752798</v>
      </c>
      <c r="AO10" s="14"/>
      <c r="AP10" s="14">
        <v>0.334768478372794</v>
      </c>
      <c r="AQ10" s="14">
        <v>0.40268701650469002</v>
      </c>
      <c r="AR10" s="14">
        <v>8.2177603317017303E-2</v>
      </c>
      <c r="AS10" s="14"/>
      <c r="AT10" s="14" t="s">
        <v>247</v>
      </c>
      <c r="AU10" s="14">
        <v>0.43403718069818897</v>
      </c>
      <c r="AV10" s="14">
        <v>0.32947845665227399</v>
      </c>
      <c r="AW10" s="14">
        <v>0.31588212657473902</v>
      </c>
      <c r="AX10" s="14">
        <v>0</v>
      </c>
      <c r="AY10" s="14"/>
      <c r="AZ10" s="14">
        <v>0.34352060594038097</v>
      </c>
      <c r="BA10" s="14">
        <v>0.331413829728198</v>
      </c>
      <c r="BB10" s="14">
        <v>0.53750936387874204</v>
      </c>
      <c r="BC10" s="14">
        <v>0.40303706395710398</v>
      </c>
      <c r="BD10" s="14">
        <v>0.25280561916505301</v>
      </c>
      <c r="BE10" s="14">
        <v>0</v>
      </c>
    </row>
    <row r="11" spans="2:57" x14ac:dyDescent="0.25">
      <c r="B11" s="15" t="s">
        <v>221</v>
      </c>
      <c r="C11" s="14">
        <v>3.5390641101906303E-2</v>
      </c>
      <c r="D11" s="14">
        <v>7.8448063603025295E-2</v>
      </c>
      <c r="E11" s="14">
        <v>1.29629508050226E-2</v>
      </c>
      <c r="F11" s="14"/>
      <c r="G11" s="14">
        <v>0</v>
      </c>
      <c r="H11" s="14">
        <v>5.46356688388464E-2</v>
      </c>
      <c r="I11" s="14">
        <v>4.73831283834803E-2</v>
      </c>
      <c r="J11" s="14">
        <v>6.3886677046299398E-2</v>
      </c>
      <c r="K11" s="14">
        <v>0</v>
      </c>
      <c r="L11" s="14">
        <v>0</v>
      </c>
      <c r="M11" s="14"/>
      <c r="N11" s="14">
        <v>0</v>
      </c>
      <c r="O11" s="14">
        <v>9.1981136174668396E-2</v>
      </c>
      <c r="P11" s="14">
        <v>0</v>
      </c>
      <c r="Q11" s="14">
        <v>0</v>
      </c>
      <c r="R11" s="14"/>
      <c r="S11" s="14">
        <v>7.4005560701135398E-2</v>
      </c>
      <c r="T11" s="14">
        <v>7.8893899476863497E-2</v>
      </c>
      <c r="U11" s="14">
        <v>0</v>
      </c>
      <c r="V11" s="14">
        <v>0</v>
      </c>
      <c r="W11" s="14">
        <v>0</v>
      </c>
      <c r="X11" s="14">
        <v>0</v>
      </c>
      <c r="Y11" s="14">
        <v>0.14066527957799899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/>
      <c r="AF11" s="14">
        <v>4.9357135018028499E-2</v>
      </c>
      <c r="AG11" s="14">
        <v>3.6643502344295198E-2</v>
      </c>
      <c r="AH11" s="14">
        <v>0</v>
      </c>
      <c r="AI11" s="14"/>
      <c r="AJ11" s="14">
        <v>8.0944559623449305E-2</v>
      </c>
      <c r="AK11" s="14">
        <v>0</v>
      </c>
      <c r="AL11" s="14">
        <v>0.100471058855714</v>
      </c>
      <c r="AM11" s="14" t="s">
        <v>247</v>
      </c>
      <c r="AN11" s="14">
        <v>0</v>
      </c>
      <c r="AO11" s="14"/>
      <c r="AP11" s="14">
        <v>5.9728161125579597E-2</v>
      </c>
      <c r="AQ11" s="14">
        <v>2.0975038936327801E-2</v>
      </c>
      <c r="AR11" s="14">
        <v>7.4573247246749602E-2</v>
      </c>
      <c r="AS11" s="14"/>
      <c r="AT11" s="14" t="s">
        <v>247</v>
      </c>
      <c r="AU11" s="14">
        <v>7.4192845470702498E-2</v>
      </c>
      <c r="AV11" s="14">
        <v>4.5640427910364802E-2</v>
      </c>
      <c r="AW11" s="14">
        <v>0</v>
      </c>
      <c r="AX11" s="14">
        <v>0</v>
      </c>
      <c r="AY11" s="14"/>
      <c r="AZ11" s="14">
        <v>2.40233341450907E-2</v>
      </c>
      <c r="BA11" s="14">
        <v>3.12507560831881E-2</v>
      </c>
      <c r="BB11" s="14">
        <v>8.6895985824301802E-2</v>
      </c>
      <c r="BC11" s="14">
        <v>6.2876474961925805E-2</v>
      </c>
      <c r="BD11" s="14">
        <v>0</v>
      </c>
      <c r="BE11" s="14">
        <v>0</v>
      </c>
    </row>
    <row r="12" spans="2:57" ht="30" x14ac:dyDescent="0.25">
      <c r="B12" s="15" t="s">
        <v>222</v>
      </c>
      <c r="C12" s="14">
        <v>1.8916809113785901E-2</v>
      </c>
      <c r="D12" s="14">
        <v>0</v>
      </c>
      <c r="E12" s="14">
        <v>2.92063897314217E-2</v>
      </c>
      <c r="F12" s="14"/>
      <c r="G12" s="14">
        <v>4.70661190414274E-2</v>
      </c>
      <c r="H12" s="14">
        <v>2.5139014870250002E-2</v>
      </c>
      <c r="I12" s="14">
        <v>0</v>
      </c>
      <c r="J12" s="14">
        <v>0</v>
      </c>
      <c r="K12" s="14">
        <v>0</v>
      </c>
      <c r="L12" s="14">
        <v>0</v>
      </c>
      <c r="M12" s="14"/>
      <c r="N12" s="14">
        <v>0</v>
      </c>
      <c r="O12" s="14">
        <v>2.15975293119582E-2</v>
      </c>
      <c r="P12" s="14">
        <v>0</v>
      </c>
      <c r="Q12" s="14">
        <v>8.6666359493825604E-2</v>
      </c>
      <c r="R12" s="14"/>
      <c r="S12" s="14">
        <v>4.3331629307816699E-2</v>
      </c>
      <c r="T12" s="14">
        <v>0</v>
      </c>
      <c r="U12" s="14">
        <v>0</v>
      </c>
      <c r="V12" s="14">
        <v>0</v>
      </c>
      <c r="W12" s="14">
        <v>0</v>
      </c>
      <c r="X12" s="14">
        <v>6.26773589531473E-2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/>
      <c r="AF12" s="14">
        <v>4.2440505237613897E-2</v>
      </c>
      <c r="AG12" s="14">
        <v>0</v>
      </c>
      <c r="AH12" s="14">
        <v>0</v>
      </c>
      <c r="AI12" s="14"/>
      <c r="AJ12" s="14">
        <v>0</v>
      </c>
      <c r="AK12" s="14">
        <v>0</v>
      </c>
      <c r="AL12" s="14">
        <v>0</v>
      </c>
      <c r="AM12" s="14" t="s">
        <v>247</v>
      </c>
      <c r="AN12" s="14">
        <v>0</v>
      </c>
      <c r="AO12" s="14"/>
      <c r="AP12" s="14">
        <v>0</v>
      </c>
      <c r="AQ12" s="14">
        <v>2.30213141714453E-2</v>
      </c>
      <c r="AR12" s="14">
        <v>0</v>
      </c>
      <c r="AS12" s="14"/>
      <c r="AT12" s="14" t="s">
        <v>247</v>
      </c>
      <c r="AU12" s="14">
        <v>4.3441288016338002E-2</v>
      </c>
      <c r="AV12" s="14">
        <v>2.1954385481296398E-2</v>
      </c>
      <c r="AW12" s="14">
        <v>0</v>
      </c>
      <c r="AX12" s="14">
        <v>0</v>
      </c>
      <c r="AY12" s="14"/>
      <c r="AZ12" s="14">
        <v>2.6216943258421398E-2</v>
      </c>
      <c r="BA12" s="14">
        <v>3.4120164804860201E-2</v>
      </c>
      <c r="BB12" s="14">
        <v>0</v>
      </c>
      <c r="BC12" s="14">
        <v>0</v>
      </c>
      <c r="BD12" s="14">
        <v>0</v>
      </c>
      <c r="BE12" s="14">
        <v>0</v>
      </c>
    </row>
    <row r="13" spans="2:57" ht="30" x14ac:dyDescent="0.25">
      <c r="B13" s="15" t="s">
        <v>223</v>
      </c>
      <c r="C13" s="14">
        <v>0</v>
      </c>
      <c r="D13" s="14">
        <v>0</v>
      </c>
      <c r="E13" s="14">
        <v>0</v>
      </c>
      <c r="F13" s="14"/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/>
      <c r="N13" s="14">
        <v>0</v>
      </c>
      <c r="O13" s="14">
        <v>0</v>
      </c>
      <c r="P13" s="14">
        <v>0</v>
      </c>
      <c r="Q13" s="14">
        <v>0</v>
      </c>
      <c r="R13" s="14"/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/>
      <c r="AF13" s="14">
        <v>0</v>
      </c>
      <c r="AG13" s="14">
        <v>0</v>
      </c>
      <c r="AH13" s="14">
        <v>0</v>
      </c>
      <c r="AI13" s="14"/>
      <c r="AJ13" s="14">
        <v>0</v>
      </c>
      <c r="AK13" s="14">
        <v>0</v>
      </c>
      <c r="AL13" s="14">
        <v>0</v>
      </c>
      <c r="AM13" s="14" t="s">
        <v>247</v>
      </c>
      <c r="AN13" s="14">
        <v>0</v>
      </c>
      <c r="AO13" s="14"/>
      <c r="AP13" s="14">
        <v>0</v>
      </c>
      <c r="AQ13" s="14">
        <v>0</v>
      </c>
      <c r="AR13" s="14">
        <v>0</v>
      </c>
      <c r="AS13" s="14"/>
      <c r="AT13" s="14" t="s">
        <v>247</v>
      </c>
      <c r="AU13" s="14">
        <v>0</v>
      </c>
      <c r="AV13" s="14">
        <v>0</v>
      </c>
      <c r="AW13" s="14">
        <v>0</v>
      </c>
      <c r="AX13" s="14">
        <v>0</v>
      </c>
      <c r="AY13" s="14"/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</row>
    <row r="14" spans="2:57" x14ac:dyDescent="0.25">
      <c r="B14" s="15" t="s">
        <v>87</v>
      </c>
      <c r="C14" s="23">
        <v>0</v>
      </c>
      <c r="D14" s="23">
        <v>0</v>
      </c>
      <c r="E14" s="23">
        <v>0</v>
      </c>
      <c r="F14" s="23"/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/>
      <c r="N14" s="23">
        <v>0</v>
      </c>
      <c r="O14" s="23">
        <v>0</v>
      </c>
      <c r="P14" s="23">
        <v>0</v>
      </c>
      <c r="Q14" s="23">
        <v>0</v>
      </c>
      <c r="R14" s="23"/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/>
      <c r="AF14" s="23">
        <v>0</v>
      </c>
      <c r="AG14" s="23">
        <v>0</v>
      </c>
      <c r="AH14" s="23">
        <v>0</v>
      </c>
      <c r="AI14" s="23"/>
      <c r="AJ14" s="23">
        <v>0</v>
      </c>
      <c r="AK14" s="23">
        <v>0</v>
      </c>
      <c r="AL14" s="23">
        <v>0</v>
      </c>
      <c r="AM14" s="23" t="s">
        <v>247</v>
      </c>
      <c r="AN14" s="23">
        <v>0</v>
      </c>
      <c r="AO14" s="23"/>
      <c r="AP14" s="23">
        <v>0</v>
      </c>
      <c r="AQ14" s="23">
        <v>0</v>
      </c>
      <c r="AR14" s="23">
        <v>0</v>
      </c>
      <c r="AS14" s="23"/>
      <c r="AT14" s="23" t="s">
        <v>247</v>
      </c>
      <c r="AU14" s="23">
        <v>0</v>
      </c>
      <c r="AV14" s="23">
        <v>0</v>
      </c>
      <c r="AW14" s="23">
        <v>0</v>
      </c>
      <c r="AX14" s="23">
        <v>0</v>
      </c>
      <c r="AY14" s="23"/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</row>
    <row r="15" spans="2:57" x14ac:dyDescent="0.25">
      <c r="B15" s="16" t="s">
        <v>211</v>
      </c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268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252</v>
      </c>
      <c r="D7" s="10">
        <v>180</v>
      </c>
      <c r="E7" s="10">
        <v>71</v>
      </c>
      <c r="F7" s="10"/>
      <c r="G7" s="10">
        <v>43</v>
      </c>
      <c r="H7" s="10">
        <v>54</v>
      </c>
      <c r="I7" s="10">
        <v>40</v>
      </c>
      <c r="J7" s="10">
        <v>37</v>
      </c>
      <c r="K7" s="10">
        <v>27</v>
      </c>
      <c r="L7" s="10">
        <v>51</v>
      </c>
      <c r="M7" s="10"/>
      <c r="N7" s="10">
        <v>120</v>
      </c>
      <c r="O7" s="10">
        <v>61</v>
      </c>
      <c r="P7" s="10">
        <v>43</v>
      </c>
      <c r="Q7" s="10">
        <v>27</v>
      </c>
      <c r="R7" s="10"/>
      <c r="S7" s="10">
        <v>44</v>
      </c>
      <c r="T7" s="10">
        <v>33</v>
      </c>
      <c r="U7" s="10">
        <v>17</v>
      </c>
      <c r="V7" s="10">
        <v>15</v>
      </c>
      <c r="W7" s="10">
        <v>15</v>
      </c>
      <c r="X7" s="10">
        <v>21</v>
      </c>
      <c r="Y7" s="10">
        <v>19</v>
      </c>
      <c r="Z7" s="10">
        <v>5</v>
      </c>
      <c r="AA7" s="10">
        <v>26</v>
      </c>
      <c r="AB7" s="10">
        <v>44</v>
      </c>
      <c r="AC7" s="10">
        <v>6</v>
      </c>
      <c r="AD7" s="10">
        <v>7</v>
      </c>
      <c r="AE7" s="10"/>
      <c r="AF7" s="10">
        <v>73</v>
      </c>
      <c r="AG7" s="10">
        <v>109</v>
      </c>
      <c r="AH7" s="10">
        <v>40</v>
      </c>
      <c r="AI7" s="10"/>
      <c r="AJ7" s="10">
        <v>81</v>
      </c>
      <c r="AK7" s="10">
        <v>76</v>
      </c>
      <c r="AL7" s="10">
        <v>24</v>
      </c>
      <c r="AM7" s="10">
        <v>2</v>
      </c>
      <c r="AN7" s="10">
        <v>32</v>
      </c>
      <c r="AO7" s="10"/>
      <c r="AP7" s="10">
        <v>64</v>
      </c>
      <c r="AQ7" s="10">
        <v>94</v>
      </c>
      <c r="AR7" s="10">
        <v>25</v>
      </c>
      <c r="AS7" s="10"/>
      <c r="AT7" s="10" t="s">
        <v>246</v>
      </c>
      <c r="AU7" s="10">
        <v>46</v>
      </c>
      <c r="AV7" s="10">
        <v>124</v>
      </c>
      <c r="AW7" s="10">
        <v>52</v>
      </c>
      <c r="AX7" s="10">
        <v>9</v>
      </c>
      <c r="AY7" s="10"/>
      <c r="AZ7" s="10">
        <v>87</v>
      </c>
      <c r="BA7" s="10">
        <v>68</v>
      </c>
      <c r="BB7" s="10">
        <v>29</v>
      </c>
      <c r="BC7" s="10">
        <v>34</v>
      </c>
      <c r="BD7" s="10">
        <v>21</v>
      </c>
      <c r="BE7" s="10">
        <v>13</v>
      </c>
    </row>
    <row r="8" spans="2:57" ht="30" customHeight="1" x14ac:dyDescent="0.25">
      <c r="B8" s="11" t="s">
        <v>20</v>
      </c>
      <c r="C8" s="11">
        <v>255</v>
      </c>
      <c r="D8" s="11">
        <v>186</v>
      </c>
      <c r="E8" s="11">
        <v>68</v>
      </c>
      <c r="F8" s="11"/>
      <c r="G8" s="11">
        <v>45</v>
      </c>
      <c r="H8" s="11">
        <v>62</v>
      </c>
      <c r="I8" s="11">
        <v>42</v>
      </c>
      <c r="J8" s="11">
        <v>36</v>
      </c>
      <c r="K8" s="11">
        <v>24</v>
      </c>
      <c r="L8" s="11">
        <v>47</v>
      </c>
      <c r="M8" s="11"/>
      <c r="N8" s="11">
        <v>116</v>
      </c>
      <c r="O8" s="11">
        <v>59</v>
      </c>
      <c r="P8" s="11">
        <v>49</v>
      </c>
      <c r="Q8" s="11">
        <v>31</v>
      </c>
      <c r="R8" s="11"/>
      <c r="S8" s="11">
        <v>48</v>
      </c>
      <c r="T8" s="11">
        <v>31</v>
      </c>
      <c r="U8" s="11">
        <v>16</v>
      </c>
      <c r="V8" s="11">
        <v>15</v>
      </c>
      <c r="W8" s="11">
        <v>15</v>
      </c>
      <c r="X8" s="11">
        <v>21</v>
      </c>
      <c r="Y8" s="11">
        <v>19</v>
      </c>
      <c r="Z8" s="11">
        <v>5</v>
      </c>
      <c r="AA8" s="11">
        <v>26</v>
      </c>
      <c r="AB8" s="11">
        <v>47</v>
      </c>
      <c r="AC8" s="11">
        <v>6</v>
      </c>
      <c r="AD8" s="11">
        <v>6</v>
      </c>
      <c r="AE8" s="11"/>
      <c r="AF8" s="11">
        <v>71</v>
      </c>
      <c r="AG8" s="11">
        <v>110</v>
      </c>
      <c r="AH8" s="11">
        <v>43</v>
      </c>
      <c r="AI8" s="11"/>
      <c r="AJ8" s="11">
        <v>78</v>
      </c>
      <c r="AK8" s="11">
        <v>79</v>
      </c>
      <c r="AL8" s="11">
        <v>24</v>
      </c>
      <c r="AM8" s="11">
        <v>2</v>
      </c>
      <c r="AN8" s="11">
        <v>34</v>
      </c>
      <c r="AO8" s="11"/>
      <c r="AP8" s="11">
        <v>63</v>
      </c>
      <c r="AQ8" s="11">
        <v>99</v>
      </c>
      <c r="AR8" s="11">
        <v>25</v>
      </c>
      <c r="AS8" s="11"/>
      <c r="AT8" s="11" t="s">
        <v>246</v>
      </c>
      <c r="AU8" s="11">
        <v>48</v>
      </c>
      <c r="AV8" s="11">
        <v>124</v>
      </c>
      <c r="AW8" s="11">
        <v>54</v>
      </c>
      <c r="AX8" s="11">
        <v>8</v>
      </c>
      <c r="AY8" s="11"/>
      <c r="AZ8" s="11">
        <v>93</v>
      </c>
      <c r="BA8" s="11">
        <v>68</v>
      </c>
      <c r="BB8" s="11">
        <v>30</v>
      </c>
      <c r="BC8" s="11">
        <v>32</v>
      </c>
      <c r="BD8" s="11">
        <v>19</v>
      </c>
      <c r="BE8" s="11">
        <v>13</v>
      </c>
    </row>
    <row r="9" spans="2:57" ht="30" x14ac:dyDescent="0.25">
      <c r="B9" s="15" t="s">
        <v>219</v>
      </c>
      <c r="C9" s="14">
        <v>0.35931488843514903</v>
      </c>
      <c r="D9" s="14">
        <v>0.38025075454359902</v>
      </c>
      <c r="E9" s="14">
        <v>0.307916240535834</v>
      </c>
      <c r="F9" s="14"/>
      <c r="G9" s="14">
        <v>0.37931114775553898</v>
      </c>
      <c r="H9" s="14">
        <v>0.41435460137451602</v>
      </c>
      <c r="I9" s="14">
        <v>0.31174405145032502</v>
      </c>
      <c r="J9" s="14">
        <v>0.38673557100853501</v>
      </c>
      <c r="K9" s="14">
        <v>0.31915467576268503</v>
      </c>
      <c r="L9" s="14">
        <v>0.30958928111338602</v>
      </c>
      <c r="M9" s="14"/>
      <c r="N9" s="14">
        <v>0.43399101681628999</v>
      </c>
      <c r="O9" s="14">
        <v>0.32851243019958898</v>
      </c>
      <c r="P9" s="14">
        <v>0.33271640577782702</v>
      </c>
      <c r="Q9" s="14">
        <v>0.19095331583095601</v>
      </c>
      <c r="R9" s="14"/>
      <c r="S9" s="14">
        <v>0.55413266303703701</v>
      </c>
      <c r="T9" s="14">
        <v>0.35174913351765003</v>
      </c>
      <c r="U9" s="14">
        <v>0.17412764227640101</v>
      </c>
      <c r="V9" s="14">
        <v>0.53404196581998897</v>
      </c>
      <c r="W9" s="14">
        <v>0.54498274830418203</v>
      </c>
      <c r="X9" s="14">
        <v>0.347602393879413</v>
      </c>
      <c r="Y9" s="14">
        <v>0.102192779835591</v>
      </c>
      <c r="Z9" s="14">
        <v>0.16905103969646301</v>
      </c>
      <c r="AA9" s="14">
        <v>0.25814648065993001</v>
      </c>
      <c r="AB9" s="14">
        <v>0.31577245361962297</v>
      </c>
      <c r="AC9" s="14">
        <v>0.46097451900022302</v>
      </c>
      <c r="AD9" s="14">
        <v>0.12856445273894901</v>
      </c>
      <c r="AE9" s="14"/>
      <c r="AF9" s="14">
        <v>0.39087467464470999</v>
      </c>
      <c r="AG9" s="14">
        <v>0.39957283860426301</v>
      </c>
      <c r="AH9" s="14">
        <v>0.16661109041842101</v>
      </c>
      <c r="AI9" s="14"/>
      <c r="AJ9" s="14">
        <v>0.36847376254902697</v>
      </c>
      <c r="AK9" s="14">
        <v>0.43805031818639301</v>
      </c>
      <c r="AL9" s="14">
        <v>0.39561102989215702</v>
      </c>
      <c r="AM9" s="14">
        <v>0</v>
      </c>
      <c r="AN9" s="14">
        <v>0.28348819954444499</v>
      </c>
      <c r="AO9" s="14"/>
      <c r="AP9" s="14">
        <v>0.35169689910055302</v>
      </c>
      <c r="AQ9" s="14">
        <v>0.415636656147929</v>
      </c>
      <c r="AR9" s="14">
        <v>0.41099418866489401</v>
      </c>
      <c r="AS9" s="14"/>
      <c r="AT9" s="14" t="s">
        <v>247</v>
      </c>
      <c r="AU9" s="14">
        <v>0.26372992442912901</v>
      </c>
      <c r="AV9" s="14">
        <v>0.36418165330493502</v>
      </c>
      <c r="AW9" s="14">
        <v>0.45032555416644598</v>
      </c>
      <c r="AX9" s="14">
        <v>0.31621244185114</v>
      </c>
      <c r="AY9" s="14"/>
      <c r="AZ9" s="14">
        <v>0.41960995124693401</v>
      </c>
      <c r="BA9" s="14">
        <v>0.38245771558296499</v>
      </c>
      <c r="BB9" s="14">
        <v>0.25729483838686401</v>
      </c>
      <c r="BC9" s="14">
        <v>0.28789761072103198</v>
      </c>
      <c r="BD9" s="14">
        <v>0.23607350530558599</v>
      </c>
      <c r="BE9" s="14">
        <v>0.39554997142558801</v>
      </c>
    </row>
    <row r="10" spans="2:57" ht="30" x14ac:dyDescent="0.25">
      <c r="B10" s="15" t="s">
        <v>220</v>
      </c>
      <c r="C10" s="14">
        <v>0.36289732434275601</v>
      </c>
      <c r="D10" s="14">
        <v>0.36807869420029099</v>
      </c>
      <c r="E10" s="14">
        <v>0.35452997986586299</v>
      </c>
      <c r="F10" s="14"/>
      <c r="G10" s="14">
        <v>0.34757829568548299</v>
      </c>
      <c r="H10" s="14">
        <v>0.381643112841348</v>
      </c>
      <c r="I10" s="14">
        <v>0.28290107604935499</v>
      </c>
      <c r="J10" s="14">
        <v>0.31721448087713799</v>
      </c>
      <c r="K10" s="14">
        <v>0.38623804513455301</v>
      </c>
      <c r="L10" s="14">
        <v>0.44920692956758801</v>
      </c>
      <c r="M10" s="14"/>
      <c r="N10" s="14">
        <v>0.31175273548096899</v>
      </c>
      <c r="O10" s="14">
        <v>0.38932929269731498</v>
      </c>
      <c r="P10" s="14">
        <v>0.37559481245878001</v>
      </c>
      <c r="Q10" s="14">
        <v>0.49341799008829501</v>
      </c>
      <c r="R10" s="14"/>
      <c r="S10" s="14">
        <v>0.217428023858313</v>
      </c>
      <c r="T10" s="14">
        <v>0.38010334670275298</v>
      </c>
      <c r="U10" s="14">
        <v>0.476682020234662</v>
      </c>
      <c r="V10" s="14">
        <v>0.32869257124661599</v>
      </c>
      <c r="W10" s="14">
        <v>0.18273107837340699</v>
      </c>
      <c r="X10" s="14">
        <v>0.43029336558936898</v>
      </c>
      <c r="Y10" s="14">
        <v>0.468925861145437</v>
      </c>
      <c r="Z10" s="14">
        <v>0.45811101129417497</v>
      </c>
      <c r="AA10" s="14">
        <v>0.36002779930175299</v>
      </c>
      <c r="AB10" s="14">
        <v>0.39337664459994298</v>
      </c>
      <c r="AC10" s="14">
        <v>0.53902548099977698</v>
      </c>
      <c r="AD10" s="14">
        <v>0.60033865739477499</v>
      </c>
      <c r="AE10" s="14"/>
      <c r="AF10" s="14">
        <v>0.337073493573945</v>
      </c>
      <c r="AG10" s="14">
        <v>0.34590729339544302</v>
      </c>
      <c r="AH10" s="14">
        <v>0.42476108109006899</v>
      </c>
      <c r="AI10" s="14"/>
      <c r="AJ10" s="14">
        <v>0.30656687737981198</v>
      </c>
      <c r="AK10" s="14">
        <v>0.305913589977168</v>
      </c>
      <c r="AL10" s="14">
        <v>0.43627811743188499</v>
      </c>
      <c r="AM10" s="14">
        <v>0.467896446254146</v>
      </c>
      <c r="AN10" s="14">
        <v>0.42278855792012798</v>
      </c>
      <c r="AO10" s="14"/>
      <c r="AP10" s="14">
        <v>0.24793230663785101</v>
      </c>
      <c r="AQ10" s="14">
        <v>0.37918064556751702</v>
      </c>
      <c r="AR10" s="14">
        <v>0.33811096584358602</v>
      </c>
      <c r="AS10" s="14"/>
      <c r="AT10" s="14" t="s">
        <v>247</v>
      </c>
      <c r="AU10" s="14">
        <v>0.47606964169216898</v>
      </c>
      <c r="AV10" s="14">
        <v>0.335432987633344</v>
      </c>
      <c r="AW10" s="14">
        <v>0.35917330381062401</v>
      </c>
      <c r="AX10" s="14">
        <v>0.31834893511511497</v>
      </c>
      <c r="AY10" s="14"/>
      <c r="AZ10" s="14">
        <v>0.36277306411205701</v>
      </c>
      <c r="BA10" s="14">
        <v>0.35145301411247698</v>
      </c>
      <c r="BB10" s="14">
        <v>0.42528892680594599</v>
      </c>
      <c r="BC10" s="14">
        <v>0.35073731338275899</v>
      </c>
      <c r="BD10" s="14">
        <v>0.37033154157512599</v>
      </c>
      <c r="BE10" s="14">
        <v>0.30157055830107599</v>
      </c>
    </row>
    <row r="11" spans="2:57" x14ac:dyDescent="0.25">
      <c r="B11" s="15" t="s">
        <v>221</v>
      </c>
      <c r="C11" s="14">
        <v>0.184468899027251</v>
      </c>
      <c r="D11" s="14">
        <v>0.163312916938119</v>
      </c>
      <c r="E11" s="14">
        <v>0.22921904985635599</v>
      </c>
      <c r="F11" s="14"/>
      <c r="G11" s="14">
        <v>0.186609068444715</v>
      </c>
      <c r="H11" s="14">
        <v>0.13319814809333699</v>
      </c>
      <c r="I11" s="14">
        <v>0.204668169771689</v>
      </c>
      <c r="J11" s="14">
        <v>0.22225269954711599</v>
      </c>
      <c r="K11" s="14">
        <v>0.222502769443162</v>
      </c>
      <c r="L11" s="14">
        <v>0.18325835871645599</v>
      </c>
      <c r="M11" s="14"/>
      <c r="N11" s="14">
        <v>0.13863228297625399</v>
      </c>
      <c r="O11" s="14">
        <v>0.18812916169542199</v>
      </c>
      <c r="P11" s="14">
        <v>0.24196528961410799</v>
      </c>
      <c r="Q11" s="14">
        <v>0.23609643486682599</v>
      </c>
      <c r="R11" s="14"/>
      <c r="S11" s="14">
        <v>0.179008379291897</v>
      </c>
      <c r="T11" s="14">
        <v>0.18028590282041801</v>
      </c>
      <c r="U11" s="14">
        <v>0.23767134900975301</v>
      </c>
      <c r="V11" s="14">
        <v>6.1889733017643202E-2</v>
      </c>
      <c r="W11" s="14">
        <v>0</v>
      </c>
      <c r="X11" s="14">
        <v>8.7926547379082495E-2</v>
      </c>
      <c r="Y11" s="14">
        <v>0.31017600845649002</v>
      </c>
      <c r="Z11" s="14">
        <v>0.15608249793166701</v>
      </c>
      <c r="AA11" s="14">
        <v>0.27899190415599801</v>
      </c>
      <c r="AB11" s="14">
        <v>0.24664238330286001</v>
      </c>
      <c r="AC11" s="14">
        <v>0</v>
      </c>
      <c r="AD11" s="14">
        <v>0.14569203690350299</v>
      </c>
      <c r="AE11" s="14"/>
      <c r="AF11" s="14">
        <v>0.149443791534419</v>
      </c>
      <c r="AG11" s="14">
        <v>0.18189308531140599</v>
      </c>
      <c r="AH11" s="14">
        <v>0.30969746784689201</v>
      </c>
      <c r="AI11" s="14"/>
      <c r="AJ11" s="14">
        <v>0.211441467527997</v>
      </c>
      <c r="AK11" s="14">
        <v>0.16184961917822399</v>
      </c>
      <c r="AL11" s="14">
        <v>0.13081714256430599</v>
      </c>
      <c r="AM11" s="14">
        <v>0.53210355374585405</v>
      </c>
      <c r="AN11" s="14">
        <v>0.21176748956166</v>
      </c>
      <c r="AO11" s="14"/>
      <c r="AP11" s="14">
        <v>0.24600907625188601</v>
      </c>
      <c r="AQ11" s="14">
        <v>0.153646877367247</v>
      </c>
      <c r="AR11" s="14">
        <v>8.7324656181741803E-2</v>
      </c>
      <c r="AS11" s="14"/>
      <c r="AT11" s="14" t="s">
        <v>247</v>
      </c>
      <c r="AU11" s="14">
        <v>0.175740241452568</v>
      </c>
      <c r="AV11" s="14">
        <v>0.19911981457403599</v>
      </c>
      <c r="AW11" s="14">
        <v>0.12856296512423401</v>
      </c>
      <c r="AX11" s="14">
        <v>0.108109364076671</v>
      </c>
      <c r="AY11" s="14"/>
      <c r="AZ11" s="14">
        <v>0.18578910817803801</v>
      </c>
      <c r="BA11" s="14">
        <v>0.15056332643241899</v>
      </c>
      <c r="BB11" s="14">
        <v>0.20292403233098599</v>
      </c>
      <c r="BC11" s="14">
        <v>0.24253149875841901</v>
      </c>
      <c r="BD11" s="14">
        <v>0.13907789549850799</v>
      </c>
      <c r="BE11" s="14">
        <v>0.23170679410176601</v>
      </c>
    </row>
    <row r="12" spans="2:57" ht="30" x14ac:dyDescent="0.25">
      <c r="B12" s="15" t="s">
        <v>222</v>
      </c>
      <c r="C12" s="14">
        <v>7.8283883717311195E-2</v>
      </c>
      <c r="D12" s="14">
        <v>8.3502379260700393E-2</v>
      </c>
      <c r="E12" s="14">
        <v>6.5292984309016006E-2</v>
      </c>
      <c r="F12" s="14"/>
      <c r="G12" s="14">
        <v>4.2526633938148997E-2</v>
      </c>
      <c r="H12" s="14">
        <v>7.0804137690798893E-2</v>
      </c>
      <c r="I12" s="14">
        <v>0.17835742883241801</v>
      </c>
      <c r="J12" s="14">
        <v>4.8735287637885899E-2</v>
      </c>
      <c r="K12" s="14">
        <v>7.2104509659599594E-2</v>
      </c>
      <c r="L12" s="14">
        <v>5.7945430602570298E-2</v>
      </c>
      <c r="M12" s="14"/>
      <c r="N12" s="14">
        <v>9.9605356397464803E-2</v>
      </c>
      <c r="O12" s="14">
        <v>7.8816658031203302E-2</v>
      </c>
      <c r="P12" s="14">
        <v>4.9723492149285002E-2</v>
      </c>
      <c r="Q12" s="14">
        <v>4.45214113008576E-2</v>
      </c>
      <c r="R12" s="14"/>
      <c r="S12" s="14">
        <v>4.9430933812752299E-2</v>
      </c>
      <c r="T12" s="14">
        <v>8.7861616959178407E-2</v>
      </c>
      <c r="U12" s="14">
        <v>5.4845488378773802E-2</v>
      </c>
      <c r="V12" s="14">
        <v>7.5375729915752407E-2</v>
      </c>
      <c r="W12" s="14">
        <v>0.27228617332241101</v>
      </c>
      <c r="X12" s="14">
        <v>8.8725823012348701E-2</v>
      </c>
      <c r="Y12" s="14">
        <v>0.11870535056248201</v>
      </c>
      <c r="Z12" s="14">
        <v>0</v>
      </c>
      <c r="AA12" s="14">
        <v>6.7501557388051497E-2</v>
      </c>
      <c r="AB12" s="14">
        <v>4.42085184775746E-2</v>
      </c>
      <c r="AC12" s="14">
        <v>0</v>
      </c>
      <c r="AD12" s="14">
        <v>0.12540485296277401</v>
      </c>
      <c r="AE12" s="14"/>
      <c r="AF12" s="14">
        <v>9.6374592680525603E-2</v>
      </c>
      <c r="AG12" s="14">
        <v>7.2626782688887698E-2</v>
      </c>
      <c r="AH12" s="14">
        <v>9.8930360644618298E-2</v>
      </c>
      <c r="AI12" s="14"/>
      <c r="AJ12" s="14">
        <v>0.10192791620058</v>
      </c>
      <c r="AK12" s="14">
        <v>8.0465215574755902E-2</v>
      </c>
      <c r="AL12" s="14">
        <v>3.7293710111651598E-2</v>
      </c>
      <c r="AM12" s="14">
        <v>0</v>
      </c>
      <c r="AN12" s="14">
        <v>5.4193744596200397E-2</v>
      </c>
      <c r="AO12" s="14"/>
      <c r="AP12" s="14">
        <v>0.13997594220157</v>
      </c>
      <c r="AQ12" s="14">
        <v>4.1977519217356103E-2</v>
      </c>
      <c r="AR12" s="14">
        <v>8.3640550977963898E-2</v>
      </c>
      <c r="AS12" s="14"/>
      <c r="AT12" s="14" t="s">
        <v>247</v>
      </c>
      <c r="AU12" s="14">
        <v>6.5620293451421799E-2</v>
      </c>
      <c r="AV12" s="14">
        <v>7.7641052687884501E-2</v>
      </c>
      <c r="AW12" s="14">
        <v>6.1938176898695997E-2</v>
      </c>
      <c r="AX12" s="14">
        <v>0.25732925895707398</v>
      </c>
      <c r="AY12" s="14"/>
      <c r="AZ12" s="14">
        <v>2.2084801586932001E-2</v>
      </c>
      <c r="BA12" s="14">
        <v>7.2476001503234203E-2</v>
      </c>
      <c r="BB12" s="14">
        <v>0.11449220247620399</v>
      </c>
      <c r="BC12" s="14">
        <v>0.11883357713779</v>
      </c>
      <c r="BD12" s="14">
        <v>0.25451705762077997</v>
      </c>
      <c r="BE12" s="14">
        <v>7.1172676171569998E-2</v>
      </c>
    </row>
    <row r="13" spans="2:57" ht="30" x14ac:dyDescent="0.25">
      <c r="B13" s="15" t="s">
        <v>223</v>
      </c>
      <c r="C13" s="14">
        <v>1.5035004477531999E-2</v>
      </c>
      <c r="D13" s="14">
        <v>4.85525505729023E-3</v>
      </c>
      <c r="E13" s="14">
        <v>4.3041745432932002E-2</v>
      </c>
      <c r="F13" s="14"/>
      <c r="G13" s="14">
        <v>4.3974854176113298E-2</v>
      </c>
      <c r="H13" s="14">
        <v>0</v>
      </c>
      <c r="I13" s="14">
        <v>2.2329273896213499E-2</v>
      </c>
      <c r="J13" s="14">
        <v>2.5061960929325E-2</v>
      </c>
      <c r="K13" s="14">
        <v>0</v>
      </c>
      <c r="L13" s="14">
        <v>0</v>
      </c>
      <c r="M13" s="14"/>
      <c r="N13" s="14">
        <v>1.60186083290218E-2</v>
      </c>
      <c r="O13" s="14">
        <v>1.52124573764706E-2</v>
      </c>
      <c r="P13" s="14">
        <v>0</v>
      </c>
      <c r="Q13" s="14">
        <v>3.5010847913064698E-2</v>
      </c>
      <c r="R13" s="14"/>
      <c r="S13" s="14">
        <v>0</v>
      </c>
      <c r="T13" s="14">
        <v>0</v>
      </c>
      <c r="U13" s="14">
        <v>5.6673500100410203E-2</v>
      </c>
      <c r="V13" s="14">
        <v>0</v>
      </c>
      <c r="W13" s="14">
        <v>0</v>
      </c>
      <c r="X13" s="14">
        <v>4.54518701397865E-2</v>
      </c>
      <c r="Y13" s="14">
        <v>0</v>
      </c>
      <c r="Z13" s="14">
        <v>0.216755451077695</v>
      </c>
      <c r="AA13" s="14">
        <v>3.5332258494267001E-2</v>
      </c>
      <c r="AB13" s="14">
        <v>0</v>
      </c>
      <c r="AC13" s="14">
        <v>0</v>
      </c>
      <c r="AD13" s="14">
        <v>0</v>
      </c>
      <c r="AE13" s="14"/>
      <c r="AF13" s="14">
        <v>2.6233447566400499E-2</v>
      </c>
      <c r="AG13" s="14">
        <v>0</v>
      </c>
      <c r="AH13" s="14">
        <v>0</v>
      </c>
      <c r="AI13" s="14"/>
      <c r="AJ13" s="14">
        <v>1.15899763425832E-2</v>
      </c>
      <c r="AK13" s="14">
        <v>1.37212570834583E-2</v>
      </c>
      <c r="AL13" s="14">
        <v>0</v>
      </c>
      <c r="AM13" s="14">
        <v>0</v>
      </c>
      <c r="AN13" s="14">
        <v>2.77620083775659E-2</v>
      </c>
      <c r="AO13" s="14"/>
      <c r="AP13" s="14">
        <v>1.43857758081393E-2</v>
      </c>
      <c r="AQ13" s="14">
        <v>9.5583016999504292E-3</v>
      </c>
      <c r="AR13" s="14">
        <v>7.9929638331814504E-2</v>
      </c>
      <c r="AS13" s="14"/>
      <c r="AT13" s="14" t="s">
        <v>247</v>
      </c>
      <c r="AU13" s="14">
        <v>1.88398989747116E-2</v>
      </c>
      <c r="AV13" s="14">
        <v>2.3624491799800001E-2</v>
      </c>
      <c r="AW13" s="14">
        <v>0</v>
      </c>
      <c r="AX13" s="14">
        <v>0</v>
      </c>
      <c r="AY13" s="14"/>
      <c r="AZ13" s="14">
        <v>9.7430748760386505E-3</v>
      </c>
      <c r="BA13" s="14">
        <v>4.3049942368904998E-2</v>
      </c>
      <c r="BB13" s="14">
        <v>0</v>
      </c>
      <c r="BC13" s="14">
        <v>0</v>
      </c>
      <c r="BD13" s="14">
        <v>0</v>
      </c>
      <c r="BE13" s="14">
        <v>0</v>
      </c>
    </row>
    <row r="14" spans="2:57" x14ac:dyDescent="0.25">
      <c r="B14" s="15" t="s">
        <v>87</v>
      </c>
      <c r="C14" s="23">
        <v>0</v>
      </c>
      <c r="D14" s="23">
        <v>0</v>
      </c>
      <c r="E14" s="23">
        <v>0</v>
      </c>
      <c r="F14" s="23"/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/>
      <c r="N14" s="23">
        <v>0</v>
      </c>
      <c r="O14" s="23">
        <v>0</v>
      </c>
      <c r="P14" s="23">
        <v>0</v>
      </c>
      <c r="Q14" s="23">
        <v>0</v>
      </c>
      <c r="R14" s="23"/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/>
      <c r="AF14" s="23">
        <v>0</v>
      </c>
      <c r="AG14" s="23">
        <v>0</v>
      </c>
      <c r="AH14" s="23">
        <v>0</v>
      </c>
      <c r="AI14" s="23"/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/>
      <c r="AP14" s="23">
        <v>0</v>
      </c>
      <c r="AQ14" s="23">
        <v>0</v>
      </c>
      <c r="AR14" s="23">
        <v>0</v>
      </c>
      <c r="AS14" s="23"/>
      <c r="AT14" s="23" t="s">
        <v>247</v>
      </c>
      <c r="AU14" s="23">
        <v>0</v>
      </c>
      <c r="AV14" s="23">
        <v>0</v>
      </c>
      <c r="AW14" s="23">
        <v>0</v>
      </c>
      <c r="AX14" s="23">
        <v>0</v>
      </c>
      <c r="AY14" s="23"/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</row>
    <row r="15" spans="2:57" x14ac:dyDescent="0.25">
      <c r="B15" s="16" t="s">
        <v>211</v>
      </c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254</v>
      </c>
      <c r="D7" s="10">
        <v>115</v>
      </c>
      <c r="E7" s="10">
        <v>139</v>
      </c>
      <c r="F7" s="10"/>
      <c r="G7" s="10">
        <v>50</v>
      </c>
      <c r="H7" s="10">
        <v>61</v>
      </c>
      <c r="I7" s="10">
        <v>55</v>
      </c>
      <c r="J7" s="10">
        <v>39</v>
      </c>
      <c r="K7" s="10">
        <v>20</v>
      </c>
      <c r="L7" s="10">
        <v>29</v>
      </c>
      <c r="M7" s="10"/>
      <c r="N7" s="10">
        <v>117</v>
      </c>
      <c r="O7" s="10">
        <v>57</v>
      </c>
      <c r="P7" s="10">
        <v>48</v>
      </c>
      <c r="Q7" s="10">
        <v>29</v>
      </c>
      <c r="R7" s="10"/>
      <c r="S7" s="10">
        <v>48</v>
      </c>
      <c r="T7" s="10">
        <v>34</v>
      </c>
      <c r="U7" s="10">
        <v>13</v>
      </c>
      <c r="V7" s="10">
        <v>15</v>
      </c>
      <c r="W7" s="10">
        <v>13</v>
      </c>
      <c r="X7" s="10">
        <v>25</v>
      </c>
      <c r="Y7" s="10">
        <v>18</v>
      </c>
      <c r="Z7" s="10">
        <v>8</v>
      </c>
      <c r="AA7" s="10">
        <v>32</v>
      </c>
      <c r="AB7" s="10">
        <v>29</v>
      </c>
      <c r="AC7" s="10">
        <v>10</v>
      </c>
      <c r="AD7" s="10">
        <v>9</v>
      </c>
      <c r="AE7" s="10"/>
      <c r="AF7" s="10">
        <v>62</v>
      </c>
      <c r="AG7" s="10">
        <v>113</v>
      </c>
      <c r="AH7" s="10">
        <v>43</v>
      </c>
      <c r="AI7" s="10"/>
      <c r="AJ7" s="10">
        <v>64</v>
      </c>
      <c r="AK7" s="10">
        <v>90</v>
      </c>
      <c r="AL7" s="10">
        <v>22</v>
      </c>
      <c r="AM7" s="10">
        <v>1</v>
      </c>
      <c r="AN7" s="10">
        <v>25</v>
      </c>
      <c r="AO7" s="10"/>
      <c r="AP7" s="10">
        <v>46</v>
      </c>
      <c r="AQ7" s="10">
        <v>107</v>
      </c>
      <c r="AR7" s="10">
        <v>23</v>
      </c>
      <c r="AS7" s="10"/>
      <c r="AT7" s="10" t="s">
        <v>246</v>
      </c>
      <c r="AU7" s="10">
        <v>45</v>
      </c>
      <c r="AV7" s="10">
        <v>123</v>
      </c>
      <c r="AW7" s="10">
        <v>60</v>
      </c>
      <c r="AX7" s="10">
        <v>12</v>
      </c>
      <c r="AY7" s="10"/>
      <c r="AZ7" s="10">
        <v>89</v>
      </c>
      <c r="BA7" s="10">
        <v>68</v>
      </c>
      <c r="BB7" s="10">
        <v>26</v>
      </c>
      <c r="BC7" s="10">
        <v>33</v>
      </c>
      <c r="BD7" s="10">
        <v>24</v>
      </c>
      <c r="BE7" s="10">
        <v>14</v>
      </c>
    </row>
    <row r="8" spans="2:57" ht="30" customHeight="1" x14ac:dyDescent="0.25">
      <c r="B8" s="11" t="s">
        <v>20</v>
      </c>
      <c r="C8" s="11">
        <v>256</v>
      </c>
      <c r="D8" s="11">
        <v>122</v>
      </c>
      <c r="E8" s="11">
        <v>134</v>
      </c>
      <c r="F8" s="11"/>
      <c r="G8" s="11">
        <v>51</v>
      </c>
      <c r="H8" s="11">
        <v>66</v>
      </c>
      <c r="I8" s="11">
        <v>57</v>
      </c>
      <c r="J8" s="11">
        <v>38</v>
      </c>
      <c r="K8" s="11">
        <v>18</v>
      </c>
      <c r="L8" s="11">
        <v>27</v>
      </c>
      <c r="M8" s="11"/>
      <c r="N8" s="11">
        <v>113</v>
      </c>
      <c r="O8" s="11">
        <v>55</v>
      </c>
      <c r="P8" s="11">
        <v>52</v>
      </c>
      <c r="Q8" s="11">
        <v>33</v>
      </c>
      <c r="R8" s="11"/>
      <c r="S8" s="11">
        <v>50</v>
      </c>
      <c r="T8" s="11">
        <v>32</v>
      </c>
      <c r="U8" s="11">
        <v>13</v>
      </c>
      <c r="V8" s="11">
        <v>15</v>
      </c>
      <c r="W8" s="11">
        <v>14</v>
      </c>
      <c r="X8" s="11">
        <v>27</v>
      </c>
      <c r="Y8" s="11">
        <v>17</v>
      </c>
      <c r="Z8" s="11">
        <v>8</v>
      </c>
      <c r="AA8" s="11">
        <v>32</v>
      </c>
      <c r="AB8" s="11">
        <v>31</v>
      </c>
      <c r="AC8" s="11">
        <v>10</v>
      </c>
      <c r="AD8" s="11">
        <v>8</v>
      </c>
      <c r="AE8" s="11"/>
      <c r="AF8" s="11">
        <v>61</v>
      </c>
      <c r="AG8" s="11">
        <v>114</v>
      </c>
      <c r="AH8" s="11">
        <v>45</v>
      </c>
      <c r="AI8" s="11"/>
      <c r="AJ8" s="11">
        <v>63</v>
      </c>
      <c r="AK8" s="11">
        <v>93</v>
      </c>
      <c r="AL8" s="11">
        <v>22</v>
      </c>
      <c r="AM8" s="11">
        <v>1</v>
      </c>
      <c r="AN8" s="11">
        <v>25</v>
      </c>
      <c r="AO8" s="11"/>
      <c r="AP8" s="11">
        <v>46</v>
      </c>
      <c r="AQ8" s="11">
        <v>110</v>
      </c>
      <c r="AR8" s="11">
        <v>23</v>
      </c>
      <c r="AS8" s="11"/>
      <c r="AT8" s="11" t="s">
        <v>246</v>
      </c>
      <c r="AU8" s="11">
        <v>47</v>
      </c>
      <c r="AV8" s="11">
        <v>124</v>
      </c>
      <c r="AW8" s="11">
        <v>60</v>
      </c>
      <c r="AX8" s="11">
        <v>12</v>
      </c>
      <c r="AY8" s="11"/>
      <c r="AZ8" s="11">
        <v>93</v>
      </c>
      <c r="BA8" s="11">
        <v>68</v>
      </c>
      <c r="BB8" s="11">
        <v>27</v>
      </c>
      <c r="BC8" s="11">
        <v>32</v>
      </c>
      <c r="BD8" s="11">
        <v>23</v>
      </c>
      <c r="BE8" s="11">
        <v>14</v>
      </c>
    </row>
    <row r="9" spans="2:57" ht="30" x14ac:dyDescent="0.25">
      <c r="B9" s="15" t="s">
        <v>219</v>
      </c>
      <c r="C9" s="14">
        <v>0.40683254656483803</v>
      </c>
      <c r="D9" s="14">
        <v>0.37239700530536202</v>
      </c>
      <c r="E9" s="14">
        <v>0.43832166800962502</v>
      </c>
      <c r="F9" s="14"/>
      <c r="G9" s="14">
        <v>0.53109747714373501</v>
      </c>
      <c r="H9" s="14">
        <v>0.35823691936285401</v>
      </c>
      <c r="I9" s="14">
        <v>0.25549270897184001</v>
      </c>
      <c r="J9" s="14">
        <v>0.430936954238546</v>
      </c>
      <c r="K9" s="14">
        <v>0.49353058576841502</v>
      </c>
      <c r="L9" s="14">
        <v>0.51690503000396704</v>
      </c>
      <c r="M9" s="14"/>
      <c r="N9" s="14">
        <v>0.44675313322342203</v>
      </c>
      <c r="O9" s="14">
        <v>0.33984650812942102</v>
      </c>
      <c r="P9" s="14">
        <v>0.50722042669399103</v>
      </c>
      <c r="Q9" s="14">
        <v>0.20255119275851799</v>
      </c>
      <c r="R9" s="14"/>
      <c r="S9" s="14">
        <v>0.52090845638990702</v>
      </c>
      <c r="T9" s="14">
        <v>0.42348487229762799</v>
      </c>
      <c r="U9" s="14">
        <v>0.38736176473786299</v>
      </c>
      <c r="V9" s="14">
        <v>0.59775815121528397</v>
      </c>
      <c r="W9" s="14">
        <v>0.457770673803374</v>
      </c>
      <c r="X9" s="14">
        <v>0.26721592374269898</v>
      </c>
      <c r="Y9" s="14">
        <v>0.42843020085490802</v>
      </c>
      <c r="Z9" s="14">
        <v>0.236972581961854</v>
      </c>
      <c r="AA9" s="14">
        <v>0.280744011975672</v>
      </c>
      <c r="AB9" s="14">
        <v>0.43935787642406299</v>
      </c>
      <c r="AC9" s="14">
        <v>0.19992563996762</v>
      </c>
      <c r="AD9" s="14">
        <v>0.44901113478017002</v>
      </c>
      <c r="AE9" s="14"/>
      <c r="AF9" s="14">
        <v>0.382428867688694</v>
      </c>
      <c r="AG9" s="14">
        <v>0.36635097692810997</v>
      </c>
      <c r="AH9" s="14">
        <v>0.467802755997343</v>
      </c>
      <c r="AI9" s="14"/>
      <c r="AJ9" s="14">
        <v>0.33543868308462199</v>
      </c>
      <c r="AK9" s="14">
        <v>0.43299229522190402</v>
      </c>
      <c r="AL9" s="14">
        <v>0.37055796747095998</v>
      </c>
      <c r="AM9" s="14">
        <v>1</v>
      </c>
      <c r="AN9" s="14">
        <v>0.431586322610163</v>
      </c>
      <c r="AO9" s="14"/>
      <c r="AP9" s="14">
        <v>0.348658229151184</v>
      </c>
      <c r="AQ9" s="14">
        <v>0.45121698919518899</v>
      </c>
      <c r="AR9" s="14">
        <v>0.53763155204969204</v>
      </c>
      <c r="AS9" s="14"/>
      <c r="AT9" s="14" t="s">
        <v>247</v>
      </c>
      <c r="AU9" s="14">
        <v>0.26308816978808303</v>
      </c>
      <c r="AV9" s="14">
        <v>0.40245636657821399</v>
      </c>
      <c r="AW9" s="14">
        <v>0.48661164224230202</v>
      </c>
      <c r="AX9" s="14">
        <v>0.49391226156117501</v>
      </c>
      <c r="AY9" s="14"/>
      <c r="AZ9" s="14">
        <v>0.38776217259198698</v>
      </c>
      <c r="BA9" s="14">
        <v>0.40421952103931902</v>
      </c>
      <c r="BB9" s="14">
        <v>0.41905925287159801</v>
      </c>
      <c r="BC9" s="14">
        <v>0.43839191118878901</v>
      </c>
      <c r="BD9" s="14">
        <v>0.41548925566169398</v>
      </c>
      <c r="BE9" s="14">
        <v>0.43851306235175802</v>
      </c>
    </row>
    <row r="10" spans="2:57" ht="30" x14ac:dyDescent="0.25">
      <c r="B10" s="15" t="s">
        <v>220</v>
      </c>
      <c r="C10" s="14">
        <v>0.40811754511800102</v>
      </c>
      <c r="D10" s="14">
        <v>0.418820703802744</v>
      </c>
      <c r="E10" s="14">
        <v>0.39833018440462797</v>
      </c>
      <c r="F10" s="14"/>
      <c r="G10" s="14">
        <v>0.31916386960271098</v>
      </c>
      <c r="H10" s="14">
        <v>0.42181821973118799</v>
      </c>
      <c r="I10" s="14">
        <v>0.47086147904053299</v>
      </c>
      <c r="J10" s="14">
        <v>0.33729101142566598</v>
      </c>
      <c r="K10" s="14">
        <v>0.45333174091600897</v>
      </c>
      <c r="L10" s="14">
        <v>0.48309496999603302</v>
      </c>
      <c r="M10" s="14"/>
      <c r="N10" s="14">
        <v>0.39635532100361898</v>
      </c>
      <c r="O10" s="14">
        <v>0.40943732363520502</v>
      </c>
      <c r="P10" s="14">
        <v>0.28242162799678999</v>
      </c>
      <c r="Q10" s="14">
        <v>0.64868161046508299</v>
      </c>
      <c r="R10" s="14"/>
      <c r="S10" s="14">
        <v>0.303029183793808</v>
      </c>
      <c r="T10" s="14">
        <v>0.43333171458708902</v>
      </c>
      <c r="U10" s="14">
        <v>0.61263823526213701</v>
      </c>
      <c r="V10" s="14">
        <v>0.18644908903862201</v>
      </c>
      <c r="W10" s="14">
        <v>0.218694396771417</v>
      </c>
      <c r="X10" s="14">
        <v>0.58503161163449002</v>
      </c>
      <c r="Y10" s="14">
        <v>0.40173056385647798</v>
      </c>
      <c r="Z10" s="14">
        <v>0.45260996542384702</v>
      </c>
      <c r="AA10" s="14">
        <v>0.47376936323150898</v>
      </c>
      <c r="AB10" s="14">
        <v>0.429572537037544</v>
      </c>
      <c r="AC10" s="14">
        <v>0.47143217640007201</v>
      </c>
      <c r="AD10" s="14">
        <v>0.318976034992207</v>
      </c>
      <c r="AE10" s="14"/>
      <c r="AF10" s="14">
        <v>0.39494264997553602</v>
      </c>
      <c r="AG10" s="14">
        <v>0.42435717564432801</v>
      </c>
      <c r="AH10" s="14">
        <v>0.38249708253056403</v>
      </c>
      <c r="AI10" s="14"/>
      <c r="AJ10" s="14">
        <v>0.50156719396998095</v>
      </c>
      <c r="AK10" s="14">
        <v>0.32049125481662499</v>
      </c>
      <c r="AL10" s="14">
        <v>0.54190723403593499</v>
      </c>
      <c r="AM10" s="14">
        <v>0</v>
      </c>
      <c r="AN10" s="14">
        <v>0.40740752133012298</v>
      </c>
      <c r="AO10" s="14"/>
      <c r="AP10" s="14">
        <v>0.42025836362802599</v>
      </c>
      <c r="AQ10" s="14">
        <v>0.37122253200303101</v>
      </c>
      <c r="AR10" s="14">
        <v>0.28741326129528599</v>
      </c>
      <c r="AS10" s="14"/>
      <c r="AT10" s="14" t="s">
        <v>247</v>
      </c>
      <c r="AU10" s="14">
        <v>0.42928871956183901</v>
      </c>
      <c r="AV10" s="14">
        <v>0.41796482633580401</v>
      </c>
      <c r="AW10" s="14">
        <v>0.379681011526741</v>
      </c>
      <c r="AX10" s="14">
        <v>0.50608773843882504</v>
      </c>
      <c r="AY10" s="14"/>
      <c r="AZ10" s="14">
        <v>0.36179578457519701</v>
      </c>
      <c r="BA10" s="14">
        <v>0.43684464958904601</v>
      </c>
      <c r="BB10" s="14">
        <v>0.42333838062338602</v>
      </c>
      <c r="BC10" s="14">
        <v>0.43065432183597502</v>
      </c>
      <c r="BD10" s="14">
        <v>0.41071364157177598</v>
      </c>
      <c r="BE10" s="14">
        <v>0.49469700527837901</v>
      </c>
    </row>
    <row r="11" spans="2:57" x14ac:dyDescent="0.25">
      <c r="B11" s="15" t="s">
        <v>221</v>
      </c>
      <c r="C11" s="14">
        <v>0.111160560930451</v>
      </c>
      <c r="D11" s="14">
        <v>0.14874870034679699</v>
      </c>
      <c r="E11" s="14">
        <v>7.6788588146687403E-2</v>
      </c>
      <c r="F11" s="14"/>
      <c r="G11" s="14">
        <v>0.110066744132579</v>
      </c>
      <c r="H11" s="14">
        <v>0.133945049760372</v>
      </c>
      <c r="I11" s="14">
        <v>0.14805720906238001</v>
      </c>
      <c r="J11" s="14">
        <v>0.123181203154969</v>
      </c>
      <c r="K11" s="14">
        <v>5.3137673315576103E-2</v>
      </c>
      <c r="L11" s="14">
        <v>0</v>
      </c>
      <c r="M11" s="14"/>
      <c r="N11" s="14">
        <v>7.2026604717686404E-2</v>
      </c>
      <c r="O11" s="14">
        <v>0.178040176620231</v>
      </c>
      <c r="P11" s="14">
        <v>0.130891430529745</v>
      </c>
      <c r="Q11" s="14">
        <v>0.112779512019753</v>
      </c>
      <c r="R11" s="14"/>
      <c r="S11" s="14">
        <v>0.112873444520286</v>
      </c>
      <c r="T11" s="14">
        <v>0.14318341311528299</v>
      </c>
      <c r="U11" s="14">
        <v>0</v>
      </c>
      <c r="V11" s="14">
        <v>0.14261635079968699</v>
      </c>
      <c r="W11" s="14">
        <v>0.17640124289054401</v>
      </c>
      <c r="X11" s="14">
        <v>0.10372419822786599</v>
      </c>
      <c r="Y11" s="14">
        <v>5.3496338601955302E-2</v>
      </c>
      <c r="Z11" s="14">
        <v>0.102315714525285</v>
      </c>
      <c r="AA11" s="14">
        <v>0.13057664654193399</v>
      </c>
      <c r="AB11" s="14">
        <v>0.100130473603374</v>
      </c>
      <c r="AC11" s="14">
        <v>9.8212382305350995E-2</v>
      </c>
      <c r="AD11" s="14">
        <v>0.112865477820079</v>
      </c>
      <c r="AE11" s="14"/>
      <c r="AF11" s="14">
        <v>0.11674545314576799</v>
      </c>
      <c r="AG11" s="14">
        <v>0.125201528871211</v>
      </c>
      <c r="AH11" s="14">
        <v>0.10562751710763101</v>
      </c>
      <c r="AI11" s="14"/>
      <c r="AJ11" s="14">
        <v>0.11119018537754601</v>
      </c>
      <c r="AK11" s="14">
        <v>0.15209014131384299</v>
      </c>
      <c r="AL11" s="14">
        <v>4.5913544809788098E-2</v>
      </c>
      <c r="AM11" s="14">
        <v>0</v>
      </c>
      <c r="AN11" s="14">
        <v>0.12121367652093799</v>
      </c>
      <c r="AO11" s="14"/>
      <c r="AP11" s="14">
        <v>0.13717730304734699</v>
      </c>
      <c r="AQ11" s="14">
        <v>0.113694300536749</v>
      </c>
      <c r="AR11" s="14">
        <v>4.3089805330226702E-2</v>
      </c>
      <c r="AS11" s="14"/>
      <c r="AT11" s="14" t="s">
        <v>247</v>
      </c>
      <c r="AU11" s="14">
        <v>0.198271227991524</v>
      </c>
      <c r="AV11" s="14">
        <v>0.122494767352788</v>
      </c>
      <c r="AW11" s="14">
        <v>6.6870517843388197E-2</v>
      </c>
      <c r="AX11" s="14">
        <v>0</v>
      </c>
      <c r="AY11" s="14"/>
      <c r="AZ11" s="14">
        <v>0.177549817662537</v>
      </c>
      <c r="BA11" s="14">
        <v>8.9024836946538094E-2</v>
      </c>
      <c r="BB11" s="14">
        <v>0.11677187420849899</v>
      </c>
      <c r="BC11" s="14">
        <v>2.75050563607388E-2</v>
      </c>
      <c r="BD11" s="14">
        <v>4.2119506225064197E-2</v>
      </c>
      <c r="BE11" s="14">
        <v>6.6789932369862998E-2</v>
      </c>
    </row>
    <row r="12" spans="2:57" ht="30" x14ac:dyDescent="0.25">
      <c r="B12" s="15" t="s">
        <v>222</v>
      </c>
      <c r="C12" s="14">
        <v>4.6530574315793501E-2</v>
      </c>
      <c r="D12" s="14">
        <v>4.2552932314440399E-2</v>
      </c>
      <c r="E12" s="14">
        <v>5.0167875994913298E-2</v>
      </c>
      <c r="F12" s="14"/>
      <c r="G12" s="14">
        <v>0</v>
      </c>
      <c r="H12" s="14">
        <v>7.2958874157519601E-2</v>
      </c>
      <c r="I12" s="14">
        <v>7.0423321029574507E-2</v>
      </c>
      <c r="J12" s="14">
        <v>8.2536008325569399E-2</v>
      </c>
      <c r="K12" s="14">
        <v>0</v>
      </c>
      <c r="L12" s="14">
        <v>0</v>
      </c>
      <c r="M12" s="14"/>
      <c r="N12" s="14">
        <v>5.8275707265798601E-2</v>
      </c>
      <c r="O12" s="14">
        <v>3.7502248175304599E-2</v>
      </c>
      <c r="P12" s="14">
        <v>3.9714682569757999E-2</v>
      </c>
      <c r="Q12" s="14">
        <v>3.5987684756645801E-2</v>
      </c>
      <c r="R12" s="14"/>
      <c r="S12" s="14">
        <v>2.14164504500504E-2</v>
      </c>
      <c r="T12" s="14">
        <v>0</v>
      </c>
      <c r="U12" s="14">
        <v>0</v>
      </c>
      <c r="V12" s="14">
        <v>0</v>
      </c>
      <c r="W12" s="14">
        <v>0</v>
      </c>
      <c r="X12" s="14">
        <v>4.4028266394945101E-2</v>
      </c>
      <c r="Y12" s="14">
        <v>0.116342896686658</v>
      </c>
      <c r="Z12" s="14">
        <v>0.104258568369542</v>
      </c>
      <c r="AA12" s="14">
        <v>0.114909978250885</v>
      </c>
      <c r="AB12" s="14">
        <v>3.09391129350189E-2</v>
      </c>
      <c r="AC12" s="14">
        <v>0.23042980132695701</v>
      </c>
      <c r="AD12" s="14">
        <v>0</v>
      </c>
      <c r="AE12" s="14"/>
      <c r="AF12" s="14">
        <v>5.24666478773003E-2</v>
      </c>
      <c r="AG12" s="14">
        <v>6.7900638179297201E-2</v>
      </c>
      <c r="AH12" s="14">
        <v>2.22861408131916E-2</v>
      </c>
      <c r="AI12" s="14"/>
      <c r="AJ12" s="14">
        <v>5.1803937567851399E-2</v>
      </c>
      <c r="AK12" s="14">
        <v>4.09243894153438E-2</v>
      </c>
      <c r="AL12" s="14">
        <v>4.1621253683316803E-2</v>
      </c>
      <c r="AM12" s="14">
        <v>0</v>
      </c>
      <c r="AN12" s="14">
        <v>3.9792479538776397E-2</v>
      </c>
      <c r="AO12" s="14"/>
      <c r="AP12" s="14">
        <v>7.03401773106829E-2</v>
      </c>
      <c r="AQ12" s="14">
        <v>4.6237860097542799E-2</v>
      </c>
      <c r="AR12" s="14">
        <v>3.9061495387560798E-2</v>
      </c>
      <c r="AS12" s="14"/>
      <c r="AT12" s="14" t="s">
        <v>247</v>
      </c>
      <c r="AU12" s="14">
        <v>4.72349334164235E-2</v>
      </c>
      <c r="AV12" s="14">
        <v>4.9144993599636297E-2</v>
      </c>
      <c r="AW12" s="14">
        <v>3.04240972211232E-2</v>
      </c>
      <c r="AX12" s="14">
        <v>0</v>
      </c>
      <c r="AY12" s="14"/>
      <c r="AZ12" s="14">
        <v>5.0569240405252798E-2</v>
      </c>
      <c r="BA12" s="14">
        <v>3.9924953575349698E-2</v>
      </c>
      <c r="BB12" s="14">
        <v>4.0830492296516502E-2</v>
      </c>
      <c r="BC12" s="14">
        <v>7.3835318961785801E-2</v>
      </c>
      <c r="BD12" s="14">
        <v>4.6075678718549201E-2</v>
      </c>
      <c r="BE12" s="14">
        <v>0</v>
      </c>
    </row>
    <row r="13" spans="2:57" ht="30" x14ac:dyDescent="0.25">
      <c r="B13" s="15" t="s">
        <v>223</v>
      </c>
      <c r="C13" s="14">
        <v>2.3502435312343702E-2</v>
      </c>
      <c r="D13" s="14">
        <v>1.7480658230656601E-2</v>
      </c>
      <c r="E13" s="14">
        <v>2.90089690534533E-2</v>
      </c>
      <c r="F13" s="14"/>
      <c r="G13" s="14">
        <v>3.9671909120974701E-2</v>
      </c>
      <c r="H13" s="14">
        <v>1.3040936988065899E-2</v>
      </c>
      <c r="I13" s="14">
        <v>5.5165281895673199E-2</v>
      </c>
      <c r="J13" s="14">
        <v>0</v>
      </c>
      <c r="K13" s="14">
        <v>0</v>
      </c>
      <c r="L13" s="14">
        <v>0</v>
      </c>
      <c r="M13" s="14"/>
      <c r="N13" s="14">
        <v>1.7860335765430099E-2</v>
      </c>
      <c r="O13" s="14">
        <v>3.5173743439838798E-2</v>
      </c>
      <c r="P13" s="14">
        <v>3.9751832209715697E-2</v>
      </c>
      <c r="Q13" s="14">
        <v>0</v>
      </c>
      <c r="R13" s="14"/>
      <c r="S13" s="14">
        <v>2.1955671681175501E-2</v>
      </c>
      <c r="T13" s="14">
        <v>0</v>
      </c>
      <c r="U13" s="14">
        <v>0</v>
      </c>
      <c r="V13" s="14">
        <v>7.3176408946407104E-2</v>
      </c>
      <c r="W13" s="14">
        <v>0.14713368653466499</v>
      </c>
      <c r="X13" s="14">
        <v>0</v>
      </c>
      <c r="Y13" s="14">
        <v>0</v>
      </c>
      <c r="Z13" s="14">
        <v>0.10384316971947199</v>
      </c>
      <c r="AA13" s="14">
        <v>0</v>
      </c>
      <c r="AB13" s="14">
        <v>0</v>
      </c>
      <c r="AC13" s="14">
        <v>0</v>
      </c>
      <c r="AD13" s="14">
        <v>0.119147352407544</v>
      </c>
      <c r="AE13" s="14"/>
      <c r="AF13" s="14">
        <v>5.3416381312701502E-2</v>
      </c>
      <c r="AG13" s="14">
        <v>1.6189680377053199E-2</v>
      </c>
      <c r="AH13" s="14">
        <v>0</v>
      </c>
      <c r="AI13" s="14"/>
      <c r="AJ13" s="14">
        <v>0</v>
      </c>
      <c r="AK13" s="14">
        <v>4.2850186055562699E-2</v>
      </c>
      <c r="AL13" s="14">
        <v>0</v>
      </c>
      <c r="AM13" s="14">
        <v>0</v>
      </c>
      <c r="AN13" s="14">
        <v>0</v>
      </c>
      <c r="AO13" s="14"/>
      <c r="AP13" s="14">
        <v>2.3565926862759601E-2</v>
      </c>
      <c r="AQ13" s="14">
        <v>8.6108022525939708E-3</v>
      </c>
      <c r="AR13" s="14">
        <v>9.2803885937234501E-2</v>
      </c>
      <c r="AS13" s="14"/>
      <c r="AT13" s="14" t="s">
        <v>247</v>
      </c>
      <c r="AU13" s="14">
        <v>4.1008528888891303E-2</v>
      </c>
      <c r="AV13" s="14">
        <v>7.9390461335577794E-3</v>
      </c>
      <c r="AW13" s="14">
        <v>3.64127311664455E-2</v>
      </c>
      <c r="AX13" s="14">
        <v>0</v>
      </c>
      <c r="AY13" s="14"/>
      <c r="AZ13" s="14">
        <v>1.1732995078272501E-2</v>
      </c>
      <c r="BA13" s="14">
        <v>2.9986038849746401E-2</v>
      </c>
      <c r="BB13" s="14">
        <v>0</v>
      </c>
      <c r="BC13" s="14">
        <v>2.96133916527111E-2</v>
      </c>
      <c r="BD13" s="14">
        <v>8.5601917822916498E-2</v>
      </c>
      <c r="BE13" s="14">
        <v>0</v>
      </c>
    </row>
    <row r="14" spans="2:57" x14ac:dyDescent="0.25">
      <c r="B14" s="15" t="s">
        <v>87</v>
      </c>
      <c r="C14" s="23">
        <v>3.8563377585731401E-3</v>
      </c>
      <c r="D14" s="23">
        <v>0</v>
      </c>
      <c r="E14" s="23">
        <v>7.3827143906933304E-3</v>
      </c>
      <c r="F14" s="23"/>
      <c r="G14" s="23">
        <v>0</v>
      </c>
      <c r="H14" s="23">
        <v>0</v>
      </c>
      <c r="I14" s="23">
        <v>0</v>
      </c>
      <c r="J14" s="23">
        <v>2.6054822855250199E-2</v>
      </c>
      <c r="K14" s="23">
        <v>0</v>
      </c>
      <c r="L14" s="23">
        <v>0</v>
      </c>
      <c r="M14" s="23"/>
      <c r="N14" s="23">
        <v>8.7288980240439705E-3</v>
      </c>
      <c r="O14" s="23">
        <v>0</v>
      </c>
      <c r="P14" s="23">
        <v>0</v>
      </c>
      <c r="Q14" s="23">
        <v>0</v>
      </c>
      <c r="R14" s="23"/>
      <c r="S14" s="23">
        <v>1.98167931647725E-2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/>
      <c r="AF14" s="23">
        <v>0</v>
      </c>
      <c r="AG14" s="23">
        <v>0</v>
      </c>
      <c r="AH14" s="23">
        <v>2.1786503551270299E-2</v>
      </c>
      <c r="AI14" s="23"/>
      <c r="AJ14" s="23">
        <v>0</v>
      </c>
      <c r="AK14" s="23">
        <v>1.0651733176721599E-2</v>
      </c>
      <c r="AL14" s="23">
        <v>0</v>
      </c>
      <c r="AM14" s="23">
        <v>0</v>
      </c>
      <c r="AN14" s="23">
        <v>0</v>
      </c>
      <c r="AO14" s="23"/>
      <c r="AP14" s="23">
        <v>0</v>
      </c>
      <c r="AQ14" s="23">
        <v>9.0175159148950905E-3</v>
      </c>
      <c r="AR14" s="23">
        <v>0</v>
      </c>
      <c r="AS14" s="23"/>
      <c r="AT14" s="23" t="s">
        <v>247</v>
      </c>
      <c r="AU14" s="23">
        <v>2.1108420353239399E-2</v>
      </c>
      <c r="AV14" s="23">
        <v>0</v>
      </c>
      <c r="AW14" s="23">
        <v>0</v>
      </c>
      <c r="AX14" s="23">
        <v>0</v>
      </c>
      <c r="AY14" s="23"/>
      <c r="AZ14" s="23">
        <v>1.0589989686754699E-2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</row>
    <row r="15" spans="2:57" x14ac:dyDescent="0.25">
      <c r="B15" s="16" t="s">
        <v>211</v>
      </c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270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246</v>
      </c>
      <c r="D7" s="10">
        <v>150</v>
      </c>
      <c r="E7" s="10">
        <v>96</v>
      </c>
      <c r="F7" s="10"/>
      <c r="G7" s="10">
        <v>48</v>
      </c>
      <c r="H7" s="10">
        <v>44</v>
      </c>
      <c r="I7" s="10">
        <v>49</v>
      </c>
      <c r="J7" s="10">
        <v>38</v>
      </c>
      <c r="K7" s="10">
        <v>24</v>
      </c>
      <c r="L7" s="10">
        <v>43</v>
      </c>
      <c r="M7" s="10"/>
      <c r="N7" s="10">
        <v>115</v>
      </c>
      <c r="O7" s="10">
        <v>66</v>
      </c>
      <c r="P7" s="10">
        <v>41</v>
      </c>
      <c r="Q7" s="10">
        <v>21</v>
      </c>
      <c r="R7" s="10"/>
      <c r="S7" s="10">
        <v>44</v>
      </c>
      <c r="T7" s="10">
        <v>29</v>
      </c>
      <c r="U7" s="10">
        <v>11</v>
      </c>
      <c r="V7" s="10">
        <v>16</v>
      </c>
      <c r="W7" s="10">
        <v>16</v>
      </c>
      <c r="X7" s="10">
        <v>24</v>
      </c>
      <c r="Y7" s="10">
        <v>15</v>
      </c>
      <c r="Z7" s="10">
        <v>6</v>
      </c>
      <c r="AA7" s="10">
        <v>32</v>
      </c>
      <c r="AB7" s="10">
        <v>34</v>
      </c>
      <c r="AC7" s="10">
        <v>11</v>
      </c>
      <c r="AD7" s="10">
        <v>8</v>
      </c>
      <c r="AE7" s="10"/>
      <c r="AF7" s="10">
        <v>59</v>
      </c>
      <c r="AG7" s="10">
        <v>113</v>
      </c>
      <c r="AH7" s="10">
        <v>37</v>
      </c>
      <c r="AI7" s="10"/>
      <c r="AJ7" s="10">
        <v>79</v>
      </c>
      <c r="AK7" s="10">
        <v>72</v>
      </c>
      <c r="AL7" s="10">
        <v>22</v>
      </c>
      <c r="AM7" s="10">
        <v>1</v>
      </c>
      <c r="AN7" s="10">
        <v>29</v>
      </c>
      <c r="AO7" s="10"/>
      <c r="AP7" s="10">
        <v>54</v>
      </c>
      <c r="AQ7" s="10">
        <v>97</v>
      </c>
      <c r="AR7" s="10">
        <v>19</v>
      </c>
      <c r="AS7" s="10"/>
      <c r="AT7" s="10" t="s">
        <v>246</v>
      </c>
      <c r="AU7" s="10">
        <v>40</v>
      </c>
      <c r="AV7" s="10">
        <v>124</v>
      </c>
      <c r="AW7" s="10">
        <v>55</v>
      </c>
      <c r="AX7" s="10">
        <v>12</v>
      </c>
      <c r="AY7" s="10"/>
      <c r="AZ7" s="10">
        <v>87</v>
      </c>
      <c r="BA7" s="10">
        <v>61</v>
      </c>
      <c r="BB7" s="10">
        <v>31</v>
      </c>
      <c r="BC7" s="10">
        <v>31</v>
      </c>
      <c r="BD7" s="10">
        <v>25</v>
      </c>
      <c r="BE7" s="10">
        <v>11</v>
      </c>
    </row>
    <row r="8" spans="2:57" ht="30" customHeight="1" x14ac:dyDescent="0.25">
      <c r="B8" s="11" t="s">
        <v>20</v>
      </c>
      <c r="C8" s="11">
        <v>245</v>
      </c>
      <c r="D8" s="11">
        <v>152</v>
      </c>
      <c r="E8" s="11">
        <v>93</v>
      </c>
      <c r="F8" s="11"/>
      <c r="G8" s="11">
        <v>50</v>
      </c>
      <c r="H8" s="11">
        <v>48</v>
      </c>
      <c r="I8" s="11">
        <v>50</v>
      </c>
      <c r="J8" s="11">
        <v>37</v>
      </c>
      <c r="K8" s="11">
        <v>21</v>
      </c>
      <c r="L8" s="11">
        <v>39</v>
      </c>
      <c r="M8" s="11"/>
      <c r="N8" s="11">
        <v>111</v>
      </c>
      <c r="O8" s="11">
        <v>63</v>
      </c>
      <c r="P8" s="11">
        <v>45</v>
      </c>
      <c r="Q8" s="11">
        <v>23</v>
      </c>
      <c r="R8" s="11"/>
      <c r="S8" s="11">
        <v>47</v>
      </c>
      <c r="T8" s="11">
        <v>27</v>
      </c>
      <c r="U8" s="11">
        <v>10</v>
      </c>
      <c r="V8" s="11">
        <v>16</v>
      </c>
      <c r="W8" s="11">
        <v>16</v>
      </c>
      <c r="X8" s="11">
        <v>24</v>
      </c>
      <c r="Y8" s="11">
        <v>15</v>
      </c>
      <c r="Z8" s="11">
        <v>6</v>
      </c>
      <c r="AA8" s="11">
        <v>32</v>
      </c>
      <c r="AB8" s="11">
        <v>35</v>
      </c>
      <c r="AC8" s="11">
        <v>11</v>
      </c>
      <c r="AD8" s="11">
        <v>7</v>
      </c>
      <c r="AE8" s="11"/>
      <c r="AF8" s="11">
        <v>57</v>
      </c>
      <c r="AG8" s="11">
        <v>112</v>
      </c>
      <c r="AH8" s="11">
        <v>38</v>
      </c>
      <c r="AI8" s="11"/>
      <c r="AJ8" s="11">
        <v>76</v>
      </c>
      <c r="AK8" s="11">
        <v>73</v>
      </c>
      <c r="AL8" s="11">
        <v>22</v>
      </c>
      <c r="AM8" s="11">
        <v>1</v>
      </c>
      <c r="AN8" s="11">
        <v>29</v>
      </c>
      <c r="AO8" s="11"/>
      <c r="AP8" s="11">
        <v>53</v>
      </c>
      <c r="AQ8" s="11">
        <v>98</v>
      </c>
      <c r="AR8" s="11">
        <v>19</v>
      </c>
      <c r="AS8" s="11"/>
      <c r="AT8" s="11" t="s">
        <v>246</v>
      </c>
      <c r="AU8" s="11">
        <v>41</v>
      </c>
      <c r="AV8" s="11">
        <v>122</v>
      </c>
      <c r="AW8" s="11">
        <v>56</v>
      </c>
      <c r="AX8" s="11">
        <v>11</v>
      </c>
      <c r="AY8" s="11"/>
      <c r="AZ8" s="11">
        <v>91</v>
      </c>
      <c r="BA8" s="11">
        <v>60</v>
      </c>
      <c r="BB8" s="11">
        <v>31</v>
      </c>
      <c r="BC8" s="11">
        <v>29</v>
      </c>
      <c r="BD8" s="11">
        <v>23</v>
      </c>
      <c r="BE8" s="11">
        <v>10</v>
      </c>
    </row>
    <row r="9" spans="2:57" ht="30" x14ac:dyDescent="0.25">
      <c r="B9" s="15" t="s">
        <v>219</v>
      </c>
      <c r="C9" s="14">
        <v>0.32278997404818999</v>
      </c>
      <c r="D9" s="14">
        <v>0.33164088987184298</v>
      </c>
      <c r="E9" s="14">
        <v>0.30830914243500102</v>
      </c>
      <c r="F9" s="14"/>
      <c r="G9" s="14">
        <v>0.41622685827829298</v>
      </c>
      <c r="H9" s="14">
        <v>0.28502909207805399</v>
      </c>
      <c r="I9" s="14">
        <v>0.230276649338052</v>
      </c>
      <c r="J9" s="14">
        <v>0.38934767461213099</v>
      </c>
      <c r="K9" s="14">
        <v>0.29200934388376198</v>
      </c>
      <c r="L9" s="14">
        <v>0.32030291036962599</v>
      </c>
      <c r="M9" s="14"/>
      <c r="N9" s="14">
        <v>0.39173294931504199</v>
      </c>
      <c r="O9" s="14">
        <v>0.30458702981017899</v>
      </c>
      <c r="P9" s="14">
        <v>0.31818159888842501</v>
      </c>
      <c r="Q9" s="14">
        <v>8.5650555711523302E-2</v>
      </c>
      <c r="R9" s="14"/>
      <c r="S9" s="14">
        <v>0.33113682036143799</v>
      </c>
      <c r="T9" s="14">
        <v>0.37386588248234198</v>
      </c>
      <c r="U9" s="14">
        <v>0.19721696120269699</v>
      </c>
      <c r="V9" s="14">
        <v>0.366031379336067</v>
      </c>
      <c r="W9" s="14">
        <v>0.38510039591274098</v>
      </c>
      <c r="X9" s="14">
        <v>0.38506986964784401</v>
      </c>
      <c r="Y9" s="14">
        <v>0.19159501782657701</v>
      </c>
      <c r="Z9" s="14">
        <v>0.14101519559043901</v>
      </c>
      <c r="AA9" s="14">
        <v>0.33631827442898998</v>
      </c>
      <c r="AB9" s="14">
        <v>0.28771686848629302</v>
      </c>
      <c r="AC9" s="14">
        <v>0.37586632158730199</v>
      </c>
      <c r="AD9" s="14">
        <v>0.254146754325976</v>
      </c>
      <c r="AE9" s="14"/>
      <c r="AF9" s="14">
        <v>0.37220110024682301</v>
      </c>
      <c r="AG9" s="14">
        <v>0.30282036766891501</v>
      </c>
      <c r="AH9" s="14">
        <v>0.29210876433859401</v>
      </c>
      <c r="AI9" s="14"/>
      <c r="AJ9" s="14">
        <v>0.345763432759147</v>
      </c>
      <c r="AK9" s="14">
        <v>0.31841056528911499</v>
      </c>
      <c r="AL9" s="14">
        <v>0.39668475084120097</v>
      </c>
      <c r="AM9" s="14">
        <v>0</v>
      </c>
      <c r="AN9" s="14">
        <v>0.311536962202282</v>
      </c>
      <c r="AO9" s="14"/>
      <c r="AP9" s="14">
        <v>0.29938086029508798</v>
      </c>
      <c r="AQ9" s="14">
        <v>0.365979357959483</v>
      </c>
      <c r="AR9" s="14">
        <v>0.35201194035321298</v>
      </c>
      <c r="AS9" s="14"/>
      <c r="AT9" s="14" t="s">
        <v>247</v>
      </c>
      <c r="AU9" s="14">
        <v>0.26947494479140299</v>
      </c>
      <c r="AV9" s="14">
        <v>0.33304322842446399</v>
      </c>
      <c r="AW9" s="14">
        <v>0.33098375464452001</v>
      </c>
      <c r="AX9" s="14">
        <v>0.15901097278425999</v>
      </c>
      <c r="AY9" s="14"/>
      <c r="AZ9" s="14">
        <v>0.33682299095914697</v>
      </c>
      <c r="BA9" s="14">
        <v>0.334951892828938</v>
      </c>
      <c r="BB9" s="14">
        <v>0.309284133153994</v>
      </c>
      <c r="BC9" s="14">
        <v>0.35126668622766799</v>
      </c>
      <c r="BD9" s="14">
        <v>0.24400747184716301</v>
      </c>
      <c r="BE9" s="14">
        <v>0.26030784025783499</v>
      </c>
    </row>
    <row r="10" spans="2:57" ht="30" x14ac:dyDescent="0.25">
      <c r="B10" s="15" t="s">
        <v>220</v>
      </c>
      <c r="C10" s="14">
        <v>0.40664450186155299</v>
      </c>
      <c r="D10" s="14">
        <v>0.42075595649915598</v>
      </c>
      <c r="E10" s="14">
        <v>0.38355699289686801</v>
      </c>
      <c r="F10" s="14"/>
      <c r="G10" s="14">
        <v>0.26693277344349098</v>
      </c>
      <c r="H10" s="14">
        <v>0.39186286468297199</v>
      </c>
      <c r="I10" s="14">
        <v>0.41801252410224599</v>
      </c>
      <c r="J10" s="14">
        <v>0.382389419862739</v>
      </c>
      <c r="K10" s="14">
        <v>0.62720372197040697</v>
      </c>
      <c r="L10" s="14">
        <v>0.496418932455299</v>
      </c>
      <c r="M10" s="14"/>
      <c r="N10" s="14">
        <v>0.40000679306047698</v>
      </c>
      <c r="O10" s="14">
        <v>0.43419894012997101</v>
      </c>
      <c r="P10" s="14">
        <v>0.39237551517007302</v>
      </c>
      <c r="Q10" s="14">
        <v>0.40323552421785502</v>
      </c>
      <c r="R10" s="14"/>
      <c r="S10" s="14">
        <v>0.411607565174407</v>
      </c>
      <c r="T10" s="14">
        <v>0.242494257623632</v>
      </c>
      <c r="U10" s="14">
        <v>0.639441712432679</v>
      </c>
      <c r="V10" s="14">
        <v>0.24622914914202401</v>
      </c>
      <c r="W10" s="14">
        <v>0.42023200998677102</v>
      </c>
      <c r="X10" s="14">
        <v>0.400950154629094</v>
      </c>
      <c r="Y10" s="14">
        <v>0.48189079472603602</v>
      </c>
      <c r="Z10" s="14">
        <v>0.54834084045960196</v>
      </c>
      <c r="AA10" s="14">
        <v>0.28132168846552802</v>
      </c>
      <c r="AB10" s="14">
        <v>0.58947270109739103</v>
      </c>
      <c r="AC10" s="14">
        <v>0.26190782829953801</v>
      </c>
      <c r="AD10" s="14">
        <v>0.61271086546227704</v>
      </c>
      <c r="AE10" s="14"/>
      <c r="AF10" s="14">
        <v>0.40774713345159003</v>
      </c>
      <c r="AG10" s="14">
        <v>0.441231532275278</v>
      </c>
      <c r="AH10" s="14">
        <v>0.41612501804737401</v>
      </c>
      <c r="AI10" s="14"/>
      <c r="AJ10" s="14">
        <v>0.41185417881539998</v>
      </c>
      <c r="AK10" s="14">
        <v>0.39856539287053699</v>
      </c>
      <c r="AL10" s="14">
        <v>0.41520807397827802</v>
      </c>
      <c r="AM10" s="14">
        <v>0</v>
      </c>
      <c r="AN10" s="14">
        <v>0.371404599088906</v>
      </c>
      <c r="AO10" s="14"/>
      <c r="AP10" s="14">
        <v>0.47638733378271197</v>
      </c>
      <c r="AQ10" s="14">
        <v>0.37823760203519602</v>
      </c>
      <c r="AR10" s="14">
        <v>0.436150327139808</v>
      </c>
      <c r="AS10" s="14"/>
      <c r="AT10" s="14" t="s">
        <v>247</v>
      </c>
      <c r="AU10" s="14">
        <v>0.34495290504096299</v>
      </c>
      <c r="AV10" s="14">
        <v>0.38746503649972402</v>
      </c>
      <c r="AW10" s="14">
        <v>0.455526792866011</v>
      </c>
      <c r="AX10" s="14">
        <v>0.59359177249457695</v>
      </c>
      <c r="AY10" s="14"/>
      <c r="AZ10" s="14">
        <v>0.38509672757150498</v>
      </c>
      <c r="BA10" s="14">
        <v>0.41440192981958301</v>
      </c>
      <c r="BB10" s="14">
        <v>0.36518742967263401</v>
      </c>
      <c r="BC10" s="14">
        <v>0.36213730731722199</v>
      </c>
      <c r="BD10" s="14">
        <v>0.51693086756806905</v>
      </c>
      <c r="BE10" s="14">
        <v>0.56246199986349599</v>
      </c>
    </row>
    <row r="11" spans="2:57" x14ac:dyDescent="0.25">
      <c r="B11" s="15" t="s">
        <v>221</v>
      </c>
      <c r="C11" s="14">
        <v>0.13535697779469999</v>
      </c>
      <c r="D11" s="14">
        <v>0.120139236017293</v>
      </c>
      <c r="E11" s="14">
        <v>0.160254464179408</v>
      </c>
      <c r="F11" s="14"/>
      <c r="G11" s="14">
        <v>0.10911421121027801</v>
      </c>
      <c r="H11" s="14">
        <v>0.23682622446747101</v>
      </c>
      <c r="I11" s="14">
        <v>0.126415085370573</v>
      </c>
      <c r="J11" s="14">
        <v>0.100263644817986</v>
      </c>
      <c r="K11" s="14">
        <v>4.01966991083803E-2</v>
      </c>
      <c r="L11" s="14">
        <v>0.13932035859629899</v>
      </c>
      <c r="M11" s="14"/>
      <c r="N11" s="14">
        <v>9.4475331506437804E-2</v>
      </c>
      <c r="O11" s="14">
        <v>0.10734012235158601</v>
      </c>
      <c r="P11" s="14">
        <v>0.217395258437943</v>
      </c>
      <c r="Q11" s="14">
        <v>0.26487631231981601</v>
      </c>
      <c r="R11" s="14"/>
      <c r="S11" s="14">
        <v>0.13983901102739599</v>
      </c>
      <c r="T11" s="14">
        <v>0.19561581366143399</v>
      </c>
      <c r="U11" s="14">
        <v>0</v>
      </c>
      <c r="V11" s="14">
        <v>0.205242950554308</v>
      </c>
      <c r="W11" s="14">
        <v>7.0335752737298501E-2</v>
      </c>
      <c r="X11" s="14">
        <v>0.12624748809830999</v>
      </c>
      <c r="Y11" s="14">
        <v>0.19642524663532199</v>
      </c>
      <c r="Z11" s="14">
        <v>0</v>
      </c>
      <c r="AA11" s="14">
        <v>0.217676341295306</v>
      </c>
      <c r="AB11" s="14">
        <v>9.0483348340288899E-2</v>
      </c>
      <c r="AC11" s="14">
        <v>8.8517403928606297E-2</v>
      </c>
      <c r="AD11" s="14">
        <v>0</v>
      </c>
      <c r="AE11" s="14"/>
      <c r="AF11" s="14">
        <v>0.12184497828272101</v>
      </c>
      <c r="AG11" s="14">
        <v>0.11149234095090201</v>
      </c>
      <c r="AH11" s="14">
        <v>0.240364364965269</v>
      </c>
      <c r="AI11" s="14"/>
      <c r="AJ11" s="14">
        <v>0.14291127321659</v>
      </c>
      <c r="AK11" s="14">
        <v>0.133670637370782</v>
      </c>
      <c r="AL11" s="14">
        <v>9.1242127865378803E-2</v>
      </c>
      <c r="AM11" s="14">
        <v>0</v>
      </c>
      <c r="AN11" s="14">
        <v>0.204233099477652</v>
      </c>
      <c r="AO11" s="14"/>
      <c r="AP11" s="14">
        <v>0.136764296515272</v>
      </c>
      <c r="AQ11" s="14">
        <v>0.131118794646673</v>
      </c>
      <c r="AR11" s="14">
        <v>5.43111862329098E-2</v>
      </c>
      <c r="AS11" s="14"/>
      <c r="AT11" s="14" t="s">
        <v>247</v>
      </c>
      <c r="AU11" s="14">
        <v>0.22155288805276599</v>
      </c>
      <c r="AV11" s="14">
        <v>0.118723888040033</v>
      </c>
      <c r="AW11" s="14">
        <v>0.12098163433770801</v>
      </c>
      <c r="AX11" s="14">
        <v>0.17665423712824699</v>
      </c>
      <c r="AY11" s="14"/>
      <c r="AZ11" s="14">
        <v>0.15019129174835699</v>
      </c>
      <c r="BA11" s="14">
        <v>0.11788122442049</v>
      </c>
      <c r="BB11" s="14">
        <v>0.156623160588134</v>
      </c>
      <c r="BC11" s="14">
        <v>0.22101844379435301</v>
      </c>
      <c r="BD11" s="14">
        <v>4.3179638469617601E-2</v>
      </c>
      <c r="BE11" s="14">
        <v>0</v>
      </c>
    </row>
    <row r="12" spans="2:57" ht="30" x14ac:dyDescent="0.25">
      <c r="B12" s="15" t="s">
        <v>222</v>
      </c>
      <c r="C12" s="14">
        <v>9.0055233595891293E-2</v>
      </c>
      <c r="D12" s="14">
        <v>9.3410295464828902E-2</v>
      </c>
      <c r="E12" s="14">
        <v>8.4566074401079105E-2</v>
      </c>
      <c r="F12" s="14"/>
      <c r="G12" s="14">
        <v>0.169891291851961</v>
      </c>
      <c r="H12" s="14">
        <v>2.2598770170265299E-2</v>
      </c>
      <c r="I12" s="14">
        <v>0.159077750008257</v>
      </c>
      <c r="J12" s="14">
        <v>5.2241361009834897E-2</v>
      </c>
      <c r="K12" s="14">
        <v>4.05902350374506E-2</v>
      </c>
      <c r="L12" s="14">
        <v>4.3957798578775797E-2</v>
      </c>
      <c r="M12" s="14"/>
      <c r="N12" s="14">
        <v>7.8356688120674395E-2</v>
      </c>
      <c r="O12" s="14">
        <v>9.0373756107388001E-2</v>
      </c>
      <c r="P12" s="14">
        <v>4.9761303481377098E-2</v>
      </c>
      <c r="Q12" s="14">
        <v>0.19555791395667399</v>
      </c>
      <c r="R12" s="14"/>
      <c r="S12" s="14">
        <v>7.1372962230115605E-2</v>
      </c>
      <c r="T12" s="14">
        <v>0.188024046232591</v>
      </c>
      <c r="U12" s="14">
        <v>7.6977501429966594E-2</v>
      </c>
      <c r="V12" s="14">
        <v>0.18249652096760099</v>
      </c>
      <c r="W12" s="14">
        <v>0</v>
      </c>
      <c r="X12" s="14">
        <v>3.9227700300446602E-2</v>
      </c>
      <c r="Y12" s="14">
        <v>0.13008894081206601</v>
      </c>
      <c r="Z12" s="14">
        <v>0.15563202523666</v>
      </c>
      <c r="AA12" s="14">
        <v>0.13276707378803301</v>
      </c>
      <c r="AB12" s="14">
        <v>3.23270820760274E-2</v>
      </c>
      <c r="AC12" s="14">
        <v>8.4852966418305004E-2</v>
      </c>
      <c r="AD12" s="14">
        <v>0</v>
      </c>
      <c r="AE12" s="14"/>
      <c r="AF12" s="14">
        <v>4.7048693782342499E-2</v>
      </c>
      <c r="AG12" s="14">
        <v>9.7297221360506406E-2</v>
      </c>
      <c r="AH12" s="14">
        <v>0</v>
      </c>
      <c r="AI12" s="14"/>
      <c r="AJ12" s="14">
        <v>6.3083016801479194E-2</v>
      </c>
      <c r="AK12" s="14">
        <v>0.10787646073441499</v>
      </c>
      <c r="AL12" s="14">
        <v>5.2383658786849599E-2</v>
      </c>
      <c r="AM12" s="14">
        <v>1</v>
      </c>
      <c r="AN12" s="14">
        <v>3.8419219081941E-2</v>
      </c>
      <c r="AO12" s="14"/>
      <c r="AP12" s="14">
        <v>5.3150012345577403E-2</v>
      </c>
      <c r="AQ12" s="14">
        <v>9.3617061943566296E-2</v>
      </c>
      <c r="AR12" s="14">
        <v>0.100505732239974</v>
      </c>
      <c r="AS12" s="14"/>
      <c r="AT12" s="14" t="s">
        <v>247</v>
      </c>
      <c r="AU12" s="14">
        <v>9.3355293750110105E-2</v>
      </c>
      <c r="AV12" s="14">
        <v>0.10166164916912999</v>
      </c>
      <c r="AW12" s="14">
        <v>7.5348993172373105E-2</v>
      </c>
      <c r="AX12" s="14">
        <v>7.0743017592915999E-2</v>
      </c>
      <c r="AY12" s="14"/>
      <c r="AZ12" s="14">
        <v>9.1069281769956198E-2</v>
      </c>
      <c r="BA12" s="14">
        <v>6.83616029260007E-2</v>
      </c>
      <c r="BB12" s="14">
        <v>0.13437343027601101</v>
      </c>
      <c r="BC12" s="14">
        <v>6.5577562660756497E-2</v>
      </c>
      <c r="BD12" s="14">
        <v>0.115447437651477</v>
      </c>
      <c r="BE12" s="14">
        <v>8.7035099151280104E-2</v>
      </c>
    </row>
    <row r="13" spans="2:57" ht="30" x14ac:dyDescent="0.25">
      <c r="B13" s="15" t="s">
        <v>223</v>
      </c>
      <c r="C13" s="14">
        <v>4.5153312699666E-2</v>
      </c>
      <c r="D13" s="14">
        <v>3.4053622146878397E-2</v>
      </c>
      <c r="E13" s="14">
        <v>6.33133260876447E-2</v>
      </c>
      <c r="F13" s="14"/>
      <c r="G13" s="14">
        <v>3.7834865215976697E-2</v>
      </c>
      <c r="H13" s="14">
        <v>6.3683048601236997E-2</v>
      </c>
      <c r="I13" s="14">
        <v>6.6217991180873001E-2</v>
      </c>
      <c r="J13" s="14">
        <v>7.5757899697308798E-2</v>
      </c>
      <c r="K13" s="14">
        <v>0</v>
      </c>
      <c r="L13" s="14">
        <v>0</v>
      </c>
      <c r="M13" s="14"/>
      <c r="N13" s="14">
        <v>3.5428237997367697E-2</v>
      </c>
      <c r="O13" s="14">
        <v>6.3500151600876506E-2</v>
      </c>
      <c r="P13" s="14">
        <v>2.2286324022181898E-2</v>
      </c>
      <c r="Q13" s="14">
        <v>5.0679693794132202E-2</v>
      </c>
      <c r="R13" s="14"/>
      <c r="S13" s="14">
        <v>4.6043641206643802E-2</v>
      </c>
      <c r="T13" s="14">
        <v>0</v>
      </c>
      <c r="U13" s="14">
        <v>8.6363824934658107E-2</v>
      </c>
      <c r="V13" s="14">
        <v>0</v>
      </c>
      <c r="W13" s="14">
        <v>0.12433184136318901</v>
      </c>
      <c r="X13" s="14">
        <v>4.85047873243055E-2</v>
      </c>
      <c r="Y13" s="14">
        <v>0</v>
      </c>
      <c r="Z13" s="14">
        <v>0.15501193871329899</v>
      </c>
      <c r="AA13" s="14">
        <v>3.19166220221433E-2</v>
      </c>
      <c r="AB13" s="14">
        <v>0</v>
      </c>
      <c r="AC13" s="14">
        <v>0.188855479766249</v>
      </c>
      <c r="AD13" s="14">
        <v>0.13314238021174701</v>
      </c>
      <c r="AE13" s="14"/>
      <c r="AF13" s="14">
        <v>5.1158094236522698E-2</v>
      </c>
      <c r="AG13" s="14">
        <v>4.7158537744399001E-2</v>
      </c>
      <c r="AH13" s="14">
        <v>5.1401852648762798E-2</v>
      </c>
      <c r="AI13" s="14"/>
      <c r="AJ13" s="14">
        <v>3.6388098407385001E-2</v>
      </c>
      <c r="AK13" s="14">
        <v>4.1476943735150401E-2</v>
      </c>
      <c r="AL13" s="14">
        <v>4.44813885282931E-2</v>
      </c>
      <c r="AM13" s="14">
        <v>0</v>
      </c>
      <c r="AN13" s="14">
        <v>7.4406120149219296E-2</v>
      </c>
      <c r="AO13" s="14"/>
      <c r="AP13" s="14">
        <v>3.4317497061350198E-2</v>
      </c>
      <c r="AQ13" s="14">
        <v>3.1047183415081302E-2</v>
      </c>
      <c r="AR13" s="14">
        <v>5.7020814034095299E-2</v>
      </c>
      <c r="AS13" s="14"/>
      <c r="AT13" s="14" t="s">
        <v>247</v>
      </c>
      <c r="AU13" s="14">
        <v>7.0663968364758994E-2</v>
      </c>
      <c r="AV13" s="14">
        <v>5.9106197866648502E-2</v>
      </c>
      <c r="AW13" s="14">
        <v>1.7158824979388199E-2</v>
      </c>
      <c r="AX13" s="14">
        <v>0</v>
      </c>
      <c r="AY13" s="14"/>
      <c r="AZ13" s="14">
        <v>3.6819707951035202E-2</v>
      </c>
      <c r="BA13" s="14">
        <v>6.4403350004988202E-2</v>
      </c>
      <c r="BB13" s="14">
        <v>3.4531846309227003E-2</v>
      </c>
      <c r="BC13" s="14">
        <v>0</v>
      </c>
      <c r="BD13" s="14">
        <v>8.0434584463673603E-2</v>
      </c>
      <c r="BE13" s="14">
        <v>9.01950607273896E-2</v>
      </c>
    </row>
    <row r="14" spans="2:57" x14ac:dyDescent="0.25">
      <c r="B14" s="15" t="s">
        <v>87</v>
      </c>
      <c r="C14" s="23">
        <v>0</v>
      </c>
      <c r="D14" s="23">
        <v>0</v>
      </c>
      <c r="E14" s="23">
        <v>0</v>
      </c>
      <c r="F14" s="23"/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/>
      <c r="N14" s="23">
        <v>0</v>
      </c>
      <c r="O14" s="23">
        <v>0</v>
      </c>
      <c r="P14" s="23">
        <v>0</v>
      </c>
      <c r="Q14" s="23">
        <v>0</v>
      </c>
      <c r="R14" s="23"/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/>
      <c r="AF14" s="23">
        <v>0</v>
      </c>
      <c r="AG14" s="23">
        <v>0</v>
      </c>
      <c r="AH14" s="23">
        <v>0</v>
      </c>
      <c r="AI14" s="23"/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/>
      <c r="AP14" s="23">
        <v>0</v>
      </c>
      <c r="AQ14" s="23">
        <v>0</v>
      </c>
      <c r="AR14" s="23">
        <v>0</v>
      </c>
      <c r="AS14" s="23"/>
      <c r="AT14" s="23" t="s">
        <v>247</v>
      </c>
      <c r="AU14" s="23">
        <v>0</v>
      </c>
      <c r="AV14" s="23">
        <v>0</v>
      </c>
      <c r="AW14" s="23">
        <v>0</v>
      </c>
      <c r="AX14" s="23">
        <v>0</v>
      </c>
      <c r="AY14" s="23"/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</row>
    <row r="15" spans="2:57" x14ac:dyDescent="0.25">
      <c r="B15" s="16" t="s">
        <v>211</v>
      </c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J18"/>
  <sheetViews>
    <sheetView showGridLines="0" workbookViewId="0">
      <pane xSplit="2" topLeftCell="C1" activePane="topRight" state="frozen"/>
      <selection pane="topRight" activeCell="B6" sqref="B6"/>
    </sheetView>
  </sheetViews>
  <sheetFormatPr defaultColWidth="10.85546875" defaultRowHeight="15" x14ac:dyDescent="0.25"/>
  <cols>
    <col min="2" max="2" width="25.7109375" customWidth="1"/>
    <col min="3" max="10" width="20.7109375" customWidth="1"/>
  </cols>
  <sheetData>
    <row r="2" spans="2:10" ht="39.950000000000003" customHeight="1" x14ac:dyDescent="0.25">
      <c r="D2" s="29" t="s">
        <v>271</v>
      </c>
      <c r="E2" s="26"/>
      <c r="F2" s="26"/>
      <c r="G2" s="26"/>
      <c r="H2" s="26"/>
      <c r="I2" s="26"/>
      <c r="J2" s="26"/>
    </row>
    <row r="6" spans="2:10" ht="50.1" customHeight="1" x14ac:dyDescent="0.25">
      <c r="B6" s="17" t="s">
        <v>15</v>
      </c>
      <c r="C6" s="17" t="s">
        <v>205</v>
      </c>
      <c r="D6" s="17" t="s">
        <v>203</v>
      </c>
      <c r="E6" s="17" t="s">
        <v>199</v>
      </c>
      <c r="F6" s="17" t="s">
        <v>201</v>
      </c>
      <c r="G6" s="17" t="s">
        <v>204</v>
      </c>
      <c r="H6" s="17" t="s">
        <v>250</v>
      </c>
      <c r="I6" s="17" t="s">
        <v>200</v>
      </c>
    </row>
    <row r="7" spans="2:10" x14ac:dyDescent="0.25">
      <c r="B7" s="15" t="s">
        <v>232</v>
      </c>
      <c r="C7" s="14">
        <v>0.33999820128823899</v>
      </c>
      <c r="D7" s="14">
        <v>0.38298739479434601</v>
      </c>
      <c r="E7" s="14">
        <v>0.429096998162037</v>
      </c>
      <c r="F7" s="14">
        <v>0.37168669495860401</v>
      </c>
      <c r="G7" s="14">
        <v>0.41348101560705702</v>
      </c>
      <c r="H7" s="14">
        <v>0.390981121789648</v>
      </c>
      <c r="I7" s="14">
        <v>0.44784272988524298</v>
      </c>
    </row>
    <row r="8" spans="2:10" x14ac:dyDescent="0.25">
      <c r="B8" s="15" t="s">
        <v>233</v>
      </c>
      <c r="C8" s="14">
        <v>0.372477556430512</v>
      </c>
      <c r="D8" s="14">
        <v>0.38053442233470702</v>
      </c>
      <c r="E8" s="14">
        <v>0.33552688404215902</v>
      </c>
      <c r="F8" s="14">
        <v>0.42131888455094801</v>
      </c>
      <c r="G8" s="14">
        <v>0.39281498103204299</v>
      </c>
      <c r="H8" s="14">
        <v>0.44765763821368199</v>
      </c>
      <c r="I8" s="14">
        <v>0.40877037403845201</v>
      </c>
    </row>
    <row r="9" spans="2:10" x14ac:dyDescent="0.25">
      <c r="B9" s="15" t="s">
        <v>234</v>
      </c>
      <c r="C9" s="14">
        <v>0.21301615314417799</v>
      </c>
      <c r="D9" s="14">
        <v>0.188632959160211</v>
      </c>
      <c r="E9" s="14">
        <v>0.134209664906174</v>
      </c>
      <c r="F9" s="14">
        <v>0.16312890550523401</v>
      </c>
      <c r="G9" s="14">
        <v>0.15372639000518101</v>
      </c>
      <c r="H9" s="14">
        <v>0.124421116638192</v>
      </c>
      <c r="I9" s="14">
        <v>0.11594188485967299</v>
      </c>
    </row>
    <row r="10" spans="2:10" x14ac:dyDescent="0.25">
      <c r="B10" s="15" t="s">
        <v>235</v>
      </c>
      <c r="C10" s="14">
        <v>6.1856674960803798E-2</v>
      </c>
      <c r="D10" s="14">
        <v>3.8655299018361199E-2</v>
      </c>
      <c r="E10" s="14">
        <v>7.5778604412691894E-2</v>
      </c>
      <c r="F10" s="14">
        <v>3.42089861105443E-2</v>
      </c>
      <c r="G10" s="14">
        <v>2.8472919503618299E-2</v>
      </c>
      <c r="H10" s="14">
        <v>1.8665470319074898E-2</v>
      </c>
      <c r="I10" s="14">
        <v>1.5909771978203799E-2</v>
      </c>
    </row>
    <row r="11" spans="2:10" s="32" customFormat="1" x14ac:dyDescent="0.25">
      <c r="B11" s="31" t="s">
        <v>87</v>
      </c>
      <c r="C11" s="33">
        <v>1.2651414176267001E-2</v>
      </c>
      <c r="D11" s="33">
        <v>9.18992469237403E-3</v>
      </c>
      <c r="E11" s="33">
        <v>2.5387848476938198E-2</v>
      </c>
      <c r="F11" s="33">
        <v>9.6565288746709808E-3</v>
      </c>
      <c r="G11" s="33">
        <v>1.15046938521008E-2</v>
      </c>
      <c r="H11" s="33">
        <v>1.8274653039402799E-2</v>
      </c>
      <c r="I11" s="33">
        <v>1.1535239238427799E-2</v>
      </c>
    </row>
    <row r="12" spans="2:10" x14ac:dyDescent="0.25">
      <c r="B12" s="16" t="s">
        <v>211</v>
      </c>
      <c r="C12" s="16"/>
      <c r="D12" s="16"/>
      <c r="E12" s="16"/>
      <c r="F12" s="16"/>
      <c r="G12" s="16"/>
      <c r="H12" s="16"/>
      <c r="I12" s="16"/>
    </row>
    <row r="13" spans="2:10" x14ac:dyDescent="0.25">
      <c r="B13" t="s">
        <v>91</v>
      </c>
    </row>
    <row r="14" spans="2:10" x14ac:dyDescent="0.25">
      <c r="B14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BE18"/>
  <sheetViews>
    <sheetView showGridLines="0" workbookViewId="0">
      <pane xSplit="2" topLeftCell="C1" activePane="topRight" state="frozen"/>
      <selection pane="topRight" activeCell="AT17" sqref="AT17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272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142</v>
      </c>
      <c r="D7" s="10">
        <v>90</v>
      </c>
      <c r="E7" s="10">
        <v>52</v>
      </c>
      <c r="F7" s="10"/>
      <c r="G7" s="10">
        <v>29</v>
      </c>
      <c r="H7" s="10">
        <v>35</v>
      </c>
      <c r="I7" s="10">
        <v>21</v>
      </c>
      <c r="J7" s="10">
        <v>17</v>
      </c>
      <c r="K7" s="10">
        <v>15</v>
      </c>
      <c r="L7" s="10">
        <v>25</v>
      </c>
      <c r="M7" s="10"/>
      <c r="N7" s="10">
        <v>69</v>
      </c>
      <c r="O7" s="10">
        <v>32</v>
      </c>
      <c r="P7" s="10">
        <v>20</v>
      </c>
      <c r="Q7" s="10">
        <v>21</v>
      </c>
      <c r="R7" s="10"/>
      <c r="S7" s="10">
        <v>28</v>
      </c>
      <c r="T7" s="10">
        <v>23</v>
      </c>
      <c r="U7" s="10">
        <v>7</v>
      </c>
      <c r="V7" s="10">
        <v>9</v>
      </c>
      <c r="W7" s="10">
        <v>8</v>
      </c>
      <c r="X7" s="10">
        <v>16</v>
      </c>
      <c r="Y7" s="10">
        <v>10</v>
      </c>
      <c r="Z7" s="10">
        <v>5</v>
      </c>
      <c r="AA7" s="10">
        <v>14</v>
      </c>
      <c r="AB7" s="10">
        <v>17</v>
      </c>
      <c r="AC7" s="10">
        <v>2</v>
      </c>
      <c r="AD7" s="10">
        <v>3</v>
      </c>
      <c r="AE7" s="10"/>
      <c r="AF7" s="10">
        <v>47</v>
      </c>
      <c r="AG7" s="10">
        <v>59</v>
      </c>
      <c r="AH7" s="10">
        <v>17</v>
      </c>
      <c r="AI7" s="10"/>
      <c r="AJ7" s="10">
        <v>45</v>
      </c>
      <c r="AK7" s="10">
        <v>45</v>
      </c>
      <c r="AL7" s="10">
        <v>10</v>
      </c>
      <c r="AM7" s="10">
        <v>1</v>
      </c>
      <c r="AN7" s="10">
        <v>17</v>
      </c>
      <c r="AO7" s="10"/>
      <c r="AP7" s="10">
        <v>36</v>
      </c>
      <c r="AQ7" s="10">
        <v>57</v>
      </c>
      <c r="AR7" s="10">
        <v>11</v>
      </c>
      <c r="AS7" s="10"/>
      <c r="AT7" s="10" t="s">
        <v>246</v>
      </c>
      <c r="AU7" s="10">
        <v>32</v>
      </c>
      <c r="AV7" s="10">
        <v>59</v>
      </c>
      <c r="AW7" s="10">
        <v>32</v>
      </c>
      <c r="AX7" s="10">
        <v>7</v>
      </c>
      <c r="AY7" s="10"/>
      <c r="AZ7" s="10">
        <v>53</v>
      </c>
      <c r="BA7" s="10">
        <v>33</v>
      </c>
      <c r="BB7" s="10">
        <v>12</v>
      </c>
      <c r="BC7" s="10">
        <v>24</v>
      </c>
      <c r="BD7" s="10">
        <v>8</v>
      </c>
      <c r="BE7" s="10">
        <v>12</v>
      </c>
    </row>
    <row r="8" spans="2:57" ht="30" customHeight="1" x14ac:dyDescent="0.25">
      <c r="B8" s="11" t="s">
        <v>20</v>
      </c>
      <c r="C8" s="11">
        <v>143</v>
      </c>
      <c r="D8" s="11">
        <v>93</v>
      </c>
      <c r="E8" s="11">
        <v>51</v>
      </c>
      <c r="F8" s="11"/>
      <c r="G8" s="11">
        <v>30</v>
      </c>
      <c r="H8" s="11">
        <v>38</v>
      </c>
      <c r="I8" s="11">
        <v>22</v>
      </c>
      <c r="J8" s="11">
        <v>16</v>
      </c>
      <c r="K8" s="11">
        <v>13</v>
      </c>
      <c r="L8" s="11">
        <v>23</v>
      </c>
      <c r="M8" s="11"/>
      <c r="N8" s="11">
        <v>67</v>
      </c>
      <c r="O8" s="11">
        <v>31</v>
      </c>
      <c r="P8" s="11">
        <v>22</v>
      </c>
      <c r="Q8" s="11">
        <v>23</v>
      </c>
      <c r="R8" s="11"/>
      <c r="S8" s="11">
        <v>30</v>
      </c>
      <c r="T8" s="11">
        <v>22</v>
      </c>
      <c r="U8" s="11">
        <v>7</v>
      </c>
      <c r="V8" s="11">
        <v>9</v>
      </c>
      <c r="W8" s="11">
        <v>8</v>
      </c>
      <c r="X8" s="11">
        <v>17</v>
      </c>
      <c r="Y8" s="11">
        <v>10</v>
      </c>
      <c r="Z8" s="11">
        <v>5</v>
      </c>
      <c r="AA8" s="11">
        <v>15</v>
      </c>
      <c r="AB8" s="11">
        <v>17</v>
      </c>
      <c r="AC8" s="11">
        <v>2</v>
      </c>
      <c r="AD8" s="11">
        <v>3</v>
      </c>
      <c r="AE8" s="11"/>
      <c r="AF8" s="11">
        <v>46</v>
      </c>
      <c r="AG8" s="11">
        <v>59</v>
      </c>
      <c r="AH8" s="11">
        <v>18</v>
      </c>
      <c r="AI8" s="11"/>
      <c r="AJ8" s="11">
        <v>43</v>
      </c>
      <c r="AK8" s="11">
        <v>46</v>
      </c>
      <c r="AL8" s="11">
        <v>10</v>
      </c>
      <c r="AM8" s="11">
        <v>1</v>
      </c>
      <c r="AN8" s="11">
        <v>18</v>
      </c>
      <c r="AO8" s="11"/>
      <c r="AP8" s="11">
        <v>35</v>
      </c>
      <c r="AQ8" s="11">
        <v>59</v>
      </c>
      <c r="AR8" s="11">
        <v>11</v>
      </c>
      <c r="AS8" s="11"/>
      <c r="AT8" s="11" t="s">
        <v>246</v>
      </c>
      <c r="AU8" s="11">
        <v>33</v>
      </c>
      <c r="AV8" s="11">
        <v>58</v>
      </c>
      <c r="AW8" s="11">
        <v>33</v>
      </c>
      <c r="AX8" s="11">
        <v>7</v>
      </c>
      <c r="AY8" s="11"/>
      <c r="AZ8" s="11">
        <v>56</v>
      </c>
      <c r="BA8" s="11">
        <v>32</v>
      </c>
      <c r="BB8" s="11">
        <v>13</v>
      </c>
      <c r="BC8" s="11">
        <v>23</v>
      </c>
      <c r="BD8" s="11">
        <v>7</v>
      </c>
      <c r="BE8" s="11">
        <v>12</v>
      </c>
    </row>
    <row r="9" spans="2:57" x14ac:dyDescent="0.25">
      <c r="B9" s="15" t="s">
        <v>232</v>
      </c>
      <c r="C9" s="14">
        <v>0.429096998162037</v>
      </c>
      <c r="D9" s="14">
        <v>0.41021771406781898</v>
      </c>
      <c r="E9" s="14">
        <v>0.46373537057456998</v>
      </c>
      <c r="F9" s="14"/>
      <c r="G9" s="14">
        <v>0.51935210828739797</v>
      </c>
      <c r="H9" s="14">
        <v>0.43065186495269098</v>
      </c>
      <c r="I9" s="14">
        <v>0.468123659892348</v>
      </c>
      <c r="J9" s="14">
        <v>0.47582196799058102</v>
      </c>
      <c r="K9" s="14">
        <v>0.277968780136366</v>
      </c>
      <c r="L9" s="14">
        <v>0.32302590977511397</v>
      </c>
      <c r="M9" s="14"/>
      <c r="N9" s="14">
        <v>0.52304188008462704</v>
      </c>
      <c r="O9" s="14">
        <v>0.328673225879548</v>
      </c>
      <c r="P9" s="14">
        <v>0.28882570986522899</v>
      </c>
      <c r="Q9" s="14">
        <v>0.42851400447390098</v>
      </c>
      <c r="R9" s="14"/>
      <c r="S9" s="14">
        <v>0.68634283148627895</v>
      </c>
      <c r="T9" s="14">
        <v>0.40539920450132599</v>
      </c>
      <c r="U9" s="14">
        <v>0.29883939814670701</v>
      </c>
      <c r="V9" s="14">
        <v>0.46066181429264402</v>
      </c>
      <c r="W9" s="14">
        <v>0.50736929610488501</v>
      </c>
      <c r="X9" s="14">
        <v>0.37354144908758602</v>
      </c>
      <c r="Y9" s="14">
        <v>0.22412919878015</v>
      </c>
      <c r="Z9" s="14">
        <v>0</v>
      </c>
      <c r="AA9" s="14">
        <v>0.25587770127769999</v>
      </c>
      <c r="AB9" s="14">
        <v>0.41465259996322401</v>
      </c>
      <c r="AC9" s="14">
        <v>1</v>
      </c>
      <c r="AD9" s="14">
        <v>0.32381141909468802</v>
      </c>
      <c r="AE9" s="14"/>
      <c r="AF9" s="14">
        <v>0.46288911833473001</v>
      </c>
      <c r="AG9" s="14">
        <v>0.45091681076762402</v>
      </c>
      <c r="AH9" s="14">
        <v>0.17163834839914899</v>
      </c>
      <c r="AI9" s="14"/>
      <c r="AJ9" s="14">
        <v>0.33748465856140603</v>
      </c>
      <c r="AK9" s="14">
        <v>0.52353824399822102</v>
      </c>
      <c r="AL9" s="14">
        <v>0.60573514674890705</v>
      </c>
      <c r="AM9" s="14">
        <v>1</v>
      </c>
      <c r="AN9" s="14">
        <v>0.29086561922241799</v>
      </c>
      <c r="AO9" s="14"/>
      <c r="AP9" s="14">
        <v>0.29335743914266599</v>
      </c>
      <c r="AQ9" s="14">
        <v>0.51405216776257701</v>
      </c>
      <c r="AR9" s="14">
        <v>0.6382951853387</v>
      </c>
      <c r="AS9" s="14"/>
      <c r="AT9" s="14" t="s">
        <v>247</v>
      </c>
      <c r="AU9" s="14">
        <v>0.34125328678760303</v>
      </c>
      <c r="AV9" s="14">
        <v>0.37783836892114397</v>
      </c>
      <c r="AW9" s="14">
        <v>0.54547255260093996</v>
      </c>
      <c r="AX9" s="14">
        <v>0.58570239146033098</v>
      </c>
      <c r="AY9" s="14"/>
      <c r="AZ9" s="14">
        <v>0.551731212887142</v>
      </c>
      <c r="BA9" s="14">
        <v>0.39987207491264998</v>
      </c>
      <c r="BB9" s="14">
        <v>0.44776484410724199</v>
      </c>
      <c r="BC9" s="14">
        <v>0.33788615970501001</v>
      </c>
      <c r="BD9" s="14">
        <v>0.130773707848784</v>
      </c>
      <c r="BE9" s="14">
        <v>0.26647176131924899</v>
      </c>
    </row>
    <row r="10" spans="2:57" x14ac:dyDescent="0.25">
      <c r="B10" s="15" t="s">
        <v>233</v>
      </c>
      <c r="C10" s="14">
        <v>0.33552688404215902</v>
      </c>
      <c r="D10" s="14">
        <v>0.29939834156613498</v>
      </c>
      <c r="E10" s="14">
        <v>0.401812973215946</v>
      </c>
      <c r="F10" s="14"/>
      <c r="G10" s="14">
        <v>0.30289773231478201</v>
      </c>
      <c r="H10" s="14">
        <v>0.41581780187123502</v>
      </c>
      <c r="I10" s="14">
        <v>0.148972965983317</v>
      </c>
      <c r="J10" s="14">
        <v>0.36253812640636701</v>
      </c>
      <c r="K10" s="14">
        <v>0.33972217915840902</v>
      </c>
      <c r="L10" s="14">
        <v>0.40329908012091498</v>
      </c>
      <c r="M10" s="14"/>
      <c r="N10" s="14">
        <v>0.33809570155776503</v>
      </c>
      <c r="O10" s="14">
        <v>0.241087018745473</v>
      </c>
      <c r="P10" s="14">
        <v>0.339188823773941</v>
      </c>
      <c r="Q10" s="14">
        <v>0.45381913922769501</v>
      </c>
      <c r="R10" s="14"/>
      <c r="S10" s="14">
        <v>0.17619047008567501</v>
      </c>
      <c r="T10" s="14">
        <v>0.339758246844935</v>
      </c>
      <c r="U10" s="14">
        <v>0.291908900889504</v>
      </c>
      <c r="V10" s="14">
        <v>0.22282389383038601</v>
      </c>
      <c r="W10" s="14">
        <v>0.34038176433420803</v>
      </c>
      <c r="X10" s="14">
        <v>0.24357970515153701</v>
      </c>
      <c r="Y10" s="14">
        <v>0.59983573076619501</v>
      </c>
      <c r="Z10" s="14">
        <v>0.40277715296647099</v>
      </c>
      <c r="AA10" s="14">
        <v>0.47621815080435498</v>
      </c>
      <c r="AB10" s="14">
        <v>0.45578272796472502</v>
      </c>
      <c r="AC10" s="14">
        <v>0</v>
      </c>
      <c r="AD10" s="14">
        <v>0.67618858090531198</v>
      </c>
      <c r="AE10" s="14"/>
      <c r="AF10" s="14">
        <v>0.29208920975537001</v>
      </c>
      <c r="AG10" s="14">
        <v>0.35317969326361398</v>
      </c>
      <c r="AH10" s="14">
        <v>0.40606669778205601</v>
      </c>
      <c r="AI10" s="14"/>
      <c r="AJ10" s="14">
        <v>0.49659716071891902</v>
      </c>
      <c r="AK10" s="14">
        <v>0.22985083281444901</v>
      </c>
      <c r="AL10" s="14">
        <v>0.18328553902875999</v>
      </c>
      <c r="AM10" s="14">
        <v>0</v>
      </c>
      <c r="AN10" s="14">
        <v>0.349981123208983</v>
      </c>
      <c r="AO10" s="14"/>
      <c r="AP10" s="14">
        <v>0.42789331782197099</v>
      </c>
      <c r="AQ10" s="14">
        <v>0.288773708288112</v>
      </c>
      <c r="AR10" s="14">
        <v>7.6573376443951305E-2</v>
      </c>
      <c r="AS10" s="14"/>
      <c r="AT10" s="14" t="s">
        <v>247</v>
      </c>
      <c r="AU10" s="14">
        <v>0.45539518886497199</v>
      </c>
      <c r="AV10" s="14">
        <v>0.32762402415296499</v>
      </c>
      <c r="AW10" s="14">
        <v>0.26463731376927802</v>
      </c>
      <c r="AX10" s="14">
        <v>0.27490311320566702</v>
      </c>
      <c r="AY10" s="14"/>
      <c r="AZ10" s="14">
        <v>0.31339569029266201</v>
      </c>
      <c r="BA10" s="14">
        <v>0.32860515764781101</v>
      </c>
      <c r="BB10" s="14">
        <v>0.36317166001932699</v>
      </c>
      <c r="BC10" s="14">
        <v>0.19651773217920801</v>
      </c>
      <c r="BD10" s="14">
        <v>0.51184810747013298</v>
      </c>
      <c r="BE10" s="14">
        <v>0.58136444455243297</v>
      </c>
    </row>
    <row r="11" spans="2:57" x14ac:dyDescent="0.25">
      <c r="B11" s="15" t="s">
        <v>234</v>
      </c>
      <c r="C11" s="14">
        <v>0.134209664906174</v>
      </c>
      <c r="D11" s="14">
        <v>0.144275610894362</v>
      </c>
      <c r="E11" s="14">
        <v>0.115741380617254</v>
      </c>
      <c r="F11" s="14"/>
      <c r="G11" s="14">
        <v>0.17775015939781999</v>
      </c>
      <c r="H11" s="14">
        <v>5.9395262934747201E-2</v>
      </c>
      <c r="I11" s="14">
        <v>9.2107806278574206E-2</v>
      </c>
      <c r="J11" s="14">
        <v>0.10829352738688</v>
      </c>
      <c r="K11" s="14">
        <v>0.31869418642886299</v>
      </c>
      <c r="L11" s="14">
        <v>0.15493202540201301</v>
      </c>
      <c r="M11" s="14"/>
      <c r="N11" s="14">
        <v>6.5454857777359807E-2</v>
      </c>
      <c r="O11" s="14">
        <v>0.23510091751351</v>
      </c>
      <c r="P11" s="14">
        <v>0.25943008330010497</v>
      </c>
      <c r="Q11" s="14">
        <v>7.5227652927343097E-2</v>
      </c>
      <c r="R11" s="14"/>
      <c r="S11" s="14">
        <v>9.9804766059209807E-2</v>
      </c>
      <c r="T11" s="14">
        <v>0.117004293274575</v>
      </c>
      <c r="U11" s="14">
        <v>0.40925170096378899</v>
      </c>
      <c r="V11" s="14">
        <v>0.21480047150323101</v>
      </c>
      <c r="W11" s="14">
        <v>0.15224893956090699</v>
      </c>
      <c r="X11" s="14">
        <v>0.128841678656828</v>
      </c>
      <c r="Y11" s="14">
        <v>8.6690791927266794E-2</v>
      </c>
      <c r="Z11" s="14">
        <v>0.354995134365932</v>
      </c>
      <c r="AA11" s="14">
        <v>0.212446088594823</v>
      </c>
      <c r="AB11" s="14">
        <v>0</v>
      </c>
      <c r="AC11" s="14">
        <v>0</v>
      </c>
      <c r="AD11" s="14">
        <v>0</v>
      </c>
      <c r="AE11" s="14"/>
      <c r="AF11" s="14">
        <v>0.11561778475503599</v>
      </c>
      <c r="AG11" s="14">
        <v>0.124928327906224</v>
      </c>
      <c r="AH11" s="14">
        <v>0.17899511725966399</v>
      </c>
      <c r="AI11" s="14"/>
      <c r="AJ11" s="14">
        <v>0.12620380621789401</v>
      </c>
      <c r="AK11" s="14">
        <v>0.13897168565031101</v>
      </c>
      <c r="AL11" s="14">
        <v>9.9216946809310605E-2</v>
      </c>
      <c r="AM11" s="14">
        <v>0</v>
      </c>
      <c r="AN11" s="14">
        <v>0.114435503489799</v>
      </c>
      <c r="AO11" s="14"/>
      <c r="AP11" s="14">
        <v>0.16575729116861401</v>
      </c>
      <c r="AQ11" s="14">
        <v>0.11069367410764901</v>
      </c>
      <c r="AR11" s="14">
        <v>0.190598859795586</v>
      </c>
      <c r="AS11" s="14"/>
      <c r="AT11" s="14" t="s">
        <v>247</v>
      </c>
      <c r="AU11" s="14">
        <v>0.12574893225987099</v>
      </c>
      <c r="AV11" s="14">
        <v>0.14663712117430899</v>
      </c>
      <c r="AW11" s="14">
        <v>9.0118670138198895E-2</v>
      </c>
      <c r="AX11" s="14">
        <v>0.139394495334002</v>
      </c>
      <c r="AY11" s="14"/>
      <c r="AZ11" s="14">
        <v>5.5615141968497601E-2</v>
      </c>
      <c r="BA11" s="14">
        <v>0.110244552043212</v>
      </c>
      <c r="BB11" s="14">
        <v>0.18906349587342999</v>
      </c>
      <c r="BC11" s="14">
        <v>0.28869579770936699</v>
      </c>
      <c r="BD11" s="14">
        <v>0.241717293632293</v>
      </c>
      <c r="BE11" s="14">
        <v>0.15216379412831799</v>
      </c>
    </row>
    <row r="12" spans="2:57" x14ac:dyDescent="0.25">
      <c r="B12" s="15" t="s">
        <v>235</v>
      </c>
      <c r="C12" s="14">
        <v>7.5778604412691894E-2</v>
      </c>
      <c r="D12" s="14">
        <v>0.10688310261924901</v>
      </c>
      <c r="E12" s="14">
        <v>1.8710275592230201E-2</v>
      </c>
      <c r="F12" s="14"/>
      <c r="G12" s="14">
        <v>0</v>
      </c>
      <c r="H12" s="14">
        <v>2.8514397391755798E-2</v>
      </c>
      <c r="I12" s="14">
        <v>0.23951139092568099</v>
      </c>
      <c r="J12" s="14">
        <v>5.3346378216170998E-2</v>
      </c>
      <c r="K12" s="14">
        <v>6.3614854276362306E-2</v>
      </c>
      <c r="L12" s="14">
        <v>0.118742984701957</v>
      </c>
      <c r="M12" s="14"/>
      <c r="N12" s="14">
        <v>5.6383595207982001E-2</v>
      </c>
      <c r="O12" s="14">
        <v>0.19513883786146799</v>
      </c>
      <c r="P12" s="14">
        <v>0</v>
      </c>
      <c r="Q12" s="14">
        <v>4.2439203371060802E-2</v>
      </c>
      <c r="R12" s="14"/>
      <c r="S12" s="14">
        <v>3.7661932368835499E-2</v>
      </c>
      <c r="T12" s="14">
        <v>0.137838255379164</v>
      </c>
      <c r="U12" s="14">
        <v>0</v>
      </c>
      <c r="V12" s="14">
        <v>0.10171382037373899</v>
      </c>
      <c r="W12" s="14">
        <v>0</v>
      </c>
      <c r="X12" s="14">
        <v>0.177112994952595</v>
      </c>
      <c r="Y12" s="14">
        <v>8.9344278526388099E-2</v>
      </c>
      <c r="Z12" s="14">
        <v>0</v>
      </c>
      <c r="AA12" s="14">
        <v>5.5458059323121901E-2</v>
      </c>
      <c r="AB12" s="14">
        <v>6.4525778471919107E-2</v>
      </c>
      <c r="AC12" s="14">
        <v>0</v>
      </c>
      <c r="AD12" s="14">
        <v>0</v>
      </c>
      <c r="AE12" s="14"/>
      <c r="AF12" s="14">
        <v>0.100946114812849</v>
      </c>
      <c r="AG12" s="14">
        <v>5.1788083905316501E-2</v>
      </c>
      <c r="AH12" s="14">
        <v>0.17636398275647</v>
      </c>
      <c r="AI12" s="14"/>
      <c r="AJ12" s="14">
        <v>3.9714374501780503E-2</v>
      </c>
      <c r="AK12" s="14">
        <v>0.10763923753702</v>
      </c>
      <c r="AL12" s="14">
        <v>0</v>
      </c>
      <c r="AM12" s="14">
        <v>0</v>
      </c>
      <c r="AN12" s="14">
        <v>0.178417218272163</v>
      </c>
      <c r="AO12" s="14"/>
      <c r="AP12" s="14">
        <v>7.9604429377817906E-2</v>
      </c>
      <c r="AQ12" s="14">
        <v>6.7232104241362001E-2</v>
      </c>
      <c r="AR12" s="14">
        <v>9.4532578421763103E-2</v>
      </c>
      <c r="AS12" s="14"/>
      <c r="AT12" s="14" t="s">
        <v>247</v>
      </c>
      <c r="AU12" s="14">
        <v>7.7602592087553907E-2</v>
      </c>
      <c r="AV12" s="14">
        <v>0.125326229719813</v>
      </c>
      <c r="AW12" s="14">
        <v>2.94287531271917E-2</v>
      </c>
      <c r="AX12" s="14">
        <v>0</v>
      </c>
      <c r="AY12" s="14"/>
      <c r="AZ12" s="14">
        <v>3.7893273640077302E-2</v>
      </c>
      <c r="BA12" s="14">
        <v>0.12061480485481101</v>
      </c>
      <c r="BB12" s="14">
        <v>0</v>
      </c>
      <c r="BC12" s="14">
        <v>0.17690031040641599</v>
      </c>
      <c r="BD12" s="14">
        <v>0.115660891048789</v>
      </c>
      <c r="BE12" s="14">
        <v>0</v>
      </c>
    </row>
    <row r="13" spans="2:57" s="32" customFormat="1" x14ac:dyDescent="0.25">
      <c r="B13" s="37" t="s">
        <v>87</v>
      </c>
      <c r="C13" s="35">
        <v>2.5387848476938198E-2</v>
      </c>
      <c r="D13" s="35">
        <v>3.9225230852434401E-2</v>
      </c>
      <c r="E13" s="35">
        <v>0</v>
      </c>
      <c r="F13" s="35"/>
      <c r="G13" s="35">
        <v>0</v>
      </c>
      <c r="H13" s="35">
        <v>6.5620672849570599E-2</v>
      </c>
      <c r="I13" s="35">
        <v>5.1284176920080499E-2</v>
      </c>
      <c r="J13" s="35">
        <v>0</v>
      </c>
      <c r="K13" s="35">
        <v>0</v>
      </c>
      <c r="L13" s="35">
        <v>0</v>
      </c>
      <c r="M13" s="35"/>
      <c r="N13" s="35">
        <v>1.7023965372265401E-2</v>
      </c>
      <c r="O13" s="35">
        <v>0</v>
      </c>
      <c r="P13" s="35">
        <v>0.112555383060725</v>
      </c>
      <c r="Q13" s="35">
        <v>0</v>
      </c>
      <c r="R13" s="35"/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7.6924172151455097E-2</v>
      </c>
      <c r="Y13" s="35">
        <v>0</v>
      </c>
      <c r="Z13" s="35">
        <v>0.24222771266759599</v>
      </c>
      <c r="AA13" s="35">
        <v>0</v>
      </c>
      <c r="AB13" s="35">
        <v>6.5038893600132403E-2</v>
      </c>
      <c r="AC13" s="35">
        <v>0</v>
      </c>
      <c r="AD13" s="35">
        <v>0</v>
      </c>
      <c r="AE13" s="35"/>
      <c r="AF13" s="35">
        <v>2.8457772342014302E-2</v>
      </c>
      <c r="AG13" s="35">
        <v>1.91870841572215E-2</v>
      </c>
      <c r="AH13" s="35">
        <v>6.6935853802661996E-2</v>
      </c>
      <c r="AI13" s="35"/>
      <c r="AJ13" s="35">
        <v>0</v>
      </c>
      <c r="AK13" s="35">
        <v>0</v>
      </c>
      <c r="AL13" s="35">
        <v>0.11176236741302201</v>
      </c>
      <c r="AM13" s="35">
        <v>0</v>
      </c>
      <c r="AN13" s="35">
        <v>6.6300535806636293E-2</v>
      </c>
      <c r="AO13" s="35"/>
      <c r="AP13" s="35">
        <v>3.3387522488930503E-2</v>
      </c>
      <c r="AQ13" s="35">
        <v>1.9248345600300601E-2</v>
      </c>
      <c r="AR13" s="35">
        <v>0</v>
      </c>
      <c r="AS13" s="35"/>
      <c r="AT13" s="35" t="s">
        <v>247</v>
      </c>
      <c r="AU13" s="35">
        <v>0</v>
      </c>
      <c r="AV13" s="35">
        <v>2.2574256031769602E-2</v>
      </c>
      <c r="AW13" s="35">
        <v>7.0342710364391603E-2</v>
      </c>
      <c r="AX13" s="35">
        <v>0</v>
      </c>
      <c r="AY13" s="35"/>
      <c r="AZ13" s="35">
        <v>4.1364681211621103E-2</v>
      </c>
      <c r="BA13" s="35">
        <v>4.0663410541515899E-2</v>
      </c>
      <c r="BB13" s="35">
        <v>0</v>
      </c>
      <c r="BC13" s="35">
        <v>0</v>
      </c>
      <c r="BD13" s="35">
        <v>0</v>
      </c>
      <c r="BE13" s="35">
        <v>0</v>
      </c>
    </row>
    <row r="14" spans="2:57" x14ac:dyDescent="0.25">
      <c r="B14" s="3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BE18"/>
  <sheetViews>
    <sheetView showGridLines="0" workbookViewId="0">
      <pane xSplit="2" topLeftCell="AH1" activePane="topRight" state="frozen"/>
      <selection pane="topRight" activeCell="AK6" sqref="AK6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273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414</v>
      </c>
      <c r="D7" s="10">
        <v>267</v>
      </c>
      <c r="E7" s="10">
        <v>145</v>
      </c>
      <c r="F7" s="10"/>
      <c r="G7" s="10">
        <v>65</v>
      </c>
      <c r="H7" s="10">
        <v>83</v>
      </c>
      <c r="I7" s="10">
        <v>70</v>
      </c>
      <c r="J7" s="10">
        <v>66</v>
      </c>
      <c r="K7" s="10">
        <v>59</v>
      </c>
      <c r="L7" s="10">
        <v>71</v>
      </c>
      <c r="M7" s="10"/>
      <c r="N7" s="10">
        <v>166</v>
      </c>
      <c r="O7" s="10">
        <v>115</v>
      </c>
      <c r="P7" s="10">
        <v>74</v>
      </c>
      <c r="Q7" s="10">
        <v>59</v>
      </c>
      <c r="R7" s="10"/>
      <c r="S7" s="10">
        <v>72</v>
      </c>
      <c r="T7" s="10">
        <v>57</v>
      </c>
      <c r="U7" s="10">
        <v>35</v>
      </c>
      <c r="V7" s="10">
        <v>18</v>
      </c>
      <c r="W7" s="10">
        <v>32</v>
      </c>
      <c r="X7" s="10">
        <v>42</v>
      </c>
      <c r="Y7" s="10">
        <v>29</v>
      </c>
      <c r="Z7" s="10">
        <v>16</v>
      </c>
      <c r="AA7" s="10">
        <v>42</v>
      </c>
      <c r="AB7" s="10">
        <v>52</v>
      </c>
      <c r="AC7" s="10">
        <v>9</v>
      </c>
      <c r="AD7" s="10">
        <v>10</v>
      </c>
      <c r="AE7" s="10"/>
      <c r="AF7" s="10">
        <v>121</v>
      </c>
      <c r="AG7" s="10">
        <v>185</v>
      </c>
      <c r="AH7" s="10">
        <v>56</v>
      </c>
      <c r="AI7" s="10"/>
      <c r="AJ7" s="10">
        <v>145</v>
      </c>
      <c r="AK7" s="10">
        <v>117</v>
      </c>
      <c r="AL7" s="10">
        <v>36</v>
      </c>
      <c r="AM7" s="10">
        <v>2</v>
      </c>
      <c r="AN7" s="10">
        <v>48</v>
      </c>
      <c r="AO7" s="10"/>
      <c r="AP7" s="10">
        <v>103</v>
      </c>
      <c r="AQ7" s="10">
        <v>145</v>
      </c>
      <c r="AR7" s="10">
        <v>37</v>
      </c>
      <c r="AS7" s="10"/>
      <c r="AT7" s="10" t="s">
        <v>246</v>
      </c>
      <c r="AU7" s="10">
        <v>112</v>
      </c>
      <c r="AV7" s="10">
        <v>183</v>
      </c>
      <c r="AW7" s="10">
        <v>66</v>
      </c>
      <c r="AX7" s="10">
        <v>14</v>
      </c>
      <c r="AY7" s="10"/>
      <c r="AZ7" s="10">
        <v>135</v>
      </c>
      <c r="BA7" s="10">
        <v>122</v>
      </c>
      <c r="BB7" s="10">
        <v>40</v>
      </c>
      <c r="BC7" s="10">
        <v>60</v>
      </c>
      <c r="BD7" s="10">
        <v>36</v>
      </c>
      <c r="BE7" s="10">
        <v>21</v>
      </c>
    </row>
    <row r="8" spans="2:57" ht="30" customHeight="1" x14ac:dyDescent="0.25">
      <c r="B8" s="11" t="s">
        <v>20</v>
      </c>
      <c r="C8" s="11">
        <v>416</v>
      </c>
      <c r="D8" s="11">
        <v>274</v>
      </c>
      <c r="E8" s="11">
        <v>140</v>
      </c>
      <c r="F8" s="11"/>
      <c r="G8" s="11">
        <v>67</v>
      </c>
      <c r="H8" s="11">
        <v>93</v>
      </c>
      <c r="I8" s="11">
        <v>74</v>
      </c>
      <c r="J8" s="11">
        <v>64</v>
      </c>
      <c r="K8" s="11">
        <v>52</v>
      </c>
      <c r="L8" s="11">
        <v>65</v>
      </c>
      <c r="M8" s="11"/>
      <c r="N8" s="11">
        <v>158</v>
      </c>
      <c r="O8" s="11">
        <v>110</v>
      </c>
      <c r="P8" s="11">
        <v>82</v>
      </c>
      <c r="Q8" s="11">
        <v>65</v>
      </c>
      <c r="R8" s="11"/>
      <c r="S8" s="11">
        <v>77</v>
      </c>
      <c r="T8" s="11">
        <v>53</v>
      </c>
      <c r="U8" s="11">
        <v>33</v>
      </c>
      <c r="V8" s="11">
        <v>18</v>
      </c>
      <c r="W8" s="11">
        <v>31</v>
      </c>
      <c r="X8" s="11">
        <v>43</v>
      </c>
      <c r="Y8" s="11">
        <v>29</v>
      </c>
      <c r="Z8" s="11">
        <v>16</v>
      </c>
      <c r="AA8" s="11">
        <v>43</v>
      </c>
      <c r="AB8" s="11">
        <v>55</v>
      </c>
      <c r="AC8" s="11">
        <v>9</v>
      </c>
      <c r="AD8" s="11">
        <v>9</v>
      </c>
      <c r="AE8" s="11"/>
      <c r="AF8" s="11">
        <v>116</v>
      </c>
      <c r="AG8" s="11">
        <v>186</v>
      </c>
      <c r="AH8" s="11">
        <v>60</v>
      </c>
      <c r="AI8" s="11"/>
      <c r="AJ8" s="11">
        <v>139</v>
      </c>
      <c r="AK8" s="11">
        <v>122</v>
      </c>
      <c r="AL8" s="11">
        <v>35</v>
      </c>
      <c r="AM8" s="11">
        <v>2</v>
      </c>
      <c r="AN8" s="11">
        <v>50</v>
      </c>
      <c r="AO8" s="11"/>
      <c r="AP8" s="11">
        <v>101</v>
      </c>
      <c r="AQ8" s="11">
        <v>151</v>
      </c>
      <c r="AR8" s="11">
        <v>36</v>
      </c>
      <c r="AS8" s="11"/>
      <c r="AT8" s="11" t="s">
        <v>246</v>
      </c>
      <c r="AU8" s="11">
        <v>113</v>
      </c>
      <c r="AV8" s="11">
        <v>183</v>
      </c>
      <c r="AW8" s="11">
        <v>68</v>
      </c>
      <c r="AX8" s="11">
        <v>13</v>
      </c>
      <c r="AY8" s="11"/>
      <c r="AZ8" s="11">
        <v>142</v>
      </c>
      <c r="BA8" s="11">
        <v>121</v>
      </c>
      <c r="BB8" s="11">
        <v>42</v>
      </c>
      <c r="BC8" s="11">
        <v>57</v>
      </c>
      <c r="BD8" s="11">
        <v>33</v>
      </c>
      <c r="BE8" s="11">
        <v>21</v>
      </c>
    </row>
    <row r="9" spans="2:57" x14ac:dyDescent="0.25">
      <c r="B9" s="15" t="s">
        <v>232</v>
      </c>
      <c r="C9" s="14">
        <v>0.44784272988524298</v>
      </c>
      <c r="D9" s="14">
        <v>0.44090816009914102</v>
      </c>
      <c r="E9" s="14">
        <v>0.46858362277906301</v>
      </c>
      <c r="F9" s="14"/>
      <c r="G9" s="14">
        <v>0.54927090685341295</v>
      </c>
      <c r="H9" s="14">
        <v>0.505996507661857</v>
      </c>
      <c r="I9" s="14">
        <v>0.37713215988079102</v>
      </c>
      <c r="J9" s="14">
        <v>0.363257749996234</v>
      </c>
      <c r="K9" s="14">
        <v>0.343438326033078</v>
      </c>
      <c r="L9" s="14">
        <v>0.50621341843484502</v>
      </c>
      <c r="M9" s="14"/>
      <c r="N9" s="14">
        <v>0.56265962611402598</v>
      </c>
      <c r="O9" s="14">
        <v>0.35212815410031001</v>
      </c>
      <c r="P9" s="14">
        <v>0.43861273224425201</v>
      </c>
      <c r="Q9" s="14">
        <v>0.342893691300031</v>
      </c>
      <c r="R9" s="14"/>
      <c r="S9" s="14">
        <v>0.58672183817798396</v>
      </c>
      <c r="T9" s="14">
        <v>0.458152127235669</v>
      </c>
      <c r="U9" s="14">
        <v>0.40674696631027801</v>
      </c>
      <c r="V9" s="14">
        <v>0.37164400486083798</v>
      </c>
      <c r="W9" s="14">
        <v>0.40387160116319998</v>
      </c>
      <c r="X9" s="14">
        <v>0.47325448650943303</v>
      </c>
      <c r="Y9" s="14">
        <v>0.429274524160974</v>
      </c>
      <c r="Z9" s="14">
        <v>0.63935433134057895</v>
      </c>
      <c r="AA9" s="14">
        <v>0.318446821657632</v>
      </c>
      <c r="AB9" s="14">
        <v>0.34752918462489901</v>
      </c>
      <c r="AC9" s="14">
        <v>0.43451446864238602</v>
      </c>
      <c r="AD9" s="14">
        <v>0.50047313289335604</v>
      </c>
      <c r="AE9" s="14"/>
      <c r="AF9" s="14">
        <v>0.46239405508986398</v>
      </c>
      <c r="AG9" s="14">
        <v>0.430959527787667</v>
      </c>
      <c r="AH9" s="14">
        <v>0.32143425805912301</v>
      </c>
      <c r="AI9" s="14"/>
      <c r="AJ9" s="14">
        <v>0.42629038635116301</v>
      </c>
      <c r="AK9" s="14">
        <v>0.505205813567004</v>
      </c>
      <c r="AL9" s="14">
        <v>0.39090418071802602</v>
      </c>
      <c r="AM9" s="14">
        <v>0.467896446254146</v>
      </c>
      <c r="AN9" s="14">
        <v>0.430062715150272</v>
      </c>
      <c r="AO9" s="14"/>
      <c r="AP9" s="14">
        <v>0.47151482814427298</v>
      </c>
      <c r="AQ9" s="14">
        <v>0.51839271375595197</v>
      </c>
      <c r="AR9" s="14">
        <v>0.360942231957812</v>
      </c>
      <c r="AS9" s="14"/>
      <c r="AT9" s="14" t="s">
        <v>247</v>
      </c>
      <c r="AU9" s="14">
        <v>0.41810178198908199</v>
      </c>
      <c r="AV9" s="14">
        <v>0.41737138372565102</v>
      </c>
      <c r="AW9" s="14">
        <v>0.57901133718544096</v>
      </c>
      <c r="AX9" s="14">
        <v>0.57469012716035806</v>
      </c>
      <c r="AY9" s="14"/>
      <c r="AZ9" s="14">
        <v>0.52276967247567097</v>
      </c>
      <c r="BA9" s="14">
        <v>0.46360905131728702</v>
      </c>
      <c r="BB9" s="14">
        <v>0.28481298586126103</v>
      </c>
      <c r="BC9" s="14">
        <v>0.38636639452856397</v>
      </c>
      <c r="BD9" s="14">
        <v>0.42185083401156198</v>
      </c>
      <c r="BE9" s="14">
        <v>0.38278413093143898</v>
      </c>
    </row>
    <row r="10" spans="2:57" x14ac:dyDescent="0.25">
      <c r="B10" s="15" t="s">
        <v>233</v>
      </c>
      <c r="C10" s="14">
        <v>0.40877037403845201</v>
      </c>
      <c r="D10" s="14">
        <v>0.41519889257239501</v>
      </c>
      <c r="E10" s="14">
        <v>0.39490425372613203</v>
      </c>
      <c r="F10" s="14"/>
      <c r="G10" s="14">
        <v>0.41444092049446102</v>
      </c>
      <c r="H10" s="14">
        <v>0.37434746422371501</v>
      </c>
      <c r="I10" s="14">
        <v>0.47417374038027399</v>
      </c>
      <c r="J10" s="14">
        <v>0.36833826220972199</v>
      </c>
      <c r="K10" s="14">
        <v>0.41930753469048798</v>
      </c>
      <c r="L10" s="14">
        <v>0.40860074615157799</v>
      </c>
      <c r="M10" s="14"/>
      <c r="N10" s="14">
        <v>0.34530993325762799</v>
      </c>
      <c r="O10" s="14">
        <v>0.47924419637766202</v>
      </c>
      <c r="P10" s="14">
        <v>0.38129358226243798</v>
      </c>
      <c r="Q10" s="14">
        <v>0.47793085351516001</v>
      </c>
      <c r="R10" s="14"/>
      <c r="S10" s="14">
        <v>0.324160015392566</v>
      </c>
      <c r="T10" s="14">
        <v>0.35256533735386503</v>
      </c>
      <c r="U10" s="14">
        <v>0.51426429494025505</v>
      </c>
      <c r="V10" s="14">
        <v>0.459566960213659</v>
      </c>
      <c r="W10" s="14">
        <v>0.37476278548384201</v>
      </c>
      <c r="X10" s="14">
        <v>0.33066558031398802</v>
      </c>
      <c r="Y10" s="14">
        <v>0.31549118723187802</v>
      </c>
      <c r="Z10" s="14">
        <v>0.23911413139599799</v>
      </c>
      <c r="AA10" s="14">
        <v>0.63281986480778296</v>
      </c>
      <c r="AB10" s="14">
        <v>0.51741270350495105</v>
      </c>
      <c r="AC10" s="14">
        <v>0.44626362259972002</v>
      </c>
      <c r="AD10" s="14">
        <v>0.29733644506719298</v>
      </c>
      <c r="AE10" s="14"/>
      <c r="AF10" s="14">
        <v>0.37635637593745502</v>
      </c>
      <c r="AG10" s="14">
        <v>0.41595372739993802</v>
      </c>
      <c r="AH10" s="14">
        <v>0.51015222882764</v>
      </c>
      <c r="AI10" s="14"/>
      <c r="AJ10" s="14">
        <v>0.40015875964272501</v>
      </c>
      <c r="AK10" s="14">
        <v>0.391355341776146</v>
      </c>
      <c r="AL10" s="14">
        <v>0.45238380318607302</v>
      </c>
      <c r="AM10" s="14">
        <v>0.53210355374585405</v>
      </c>
      <c r="AN10" s="14">
        <v>0.37214326856493102</v>
      </c>
      <c r="AO10" s="14"/>
      <c r="AP10" s="14">
        <v>0.41082971193748002</v>
      </c>
      <c r="AQ10" s="14">
        <v>0.394377877963623</v>
      </c>
      <c r="AR10" s="14">
        <v>0.42670469600891803</v>
      </c>
      <c r="AS10" s="14"/>
      <c r="AT10" s="14" t="s">
        <v>247</v>
      </c>
      <c r="AU10" s="14">
        <v>0.46158898027329798</v>
      </c>
      <c r="AV10" s="14">
        <v>0.42523234814653099</v>
      </c>
      <c r="AW10" s="14">
        <v>0.30241544424946698</v>
      </c>
      <c r="AX10" s="14">
        <v>0.35264882054138502</v>
      </c>
      <c r="AY10" s="14"/>
      <c r="AZ10" s="14">
        <v>0.35753862088744398</v>
      </c>
      <c r="BA10" s="14">
        <v>0.35527389017446898</v>
      </c>
      <c r="BB10" s="14">
        <v>0.61566153597842699</v>
      </c>
      <c r="BC10" s="14">
        <v>0.45391893684765</v>
      </c>
      <c r="BD10" s="14">
        <v>0.38184539037559301</v>
      </c>
      <c r="BE10" s="14">
        <v>0.57307578369488998</v>
      </c>
    </row>
    <row r="11" spans="2:57" x14ac:dyDescent="0.25">
      <c r="B11" s="15" t="s">
        <v>234</v>
      </c>
      <c r="C11" s="14">
        <v>0.11594188485967299</v>
      </c>
      <c r="D11" s="14">
        <v>0.10932770968342399</v>
      </c>
      <c r="E11" s="14">
        <v>0.12260040663994801</v>
      </c>
      <c r="F11" s="14"/>
      <c r="G11" s="14">
        <v>3.6288172652125701E-2</v>
      </c>
      <c r="H11" s="14">
        <v>7.9848598654518502E-2</v>
      </c>
      <c r="I11" s="14">
        <v>0.107147790576271</v>
      </c>
      <c r="J11" s="14">
        <v>0.23749847211532801</v>
      </c>
      <c r="K11" s="14">
        <v>0.20505830373971301</v>
      </c>
      <c r="L11" s="14">
        <v>7.0303744657046099E-2</v>
      </c>
      <c r="M11" s="14"/>
      <c r="N11" s="14">
        <v>8.1092486704953698E-2</v>
      </c>
      <c r="O11" s="14">
        <v>0.14099791324747801</v>
      </c>
      <c r="P11" s="14">
        <v>0.110994316626114</v>
      </c>
      <c r="Q11" s="14">
        <v>0.164282692381264</v>
      </c>
      <c r="R11" s="14"/>
      <c r="S11" s="14">
        <v>7.4862450883487794E-2</v>
      </c>
      <c r="T11" s="14">
        <v>0.156144152140336</v>
      </c>
      <c r="U11" s="14">
        <v>7.8988738749467297E-2</v>
      </c>
      <c r="V11" s="14">
        <v>0.16878903492550301</v>
      </c>
      <c r="W11" s="14">
        <v>0.14990731479554001</v>
      </c>
      <c r="X11" s="14">
        <v>0.122368091408216</v>
      </c>
      <c r="Y11" s="14">
        <v>0.25523428860714797</v>
      </c>
      <c r="Z11" s="14">
        <v>0</v>
      </c>
      <c r="AA11" s="14">
        <v>4.87333135345848E-2</v>
      </c>
      <c r="AB11" s="14">
        <v>0.11310776207995001</v>
      </c>
      <c r="AC11" s="14">
        <v>0.119221908757894</v>
      </c>
      <c r="AD11" s="14">
        <v>0.20219042203945101</v>
      </c>
      <c r="AE11" s="14"/>
      <c r="AF11" s="14">
        <v>0.11782907618524199</v>
      </c>
      <c r="AG11" s="14">
        <v>0.14200702953335001</v>
      </c>
      <c r="AH11" s="14">
        <v>9.5770226788860005E-2</v>
      </c>
      <c r="AI11" s="14"/>
      <c r="AJ11" s="14">
        <v>0.155167012107439</v>
      </c>
      <c r="AK11" s="14">
        <v>0.10343884465684999</v>
      </c>
      <c r="AL11" s="14">
        <v>0.13254441119343499</v>
      </c>
      <c r="AM11" s="14">
        <v>0</v>
      </c>
      <c r="AN11" s="14">
        <v>0.15243794045116199</v>
      </c>
      <c r="AO11" s="14"/>
      <c r="AP11" s="14">
        <v>8.1166174965143306E-2</v>
      </c>
      <c r="AQ11" s="14">
        <v>8.72294082804249E-2</v>
      </c>
      <c r="AR11" s="14">
        <v>0.14986685263549901</v>
      </c>
      <c r="AS11" s="14"/>
      <c r="AT11" s="14" t="s">
        <v>247</v>
      </c>
      <c r="AU11" s="14">
        <v>9.5279545514446201E-2</v>
      </c>
      <c r="AV11" s="14">
        <v>0.13290693832400899</v>
      </c>
      <c r="AW11" s="14">
        <v>7.4011870803402893E-2</v>
      </c>
      <c r="AX11" s="14">
        <v>7.2661052298257603E-2</v>
      </c>
      <c r="AY11" s="14"/>
      <c r="AZ11" s="14">
        <v>8.9140783647549099E-2</v>
      </c>
      <c r="BA11" s="14">
        <v>0.14702777443903201</v>
      </c>
      <c r="BB11" s="14">
        <v>5.0224247456531403E-2</v>
      </c>
      <c r="BC11" s="14">
        <v>0.14427913069402201</v>
      </c>
      <c r="BD11" s="14">
        <v>0.19630377561284501</v>
      </c>
      <c r="BE11" s="14">
        <v>4.4140085373670597E-2</v>
      </c>
    </row>
    <row r="12" spans="2:57" x14ac:dyDescent="0.25">
      <c r="B12" s="15" t="s">
        <v>235</v>
      </c>
      <c r="C12" s="14">
        <v>1.5909771978203799E-2</v>
      </c>
      <c r="D12" s="14">
        <v>2.10381962730983E-2</v>
      </c>
      <c r="E12" s="14">
        <v>6.1008030588978199E-3</v>
      </c>
      <c r="F12" s="14"/>
      <c r="G12" s="14">
        <v>0</v>
      </c>
      <c r="H12" s="14">
        <v>1.27130949196001E-2</v>
      </c>
      <c r="I12" s="14">
        <v>2.56874557714507E-2</v>
      </c>
      <c r="J12" s="14">
        <v>1.37946792273319E-2</v>
      </c>
      <c r="K12" s="14">
        <v>3.2195835536720903E-2</v>
      </c>
      <c r="L12" s="14">
        <v>1.48820907565313E-2</v>
      </c>
      <c r="M12" s="14"/>
      <c r="N12" s="14">
        <v>1.09379539233923E-2</v>
      </c>
      <c r="O12" s="14">
        <v>1.6672685888567199E-2</v>
      </c>
      <c r="P12" s="14">
        <v>2.53002027139973E-2</v>
      </c>
      <c r="Q12" s="14">
        <v>1.48927628035447E-2</v>
      </c>
      <c r="R12" s="14"/>
      <c r="S12" s="14">
        <v>0</v>
      </c>
      <c r="T12" s="14">
        <v>3.3138383270129801E-2</v>
      </c>
      <c r="U12" s="14">
        <v>0</v>
      </c>
      <c r="V12" s="14">
        <v>0</v>
      </c>
      <c r="W12" s="14">
        <v>3.3813517103081898E-2</v>
      </c>
      <c r="X12" s="14">
        <v>4.2820921699588101E-2</v>
      </c>
      <c r="Y12" s="14">
        <v>0</v>
      </c>
      <c r="Z12" s="14">
        <v>0.121531537263424</v>
      </c>
      <c r="AA12" s="14">
        <v>0</v>
      </c>
      <c r="AB12" s="14">
        <v>0</v>
      </c>
      <c r="AC12" s="14">
        <v>0</v>
      </c>
      <c r="AD12" s="14">
        <v>0</v>
      </c>
      <c r="AE12" s="14"/>
      <c r="AF12" s="14">
        <v>3.2030654702570299E-2</v>
      </c>
      <c r="AG12" s="14">
        <v>4.5780349719302098E-3</v>
      </c>
      <c r="AH12" s="14">
        <v>3.4586859039524701E-2</v>
      </c>
      <c r="AI12" s="14"/>
      <c r="AJ12" s="14">
        <v>1.8383841898672301E-2</v>
      </c>
      <c r="AK12" s="14">
        <v>0</v>
      </c>
      <c r="AL12" s="14">
        <v>2.4167604902466E-2</v>
      </c>
      <c r="AM12" s="14">
        <v>0</v>
      </c>
      <c r="AN12" s="14">
        <v>2.3617708905898201E-2</v>
      </c>
      <c r="AO12" s="14"/>
      <c r="AP12" s="14">
        <v>3.64892849531036E-2</v>
      </c>
      <c r="AQ12" s="14">
        <v>0</v>
      </c>
      <c r="AR12" s="14">
        <v>2.9567998272667401E-2</v>
      </c>
      <c r="AS12" s="14"/>
      <c r="AT12" s="14" t="s">
        <v>247</v>
      </c>
      <c r="AU12" s="14">
        <v>2.5029692223174201E-2</v>
      </c>
      <c r="AV12" s="14">
        <v>4.2599379995911096E-3</v>
      </c>
      <c r="AW12" s="14">
        <v>4.4561347761689303E-2</v>
      </c>
      <c r="AX12" s="14">
        <v>0</v>
      </c>
      <c r="AY12" s="14"/>
      <c r="AZ12" s="14">
        <v>1.43468903396345E-2</v>
      </c>
      <c r="BA12" s="14">
        <v>2.3225893801941101E-2</v>
      </c>
      <c r="BB12" s="14">
        <v>2.11493718216707E-2</v>
      </c>
      <c r="BC12" s="14">
        <v>1.54355379297636E-2</v>
      </c>
      <c r="BD12" s="14">
        <v>0</v>
      </c>
      <c r="BE12" s="14">
        <v>0</v>
      </c>
    </row>
    <row r="13" spans="2:57" x14ac:dyDescent="0.25">
      <c r="B13" s="37" t="s">
        <v>87</v>
      </c>
      <c r="C13" s="35">
        <v>1.1535239238427799E-2</v>
      </c>
      <c r="D13" s="35">
        <v>1.35270413719415E-2</v>
      </c>
      <c r="E13" s="35">
        <v>7.8109137959592604E-3</v>
      </c>
      <c r="F13" s="35"/>
      <c r="G13" s="35">
        <v>0</v>
      </c>
      <c r="H13" s="35">
        <v>2.70943345403095E-2</v>
      </c>
      <c r="I13" s="35">
        <v>1.5858853391212801E-2</v>
      </c>
      <c r="J13" s="35">
        <v>1.7110836451383098E-2</v>
      </c>
      <c r="K13" s="35">
        <v>0</v>
      </c>
      <c r="L13" s="35">
        <v>0</v>
      </c>
      <c r="M13" s="35"/>
      <c r="N13" s="35">
        <v>0</v>
      </c>
      <c r="O13" s="35">
        <v>1.0957050385982501E-2</v>
      </c>
      <c r="P13" s="35">
        <v>4.3799166153198101E-2</v>
      </c>
      <c r="Q13" s="35">
        <v>0</v>
      </c>
      <c r="R13" s="35"/>
      <c r="S13" s="35">
        <v>1.42556955459629E-2</v>
      </c>
      <c r="T13" s="35">
        <v>0</v>
      </c>
      <c r="U13" s="35">
        <v>0</v>
      </c>
      <c r="V13" s="35">
        <v>0</v>
      </c>
      <c r="W13" s="35">
        <v>3.7644781454335599E-2</v>
      </c>
      <c r="X13" s="35">
        <v>3.08909200687752E-2</v>
      </c>
      <c r="Y13" s="35">
        <v>0</v>
      </c>
      <c r="Z13" s="35">
        <v>0</v>
      </c>
      <c r="AA13" s="35">
        <v>0</v>
      </c>
      <c r="AB13" s="35">
        <v>2.1950349790200201E-2</v>
      </c>
      <c r="AC13" s="35">
        <v>0</v>
      </c>
      <c r="AD13" s="35">
        <v>0</v>
      </c>
      <c r="AE13" s="35"/>
      <c r="AF13" s="35">
        <v>1.13898380848687E-2</v>
      </c>
      <c r="AG13" s="35">
        <v>6.5016803071149603E-3</v>
      </c>
      <c r="AH13" s="35">
        <v>3.8056427284852402E-2</v>
      </c>
      <c r="AI13" s="35"/>
      <c r="AJ13" s="35">
        <v>0</v>
      </c>
      <c r="AK13" s="35">
        <v>0</v>
      </c>
      <c r="AL13" s="35">
        <v>0</v>
      </c>
      <c r="AM13" s="35">
        <v>0</v>
      </c>
      <c r="AN13" s="35">
        <v>2.1738366927737202E-2</v>
      </c>
      <c r="AO13" s="35"/>
      <c r="AP13" s="35">
        <v>0</v>
      </c>
      <c r="AQ13" s="35">
        <v>0</v>
      </c>
      <c r="AR13" s="35">
        <v>3.2918221125103897E-2</v>
      </c>
      <c r="AS13" s="35"/>
      <c r="AT13" s="35" t="s">
        <v>247</v>
      </c>
      <c r="AU13" s="35">
        <v>0</v>
      </c>
      <c r="AV13" s="35">
        <v>2.0229391804217001E-2</v>
      </c>
      <c r="AW13" s="35">
        <v>0</v>
      </c>
      <c r="AX13" s="35">
        <v>0</v>
      </c>
      <c r="AY13" s="35"/>
      <c r="AZ13" s="35">
        <v>1.6204032649701799E-2</v>
      </c>
      <c r="BA13" s="35">
        <v>1.08633902672711E-2</v>
      </c>
      <c r="BB13" s="35">
        <v>2.8151858882110001E-2</v>
      </c>
      <c r="BC13" s="35">
        <v>0</v>
      </c>
      <c r="BD13" s="35">
        <v>0</v>
      </c>
      <c r="BE13" s="35">
        <v>0</v>
      </c>
    </row>
    <row r="14" spans="2:57" x14ac:dyDescent="0.25">
      <c r="B14" s="3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BE18"/>
  <sheetViews>
    <sheetView showGridLines="0" workbookViewId="0">
      <pane xSplit="2" topLeftCell="AH1" activePane="topRight" state="frozen"/>
      <selection pane="topRight" activeCell="AK12" sqref="AK12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274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448</v>
      </c>
      <c r="D7" s="10">
        <v>173</v>
      </c>
      <c r="E7" s="10">
        <v>272</v>
      </c>
      <c r="F7" s="10"/>
      <c r="G7" s="10">
        <v>58</v>
      </c>
      <c r="H7" s="10">
        <v>83</v>
      </c>
      <c r="I7" s="10">
        <v>76</v>
      </c>
      <c r="J7" s="10">
        <v>80</v>
      </c>
      <c r="K7" s="10">
        <v>60</v>
      </c>
      <c r="L7" s="10">
        <v>91</v>
      </c>
      <c r="M7" s="10"/>
      <c r="N7" s="10">
        <v>167</v>
      </c>
      <c r="O7" s="10">
        <v>122</v>
      </c>
      <c r="P7" s="10">
        <v>90</v>
      </c>
      <c r="Q7" s="10">
        <v>69</v>
      </c>
      <c r="R7" s="10"/>
      <c r="S7" s="10">
        <v>66</v>
      </c>
      <c r="T7" s="10">
        <v>65</v>
      </c>
      <c r="U7" s="10">
        <v>23</v>
      </c>
      <c r="V7" s="10">
        <v>29</v>
      </c>
      <c r="W7" s="10">
        <v>36</v>
      </c>
      <c r="X7" s="10">
        <v>33</v>
      </c>
      <c r="Y7" s="10">
        <v>32</v>
      </c>
      <c r="Z7" s="10">
        <v>19</v>
      </c>
      <c r="AA7" s="10">
        <v>46</v>
      </c>
      <c r="AB7" s="10">
        <v>56</v>
      </c>
      <c r="AC7" s="10">
        <v>27</v>
      </c>
      <c r="AD7" s="10">
        <v>16</v>
      </c>
      <c r="AE7" s="10"/>
      <c r="AF7" s="10">
        <v>121</v>
      </c>
      <c r="AG7" s="10">
        <v>223</v>
      </c>
      <c r="AH7" s="10">
        <v>55</v>
      </c>
      <c r="AI7" s="10"/>
      <c r="AJ7" s="10">
        <v>122</v>
      </c>
      <c r="AK7" s="10">
        <v>151</v>
      </c>
      <c r="AL7" s="10">
        <v>45</v>
      </c>
      <c r="AM7" s="10">
        <v>3</v>
      </c>
      <c r="AN7" s="10">
        <v>45</v>
      </c>
      <c r="AO7" s="10"/>
      <c r="AP7" s="10">
        <v>67</v>
      </c>
      <c r="AQ7" s="10">
        <v>198</v>
      </c>
      <c r="AR7" s="10">
        <v>45</v>
      </c>
      <c r="AS7" s="10"/>
      <c r="AT7" s="10" t="s">
        <v>246</v>
      </c>
      <c r="AU7" s="10">
        <v>131</v>
      </c>
      <c r="AV7" s="10">
        <v>186</v>
      </c>
      <c r="AW7" s="10">
        <v>78</v>
      </c>
      <c r="AX7" s="10">
        <v>11</v>
      </c>
      <c r="AY7" s="10"/>
      <c r="AZ7" s="10">
        <v>110</v>
      </c>
      <c r="BA7" s="10">
        <v>144</v>
      </c>
      <c r="BB7" s="10">
        <v>52</v>
      </c>
      <c r="BC7" s="10">
        <v>62</v>
      </c>
      <c r="BD7" s="10">
        <v>53</v>
      </c>
      <c r="BE7" s="10">
        <v>27</v>
      </c>
    </row>
    <row r="8" spans="2:57" ht="30" customHeight="1" x14ac:dyDescent="0.25">
      <c r="B8" s="11" t="s">
        <v>20</v>
      </c>
      <c r="C8" s="11">
        <v>444</v>
      </c>
      <c r="D8" s="11">
        <v>177</v>
      </c>
      <c r="E8" s="11">
        <v>263</v>
      </c>
      <c r="F8" s="11"/>
      <c r="G8" s="11">
        <v>60</v>
      </c>
      <c r="H8" s="11">
        <v>88</v>
      </c>
      <c r="I8" s="11">
        <v>78</v>
      </c>
      <c r="J8" s="11">
        <v>78</v>
      </c>
      <c r="K8" s="11">
        <v>54</v>
      </c>
      <c r="L8" s="11">
        <v>85</v>
      </c>
      <c r="M8" s="11"/>
      <c r="N8" s="11">
        <v>157</v>
      </c>
      <c r="O8" s="11">
        <v>114</v>
      </c>
      <c r="P8" s="11">
        <v>97</v>
      </c>
      <c r="Q8" s="11">
        <v>75</v>
      </c>
      <c r="R8" s="11"/>
      <c r="S8" s="11">
        <v>68</v>
      </c>
      <c r="T8" s="11">
        <v>60</v>
      </c>
      <c r="U8" s="11">
        <v>22</v>
      </c>
      <c r="V8" s="11">
        <v>30</v>
      </c>
      <c r="W8" s="11">
        <v>36</v>
      </c>
      <c r="X8" s="11">
        <v>35</v>
      </c>
      <c r="Y8" s="11">
        <v>31</v>
      </c>
      <c r="Z8" s="11">
        <v>19</v>
      </c>
      <c r="AA8" s="11">
        <v>46</v>
      </c>
      <c r="AB8" s="11">
        <v>57</v>
      </c>
      <c r="AC8" s="11">
        <v>26</v>
      </c>
      <c r="AD8" s="11">
        <v>15</v>
      </c>
      <c r="AE8" s="11"/>
      <c r="AF8" s="11">
        <v>117</v>
      </c>
      <c r="AG8" s="11">
        <v>220</v>
      </c>
      <c r="AH8" s="11">
        <v>57</v>
      </c>
      <c r="AI8" s="11"/>
      <c r="AJ8" s="11">
        <v>118</v>
      </c>
      <c r="AK8" s="11">
        <v>152</v>
      </c>
      <c r="AL8" s="11">
        <v>44</v>
      </c>
      <c r="AM8" s="11">
        <v>3</v>
      </c>
      <c r="AN8" s="11">
        <v>45</v>
      </c>
      <c r="AO8" s="11"/>
      <c r="AP8" s="11">
        <v>66</v>
      </c>
      <c r="AQ8" s="11">
        <v>199</v>
      </c>
      <c r="AR8" s="11">
        <v>44</v>
      </c>
      <c r="AS8" s="11"/>
      <c r="AT8" s="11" t="s">
        <v>246</v>
      </c>
      <c r="AU8" s="11">
        <v>131</v>
      </c>
      <c r="AV8" s="11">
        <v>184</v>
      </c>
      <c r="AW8" s="11">
        <v>76</v>
      </c>
      <c r="AX8" s="11">
        <v>11</v>
      </c>
      <c r="AY8" s="11"/>
      <c r="AZ8" s="11">
        <v>114</v>
      </c>
      <c r="BA8" s="11">
        <v>143</v>
      </c>
      <c r="BB8" s="11">
        <v>51</v>
      </c>
      <c r="BC8" s="11">
        <v>59</v>
      </c>
      <c r="BD8" s="11">
        <v>51</v>
      </c>
      <c r="BE8" s="11">
        <v>27</v>
      </c>
    </row>
    <row r="9" spans="2:57" x14ac:dyDescent="0.25">
      <c r="B9" s="15" t="s">
        <v>232</v>
      </c>
      <c r="C9" s="14">
        <v>0.37168669495860401</v>
      </c>
      <c r="D9" s="14">
        <v>0.35128979266146299</v>
      </c>
      <c r="E9" s="14">
        <v>0.38614120515809203</v>
      </c>
      <c r="F9" s="14"/>
      <c r="G9" s="14">
        <v>0.57478991238117605</v>
      </c>
      <c r="H9" s="14">
        <v>0.44864923949715002</v>
      </c>
      <c r="I9" s="14">
        <v>0.392893527051835</v>
      </c>
      <c r="J9" s="14">
        <v>0.24681920654233599</v>
      </c>
      <c r="K9" s="14">
        <v>0.30750883712840499</v>
      </c>
      <c r="L9" s="14">
        <v>0.28468492187298799</v>
      </c>
      <c r="M9" s="14"/>
      <c r="N9" s="14">
        <v>0.37839148841687198</v>
      </c>
      <c r="O9" s="14">
        <v>0.31041528056983098</v>
      </c>
      <c r="P9" s="14">
        <v>0.37009619800315802</v>
      </c>
      <c r="Q9" s="14">
        <v>0.45293321537630898</v>
      </c>
      <c r="R9" s="14"/>
      <c r="S9" s="14">
        <v>0.37974728414516301</v>
      </c>
      <c r="T9" s="14">
        <v>0.41540715149862201</v>
      </c>
      <c r="U9" s="14">
        <v>0.38706063770868399</v>
      </c>
      <c r="V9" s="14">
        <v>0.35306296719602098</v>
      </c>
      <c r="W9" s="14">
        <v>0.39043300113713603</v>
      </c>
      <c r="X9" s="14">
        <v>0.36817093057914302</v>
      </c>
      <c r="Y9" s="14">
        <v>0.279351561394033</v>
      </c>
      <c r="Z9" s="14">
        <v>0.451089165121417</v>
      </c>
      <c r="AA9" s="14">
        <v>0.37948267550999298</v>
      </c>
      <c r="AB9" s="14">
        <v>0.337225041976905</v>
      </c>
      <c r="AC9" s="14">
        <v>0.48865668983902499</v>
      </c>
      <c r="AD9" s="14">
        <v>0.11913590812314501</v>
      </c>
      <c r="AE9" s="14"/>
      <c r="AF9" s="14">
        <v>0.29653326951582798</v>
      </c>
      <c r="AG9" s="14">
        <v>0.36455628234766901</v>
      </c>
      <c r="AH9" s="14">
        <v>0.406931252382564</v>
      </c>
      <c r="AI9" s="14"/>
      <c r="AJ9" s="14">
        <v>0.25849321061674801</v>
      </c>
      <c r="AK9" s="14">
        <v>0.35072286382411699</v>
      </c>
      <c r="AL9" s="14">
        <v>0.410101046507796</v>
      </c>
      <c r="AM9" s="14">
        <v>0.38214266335538899</v>
      </c>
      <c r="AN9" s="14">
        <v>0.41142613539777001</v>
      </c>
      <c r="AO9" s="14"/>
      <c r="AP9" s="14">
        <v>0.33347190014665201</v>
      </c>
      <c r="AQ9" s="14">
        <v>0.38498435391911501</v>
      </c>
      <c r="AR9" s="14">
        <v>0.49748584023014703</v>
      </c>
      <c r="AS9" s="14"/>
      <c r="AT9" s="14" t="s">
        <v>247</v>
      </c>
      <c r="AU9" s="14">
        <v>0.30940223382624099</v>
      </c>
      <c r="AV9" s="14">
        <v>0.39426200710633402</v>
      </c>
      <c r="AW9" s="14">
        <v>0.44581503087180002</v>
      </c>
      <c r="AX9" s="14">
        <v>0.46716516418623399</v>
      </c>
      <c r="AY9" s="14"/>
      <c r="AZ9" s="14">
        <v>0.48076169352224501</v>
      </c>
      <c r="BA9" s="14">
        <v>0.346495301396748</v>
      </c>
      <c r="BB9" s="14">
        <v>0.23870736400307499</v>
      </c>
      <c r="BC9" s="14">
        <v>0.35088873743216498</v>
      </c>
      <c r="BD9" s="14">
        <v>0.36271275354170102</v>
      </c>
      <c r="BE9" s="14">
        <v>0.35847929773132298</v>
      </c>
    </row>
    <row r="10" spans="2:57" x14ac:dyDescent="0.25">
      <c r="B10" s="15" t="s">
        <v>233</v>
      </c>
      <c r="C10" s="14">
        <v>0.42131888455094801</v>
      </c>
      <c r="D10" s="14">
        <v>0.43187628491635499</v>
      </c>
      <c r="E10" s="14">
        <v>0.411124039787646</v>
      </c>
      <c r="F10" s="14"/>
      <c r="G10" s="14">
        <v>0.33562019043649399</v>
      </c>
      <c r="H10" s="14">
        <v>0.43833005157863297</v>
      </c>
      <c r="I10" s="14">
        <v>0.44055624242341201</v>
      </c>
      <c r="J10" s="14">
        <v>0.49943738152544198</v>
      </c>
      <c r="K10" s="14">
        <v>0.32971158001407602</v>
      </c>
      <c r="L10" s="14">
        <v>0.43249642882666001</v>
      </c>
      <c r="M10" s="14"/>
      <c r="N10" s="14">
        <v>0.41471768100296702</v>
      </c>
      <c r="O10" s="14">
        <v>0.43359983819312298</v>
      </c>
      <c r="P10" s="14">
        <v>0.45396350559159798</v>
      </c>
      <c r="Q10" s="14">
        <v>0.37423894697926802</v>
      </c>
      <c r="R10" s="14"/>
      <c r="S10" s="14">
        <v>0.461263574179967</v>
      </c>
      <c r="T10" s="14">
        <v>0.36072396203316798</v>
      </c>
      <c r="U10" s="14">
        <v>0.364503638942831</v>
      </c>
      <c r="V10" s="14">
        <v>0.36890796720678698</v>
      </c>
      <c r="W10" s="14">
        <v>0.47218212503245399</v>
      </c>
      <c r="X10" s="14">
        <v>0.35849033000907399</v>
      </c>
      <c r="Y10" s="14">
        <v>0.378291985961274</v>
      </c>
      <c r="Z10" s="14">
        <v>0.50296167848584095</v>
      </c>
      <c r="AA10" s="14">
        <v>0.43540134264483799</v>
      </c>
      <c r="AB10" s="14">
        <v>0.44162821814007802</v>
      </c>
      <c r="AC10" s="14">
        <v>0.37265928258076703</v>
      </c>
      <c r="AD10" s="14">
        <v>0.645930517473012</v>
      </c>
      <c r="AE10" s="14"/>
      <c r="AF10" s="14">
        <v>0.439255003426196</v>
      </c>
      <c r="AG10" s="14">
        <v>0.41762925846078403</v>
      </c>
      <c r="AH10" s="14">
        <v>0.41915859423674401</v>
      </c>
      <c r="AI10" s="14"/>
      <c r="AJ10" s="14">
        <v>0.468717886227692</v>
      </c>
      <c r="AK10" s="14">
        <v>0.49586834145552999</v>
      </c>
      <c r="AL10" s="14">
        <v>0.35759517306736499</v>
      </c>
      <c r="AM10" s="14">
        <v>0.61785733664461095</v>
      </c>
      <c r="AN10" s="14">
        <v>0.314004398755795</v>
      </c>
      <c r="AO10" s="14"/>
      <c r="AP10" s="14">
        <v>0.45495788183863001</v>
      </c>
      <c r="AQ10" s="14">
        <v>0.41760140997742101</v>
      </c>
      <c r="AR10" s="14">
        <v>0.30896879057877202</v>
      </c>
      <c r="AS10" s="14"/>
      <c r="AT10" s="14" t="s">
        <v>247</v>
      </c>
      <c r="AU10" s="14">
        <v>0.44361916504119497</v>
      </c>
      <c r="AV10" s="14">
        <v>0.41472104910510399</v>
      </c>
      <c r="AW10" s="14">
        <v>0.40117252354217597</v>
      </c>
      <c r="AX10" s="14">
        <v>0.27374646634615801</v>
      </c>
      <c r="AY10" s="14"/>
      <c r="AZ10" s="14">
        <v>0.39586173210673098</v>
      </c>
      <c r="BA10" s="14">
        <v>0.44406387557134303</v>
      </c>
      <c r="BB10" s="14">
        <v>0.59710742654557003</v>
      </c>
      <c r="BC10" s="14">
        <v>0.36841987518700398</v>
      </c>
      <c r="BD10" s="14">
        <v>0.32998440071148499</v>
      </c>
      <c r="BE10" s="14">
        <v>0.36328932403624697</v>
      </c>
    </row>
    <row r="11" spans="2:57" x14ac:dyDescent="0.25">
      <c r="B11" s="15" t="s">
        <v>234</v>
      </c>
      <c r="C11" s="14">
        <v>0.16312890550523401</v>
      </c>
      <c r="D11" s="14">
        <v>0.17880401306671301</v>
      </c>
      <c r="E11" s="14">
        <v>0.154444650840831</v>
      </c>
      <c r="F11" s="14"/>
      <c r="G11" s="14">
        <v>5.3531273885912702E-2</v>
      </c>
      <c r="H11" s="14">
        <v>6.23515942605102E-2</v>
      </c>
      <c r="I11" s="14">
        <v>0.13530045246196501</v>
      </c>
      <c r="J11" s="14">
        <v>0.21342093393098499</v>
      </c>
      <c r="K11" s="14">
        <v>0.31170131325251899</v>
      </c>
      <c r="L11" s="14">
        <v>0.230259050272139</v>
      </c>
      <c r="M11" s="14"/>
      <c r="N11" s="14">
        <v>0.15694223448521299</v>
      </c>
      <c r="O11" s="14">
        <v>0.21549594671153399</v>
      </c>
      <c r="P11" s="14">
        <v>0.141508274792184</v>
      </c>
      <c r="Q11" s="14">
        <v>0.124361527262827</v>
      </c>
      <c r="R11" s="14"/>
      <c r="S11" s="14">
        <v>9.8584664625343293E-2</v>
      </c>
      <c r="T11" s="14">
        <v>0.20955298877222001</v>
      </c>
      <c r="U11" s="14">
        <v>0.20279914119926801</v>
      </c>
      <c r="V11" s="14">
        <v>0.211930782528748</v>
      </c>
      <c r="W11" s="14">
        <v>0.11193848743264601</v>
      </c>
      <c r="X11" s="14">
        <v>0.23551929164824401</v>
      </c>
      <c r="Y11" s="14">
        <v>0.216582097737228</v>
      </c>
      <c r="Z11" s="14">
        <v>0</v>
      </c>
      <c r="AA11" s="14">
        <v>0.15679571357286001</v>
      </c>
      <c r="AB11" s="14">
        <v>0.180108507134462</v>
      </c>
      <c r="AC11" s="14">
        <v>0.102845067888791</v>
      </c>
      <c r="AD11" s="14">
        <v>0.23493357440384299</v>
      </c>
      <c r="AE11" s="14"/>
      <c r="AF11" s="14">
        <v>0.21016658624132101</v>
      </c>
      <c r="AG11" s="14">
        <v>0.17299649645808701</v>
      </c>
      <c r="AH11" s="14">
        <v>0.15403437632747199</v>
      </c>
      <c r="AI11" s="14"/>
      <c r="AJ11" s="14">
        <v>0.233622032748319</v>
      </c>
      <c r="AK11" s="14">
        <v>0.117671684876547</v>
      </c>
      <c r="AL11" s="14">
        <v>0.16463020290416799</v>
      </c>
      <c r="AM11" s="14">
        <v>0</v>
      </c>
      <c r="AN11" s="14">
        <v>0.249630614325762</v>
      </c>
      <c r="AO11" s="14"/>
      <c r="AP11" s="14">
        <v>0.19677525154011</v>
      </c>
      <c r="AQ11" s="14">
        <v>0.135513458141445</v>
      </c>
      <c r="AR11" s="14">
        <v>0.14492496675098099</v>
      </c>
      <c r="AS11" s="14"/>
      <c r="AT11" s="14" t="s">
        <v>247</v>
      </c>
      <c r="AU11" s="14">
        <v>0.202043091280142</v>
      </c>
      <c r="AV11" s="14">
        <v>0.14017804181278901</v>
      </c>
      <c r="AW11" s="14">
        <v>0.13813232443698201</v>
      </c>
      <c r="AX11" s="14">
        <v>0.25908836946760699</v>
      </c>
      <c r="AY11" s="14"/>
      <c r="AZ11" s="14">
        <v>7.6380140839978794E-2</v>
      </c>
      <c r="BA11" s="14">
        <v>0.15845950901335301</v>
      </c>
      <c r="BB11" s="14">
        <v>0.16418520945135501</v>
      </c>
      <c r="BC11" s="14">
        <v>0.23437945584823</v>
      </c>
      <c r="BD11" s="14">
        <v>0.25053419543282002</v>
      </c>
      <c r="BE11" s="14">
        <v>0.23231151340829601</v>
      </c>
    </row>
    <row r="12" spans="2:57" x14ac:dyDescent="0.25">
      <c r="B12" s="15" t="s">
        <v>235</v>
      </c>
      <c r="C12" s="14">
        <v>3.42089861105443E-2</v>
      </c>
      <c r="D12" s="14">
        <v>2.4185110278290501E-2</v>
      </c>
      <c r="E12" s="14">
        <v>4.1340481307177802E-2</v>
      </c>
      <c r="F12" s="14"/>
      <c r="G12" s="14">
        <v>3.60586232964165E-2</v>
      </c>
      <c r="H12" s="14">
        <v>3.5785959485407803E-2</v>
      </c>
      <c r="I12" s="14">
        <v>1.6660729981356301E-2</v>
      </c>
      <c r="J12" s="14">
        <v>4.0322478001236998E-2</v>
      </c>
      <c r="K12" s="14">
        <v>3.3432574331139699E-2</v>
      </c>
      <c r="L12" s="14">
        <v>4.2211285761805099E-2</v>
      </c>
      <c r="M12" s="14"/>
      <c r="N12" s="14">
        <v>3.7108717768129899E-2</v>
      </c>
      <c r="O12" s="14">
        <v>3.2172954548152298E-2</v>
      </c>
      <c r="P12" s="14">
        <v>2.0884642807954001E-2</v>
      </c>
      <c r="Q12" s="14">
        <v>4.8466310381595802E-2</v>
      </c>
      <c r="R12" s="14"/>
      <c r="S12" s="14">
        <v>4.6459026040208101E-2</v>
      </c>
      <c r="T12" s="14">
        <v>1.43158976959898E-2</v>
      </c>
      <c r="U12" s="14">
        <v>4.5636582149216301E-2</v>
      </c>
      <c r="V12" s="14">
        <v>6.6098283068444799E-2</v>
      </c>
      <c r="W12" s="14">
        <v>2.5446386397764399E-2</v>
      </c>
      <c r="X12" s="14">
        <v>0</v>
      </c>
      <c r="Y12" s="14">
        <v>0.125774354907466</v>
      </c>
      <c r="Z12" s="14">
        <v>0</v>
      </c>
      <c r="AA12" s="14">
        <v>2.8320268272308598E-2</v>
      </c>
      <c r="AB12" s="14">
        <v>2.12296406226514E-2</v>
      </c>
      <c r="AC12" s="14">
        <v>3.5838959691416601E-2</v>
      </c>
      <c r="AD12" s="14">
        <v>0</v>
      </c>
      <c r="AE12" s="14"/>
      <c r="AF12" s="14">
        <v>3.4647131255922801E-2</v>
      </c>
      <c r="AG12" s="14">
        <v>3.5643889872586397E-2</v>
      </c>
      <c r="AH12" s="14">
        <v>1.98757770532208E-2</v>
      </c>
      <c r="AI12" s="14"/>
      <c r="AJ12" s="14">
        <v>3.1101775073974498E-2</v>
      </c>
      <c r="AK12" s="14">
        <v>3.5737109843805501E-2</v>
      </c>
      <c r="AL12" s="14">
        <v>4.1659184250407703E-2</v>
      </c>
      <c r="AM12" s="14">
        <v>0</v>
      </c>
      <c r="AN12" s="14">
        <v>2.4938851520674099E-2</v>
      </c>
      <c r="AO12" s="14"/>
      <c r="AP12" s="14">
        <v>1.47949664746088E-2</v>
      </c>
      <c r="AQ12" s="14">
        <v>5.1760538402627398E-2</v>
      </c>
      <c r="AR12" s="14">
        <v>4.8620402440099603E-2</v>
      </c>
      <c r="AS12" s="14"/>
      <c r="AT12" s="14" t="s">
        <v>247</v>
      </c>
      <c r="AU12" s="14">
        <v>3.7674189214396303E-2</v>
      </c>
      <c r="AV12" s="14">
        <v>3.8929688859980098E-2</v>
      </c>
      <c r="AW12" s="14">
        <v>0</v>
      </c>
      <c r="AX12" s="14">
        <v>0</v>
      </c>
      <c r="AY12" s="14"/>
      <c r="AZ12" s="14">
        <v>2.8610555349151301E-2</v>
      </c>
      <c r="BA12" s="14">
        <v>4.17924825446944E-2</v>
      </c>
      <c r="BB12" s="14">
        <v>0</v>
      </c>
      <c r="BC12" s="14">
        <v>3.1417505817025002E-2</v>
      </c>
      <c r="BD12" s="14">
        <v>5.6768650313993897E-2</v>
      </c>
      <c r="BE12" s="14">
        <v>4.5919864824134002E-2</v>
      </c>
    </row>
    <row r="13" spans="2:57" x14ac:dyDescent="0.25">
      <c r="B13" s="37" t="s">
        <v>87</v>
      </c>
      <c r="C13" s="35">
        <v>9.6565288746709808E-3</v>
      </c>
      <c r="D13" s="35">
        <v>1.38447990771789E-2</v>
      </c>
      <c r="E13" s="35">
        <v>6.94962290625216E-3</v>
      </c>
      <c r="F13" s="35"/>
      <c r="G13" s="35">
        <v>0</v>
      </c>
      <c r="H13" s="35">
        <v>1.4883155178298701E-2</v>
      </c>
      <c r="I13" s="35">
        <v>1.45890480814311E-2</v>
      </c>
      <c r="J13" s="35">
        <v>0</v>
      </c>
      <c r="K13" s="35">
        <v>1.7645695273860701E-2</v>
      </c>
      <c r="L13" s="35">
        <v>1.03483132664084E-2</v>
      </c>
      <c r="M13" s="35"/>
      <c r="N13" s="35">
        <v>1.2839878326818E-2</v>
      </c>
      <c r="O13" s="35">
        <v>8.3159799773591808E-3</v>
      </c>
      <c r="P13" s="35">
        <v>1.3547378805106199E-2</v>
      </c>
      <c r="Q13" s="35">
        <v>0</v>
      </c>
      <c r="R13" s="35"/>
      <c r="S13" s="35">
        <v>1.3945451009318001E-2</v>
      </c>
      <c r="T13" s="35">
        <v>0</v>
      </c>
      <c r="U13" s="35">
        <v>0</v>
      </c>
      <c r="V13" s="35">
        <v>0</v>
      </c>
      <c r="W13" s="35">
        <v>0</v>
      </c>
      <c r="X13" s="35">
        <v>3.7819447763539002E-2</v>
      </c>
      <c r="Y13" s="35">
        <v>0</v>
      </c>
      <c r="Z13" s="35">
        <v>4.5949156392742503E-2</v>
      </c>
      <c r="AA13" s="35">
        <v>0</v>
      </c>
      <c r="AB13" s="35">
        <v>1.9808592125903701E-2</v>
      </c>
      <c r="AC13" s="35">
        <v>0</v>
      </c>
      <c r="AD13" s="35">
        <v>0</v>
      </c>
      <c r="AE13" s="35"/>
      <c r="AF13" s="35">
        <v>1.93980095607321E-2</v>
      </c>
      <c r="AG13" s="35">
        <v>9.1740728608739105E-3</v>
      </c>
      <c r="AH13" s="35">
        <v>0</v>
      </c>
      <c r="AI13" s="35"/>
      <c r="AJ13" s="35">
        <v>8.0650953332662995E-3</v>
      </c>
      <c r="AK13" s="35">
        <v>0</v>
      </c>
      <c r="AL13" s="35">
        <v>2.6014393270263201E-2</v>
      </c>
      <c r="AM13" s="35">
        <v>0</v>
      </c>
      <c r="AN13" s="35">
        <v>0</v>
      </c>
      <c r="AO13" s="35"/>
      <c r="AP13" s="35">
        <v>0</v>
      </c>
      <c r="AQ13" s="35">
        <v>1.01402395593917E-2</v>
      </c>
      <c r="AR13" s="35">
        <v>0</v>
      </c>
      <c r="AS13" s="35"/>
      <c r="AT13" s="35" t="s">
        <v>247</v>
      </c>
      <c r="AU13" s="35">
        <v>7.2613206380257303E-3</v>
      </c>
      <c r="AV13" s="35">
        <v>1.1909213115793399E-2</v>
      </c>
      <c r="AW13" s="35">
        <v>1.4880121149042301E-2</v>
      </c>
      <c r="AX13" s="35">
        <v>0</v>
      </c>
      <c r="AY13" s="35"/>
      <c r="AZ13" s="35">
        <v>1.8385878181894199E-2</v>
      </c>
      <c r="BA13" s="35">
        <v>9.1888314738611705E-3</v>
      </c>
      <c r="BB13" s="35">
        <v>0</v>
      </c>
      <c r="BC13" s="35">
        <v>1.4894425715575799E-2</v>
      </c>
      <c r="BD13" s="35">
        <v>0</v>
      </c>
      <c r="BE13" s="35">
        <v>0</v>
      </c>
    </row>
    <row r="14" spans="2:57" x14ac:dyDescent="0.25">
      <c r="B14" s="3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BE18"/>
  <sheetViews>
    <sheetView showGridLines="0" workbookViewId="0">
      <pane xSplit="2" topLeftCell="AH1" activePane="topRight" state="frozen"/>
      <selection pane="topRight" activeCell="AM10" sqref="AM10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275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113</v>
      </c>
      <c r="D7" s="10">
        <v>36</v>
      </c>
      <c r="E7" s="10">
        <v>76</v>
      </c>
      <c r="F7" s="10"/>
      <c r="G7" s="10">
        <v>25</v>
      </c>
      <c r="H7" s="10">
        <v>36</v>
      </c>
      <c r="I7" s="10">
        <v>23</v>
      </c>
      <c r="J7" s="10">
        <v>14</v>
      </c>
      <c r="K7" s="10">
        <v>7</v>
      </c>
      <c r="L7" s="10">
        <v>8</v>
      </c>
      <c r="M7" s="10"/>
      <c r="N7" s="10">
        <v>31</v>
      </c>
      <c r="O7" s="10">
        <v>45</v>
      </c>
      <c r="P7" s="10">
        <v>25</v>
      </c>
      <c r="Q7" s="10">
        <v>12</v>
      </c>
      <c r="R7" s="10"/>
      <c r="S7" s="10">
        <v>27</v>
      </c>
      <c r="T7" s="10">
        <v>12</v>
      </c>
      <c r="U7" s="10">
        <v>5</v>
      </c>
      <c r="V7" s="10">
        <v>5</v>
      </c>
      <c r="W7" s="10">
        <v>10</v>
      </c>
      <c r="X7" s="10">
        <v>14</v>
      </c>
      <c r="Y7" s="10">
        <v>8</v>
      </c>
      <c r="Z7" s="10">
        <v>5</v>
      </c>
      <c r="AA7" s="10">
        <v>12</v>
      </c>
      <c r="AB7" s="10">
        <v>11</v>
      </c>
      <c r="AC7" s="10">
        <v>2</v>
      </c>
      <c r="AD7" s="10">
        <v>2</v>
      </c>
      <c r="AE7" s="10"/>
      <c r="AF7" s="10">
        <v>23</v>
      </c>
      <c r="AG7" s="10">
        <v>53</v>
      </c>
      <c r="AH7" s="10">
        <v>15</v>
      </c>
      <c r="AI7" s="10"/>
      <c r="AJ7" s="10">
        <v>27</v>
      </c>
      <c r="AK7" s="10">
        <v>43</v>
      </c>
      <c r="AL7" s="10">
        <v>9</v>
      </c>
      <c r="AM7" s="10" t="s">
        <v>246</v>
      </c>
      <c r="AN7" s="10">
        <v>15</v>
      </c>
      <c r="AO7" s="10"/>
      <c r="AP7" s="10">
        <v>18</v>
      </c>
      <c r="AQ7" s="10">
        <v>51</v>
      </c>
      <c r="AR7" s="10">
        <v>12</v>
      </c>
      <c r="AS7" s="10"/>
      <c r="AT7" s="10" t="s">
        <v>246</v>
      </c>
      <c r="AU7" s="10">
        <v>27</v>
      </c>
      <c r="AV7" s="10">
        <v>43</v>
      </c>
      <c r="AW7" s="10">
        <v>30</v>
      </c>
      <c r="AX7" s="10">
        <v>1</v>
      </c>
      <c r="AY7" s="10"/>
      <c r="AZ7" s="10">
        <v>44</v>
      </c>
      <c r="BA7" s="10">
        <v>29</v>
      </c>
      <c r="BB7" s="10">
        <v>11</v>
      </c>
      <c r="BC7" s="10">
        <v>18</v>
      </c>
      <c r="BD7" s="10">
        <v>7</v>
      </c>
      <c r="BE7" s="10">
        <v>4</v>
      </c>
    </row>
    <row r="8" spans="2:57" ht="30" customHeight="1" x14ac:dyDescent="0.25">
      <c r="B8" s="11" t="s">
        <v>20</v>
      </c>
      <c r="C8" s="11">
        <v>115</v>
      </c>
      <c r="D8" s="11">
        <v>39</v>
      </c>
      <c r="E8" s="11">
        <v>74</v>
      </c>
      <c r="F8" s="11"/>
      <c r="G8" s="11">
        <v>26</v>
      </c>
      <c r="H8" s="11">
        <v>38</v>
      </c>
      <c r="I8" s="11">
        <v>24</v>
      </c>
      <c r="J8" s="11">
        <v>14</v>
      </c>
      <c r="K8" s="11">
        <v>6</v>
      </c>
      <c r="L8" s="11">
        <v>7</v>
      </c>
      <c r="M8" s="11"/>
      <c r="N8" s="11">
        <v>30</v>
      </c>
      <c r="O8" s="11">
        <v>44</v>
      </c>
      <c r="P8" s="11">
        <v>26</v>
      </c>
      <c r="Q8" s="11">
        <v>14</v>
      </c>
      <c r="R8" s="11"/>
      <c r="S8" s="11">
        <v>28</v>
      </c>
      <c r="T8" s="11">
        <v>11</v>
      </c>
      <c r="U8" s="11">
        <v>5</v>
      </c>
      <c r="V8" s="11">
        <v>5</v>
      </c>
      <c r="W8" s="11">
        <v>10</v>
      </c>
      <c r="X8" s="11">
        <v>15</v>
      </c>
      <c r="Y8" s="11">
        <v>8</v>
      </c>
      <c r="Z8" s="11">
        <v>5</v>
      </c>
      <c r="AA8" s="11">
        <v>13</v>
      </c>
      <c r="AB8" s="11">
        <v>12</v>
      </c>
      <c r="AC8" s="11">
        <v>2</v>
      </c>
      <c r="AD8" s="11">
        <v>2</v>
      </c>
      <c r="AE8" s="11"/>
      <c r="AF8" s="11">
        <v>22</v>
      </c>
      <c r="AG8" s="11">
        <v>54</v>
      </c>
      <c r="AH8" s="11">
        <v>15</v>
      </c>
      <c r="AI8" s="11"/>
      <c r="AJ8" s="11">
        <v>27</v>
      </c>
      <c r="AK8" s="11">
        <v>43</v>
      </c>
      <c r="AL8" s="11">
        <v>9</v>
      </c>
      <c r="AM8" s="11" t="s">
        <v>246</v>
      </c>
      <c r="AN8" s="11">
        <v>15</v>
      </c>
      <c r="AO8" s="11"/>
      <c r="AP8" s="11">
        <v>19</v>
      </c>
      <c r="AQ8" s="11">
        <v>53</v>
      </c>
      <c r="AR8" s="11">
        <v>12</v>
      </c>
      <c r="AS8" s="11"/>
      <c r="AT8" s="11" t="s">
        <v>246</v>
      </c>
      <c r="AU8" s="11">
        <v>28</v>
      </c>
      <c r="AV8" s="11">
        <v>43</v>
      </c>
      <c r="AW8" s="11">
        <v>30</v>
      </c>
      <c r="AX8" s="11">
        <v>1</v>
      </c>
      <c r="AY8" s="11"/>
      <c r="AZ8" s="11">
        <v>46</v>
      </c>
      <c r="BA8" s="11">
        <v>28</v>
      </c>
      <c r="BB8" s="11">
        <v>11</v>
      </c>
      <c r="BC8" s="11">
        <v>18</v>
      </c>
      <c r="BD8" s="11">
        <v>7</v>
      </c>
      <c r="BE8" s="11">
        <v>4</v>
      </c>
    </row>
    <row r="9" spans="2:57" x14ac:dyDescent="0.25">
      <c r="B9" s="15" t="s">
        <v>232</v>
      </c>
      <c r="C9" s="14">
        <v>0.390981121789648</v>
      </c>
      <c r="D9" s="14">
        <v>0.32233255866022897</v>
      </c>
      <c r="E9" s="14">
        <v>0.432401406974459</v>
      </c>
      <c r="F9" s="14"/>
      <c r="G9" s="14">
        <v>0.36162760383264603</v>
      </c>
      <c r="H9" s="14">
        <v>0.50742124634243102</v>
      </c>
      <c r="I9" s="14">
        <v>0.32687704840283299</v>
      </c>
      <c r="J9" s="14">
        <v>0.35943841942233901</v>
      </c>
      <c r="K9" s="14">
        <v>0.57428519002368195</v>
      </c>
      <c r="L9" s="14">
        <v>0</v>
      </c>
      <c r="M9" s="14"/>
      <c r="N9" s="14">
        <v>0.423362873262489</v>
      </c>
      <c r="O9" s="14">
        <v>0.28799220552564803</v>
      </c>
      <c r="P9" s="14">
        <v>0.60449558579803897</v>
      </c>
      <c r="Q9" s="14">
        <v>0.24359033697733601</v>
      </c>
      <c r="R9" s="14"/>
      <c r="S9" s="14">
        <v>0.45578830473951898</v>
      </c>
      <c r="T9" s="14">
        <v>0.400999667140926</v>
      </c>
      <c r="U9" s="14">
        <v>0.79219002772015401</v>
      </c>
      <c r="V9" s="14">
        <v>0.39296287024157101</v>
      </c>
      <c r="W9" s="14">
        <v>0.30018945333511599</v>
      </c>
      <c r="X9" s="14">
        <v>6.9779061217832297E-2</v>
      </c>
      <c r="Y9" s="14">
        <v>0.114279927837764</v>
      </c>
      <c r="Z9" s="14">
        <v>0.82680565329705002</v>
      </c>
      <c r="AA9" s="14">
        <v>0.514385827581466</v>
      </c>
      <c r="AB9" s="14">
        <v>0.46374997291241998</v>
      </c>
      <c r="AC9" s="14">
        <v>0.53492350627560203</v>
      </c>
      <c r="AD9" s="14">
        <v>0</v>
      </c>
      <c r="AE9" s="14"/>
      <c r="AF9" s="14">
        <v>0.34765126323703199</v>
      </c>
      <c r="AG9" s="14">
        <v>0.40338854961227799</v>
      </c>
      <c r="AH9" s="14">
        <v>0.526841587676115</v>
      </c>
      <c r="AI9" s="14"/>
      <c r="AJ9" s="14">
        <v>0.25814369423740702</v>
      </c>
      <c r="AK9" s="14">
        <v>0.45130447582960898</v>
      </c>
      <c r="AL9" s="14">
        <v>0.57270332706431204</v>
      </c>
      <c r="AM9" s="14" t="s">
        <v>247</v>
      </c>
      <c r="AN9" s="14">
        <v>0.45744682998870601</v>
      </c>
      <c r="AO9" s="14"/>
      <c r="AP9" s="14">
        <v>0.45268001325089502</v>
      </c>
      <c r="AQ9" s="14">
        <v>0.33096112698207197</v>
      </c>
      <c r="AR9" s="14">
        <v>0.67058699268885802</v>
      </c>
      <c r="AS9" s="14"/>
      <c r="AT9" s="14" t="s">
        <v>247</v>
      </c>
      <c r="AU9" s="14">
        <v>0.22075872679261199</v>
      </c>
      <c r="AV9" s="14">
        <v>0.35282396257640097</v>
      </c>
      <c r="AW9" s="14">
        <v>0.60725910454662202</v>
      </c>
      <c r="AX9" s="14">
        <v>0</v>
      </c>
      <c r="AY9" s="14"/>
      <c r="AZ9" s="14">
        <v>0.38790816422538699</v>
      </c>
      <c r="BA9" s="14">
        <v>0.49449283669058702</v>
      </c>
      <c r="BB9" s="14">
        <v>0.46593411739144802</v>
      </c>
      <c r="BC9" s="14">
        <v>0.100484479090552</v>
      </c>
      <c r="BD9" s="14">
        <v>0.25853029660732801</v>
      </c>
      <c r="BE9" s="14">
        <v>1</v>
      </c>
    </row>
    <row r="10" spans="2:57" x14ac:dyDescent="0.25">
      <c r="B10" s="15" t="s">
        <v>233</v>
      </c>
      <c r="C10" s="14">
        <v>0.44765763821368199</v>
      </c>
      <c r="D10" s="14">
        <v>0.488832771143692</v>
      </c>
      <c r="E10" s="14">
        <v>0.43144794282562698</v>
      </c>
      <c r="F10" s="14"/>
      <c r="G10" s="14">
        <v>0.46555398449831997</v>
      </c>
      <c r="H10" s="14">
        <v>0.30728606560705901</v>
      </c>
      <c r="I10" s="14">
        <v>0.53965589985056195</v>
      </c>
      <c r="J10" s="14">
        <v>0.48774267272829003</v>
      </c>
      <c r="K10" s="14">
        <v>0.425714809976318</v>
      </c>
      <c r="L10" s="14">
        <v>0.75770858106760397</v>
      </c>
      <c r="M10" s="14"/>
      <c r="N10" s="14">
        <v>0.48180146713896799</v>
      </c>
      <c r="O10" s="14">
        <v>0.48831366439337998</v>
      </c>
      <c r="P10" s="14">
        <v>0.310791669793751</v>
      </c>
      <c r="Q10" s="14">
        <v>0.50406868890175505</v>
      </c>
      <c r="R10" s="14"/>
      <c r="S10" s="14">
        <v>0.395696884059202</v>
      </c>
      <c r="T10" s="14">
        <v>0.44175650326181998</v>
      </c>
      <c r="U10" s="14">
        <v>0.20780997227984599</v>
      </c>
      <c r="V10" s="14">
        <v>0.17441650059014399</v>
      </c>
      <c r="W10" s="14">
        <v>0.580487965984955</v>
      </c>
      <c r="X10" s="14">
        <v>0.58602029622601404</v>
      </c>
      <c r="Y10" s="14">
        <v>0.63432247290716104</v>
      </c>
      <c r="Z10" s="14">
        <v>0.17319434670295</v>
      </c>
      <c r="AA10" s="14">
        <v>0.331205893694836</v>
      </c>
      <c r="AB10" s="14">
        <v>0.53625002708757996</v>
      </c>
      <c r="AC10" s="14">
        <v>0.46507649372439802</v>
      </c>
      <c r="AD10" s="14">
        <v>1</v>
      </c>
      <c r="AE10" s="14"/>
      <c r="AF10" s="14">
        <v>0.44005439024301302</v>
      </c>
      <c r="AG10" s="14">
        <v>0.44300175369505201</v>
      </c>
      <c r="AH10" s="14">
        <v>0.473158412323885</v>
      </c>
      <c r="AI10" s="14"/>
      <c r="AJ10" s="14">
        <v>0.48737647003985002</v>
      </c>
      <c r="AK10" s="14">
        <v>0.43796682094762202</v>
      </c>
      <c r="AL10" s="14">
        <v>0.42729667293568802</v>
      </c>
      <c r="AM10" s="14" t="s">
        <v>247</v>
      </c>
      <c r="AN10" s="14">
        <v>0.32743725993318601</v>
      </c>
      <c r="AO10" s="14"/>
      <c r="AP10" s="14">
        <v>0.44132698523791303</v>
      </c>
      <c r="AQ10" s="14">
        <v>0.47072626575377202</v>
      </c>
      <c r="AR10" s="14">
        <v>0.32941300731114198</v>
      </c>
      <c r="AS10" s="14"/>
      <c r="AT10" s="14" t="s">
        <v>247</v>
      </c>
      <c r="AU10" s="14">
        <v>0.58380338009701604</v>
      </c>
      <c r="AV10" s="14">
        <v>0.46820028902723299</v>
      </c>
      <c r="AW10" s="14">
        <v>0.29579766819978998</v>
      </c>
      <c r="AX10" s="14">
        <v>1</v>
      </c>
      <c r="AY10" s="14"/>
      <c r="AZ10" s="14">
        <v>0.491472178605174</v>
      </c>
      <c r="BA10" s="14">
        <v>0.34111493507339402</v>
      </c>
      <c r="BB10" s="14">
        <v>0.456147585244769</v>
      </c>
      <c r="BC10" s="14">
        <v>0.64306007313235403</v>
      </c>
      <c r="BD10" s="14">
        <v>0.349663076805663</v>
      </c>
      <c r="BE10" s="14">
        <v>0</v>
      </c>
    </row>
    <row r="11" spans="2:57" x14ac:dyDescent="0.25">
      <c r="B11" s="15" t="s">
        <v>234</v>
      </c>
      <c r="C11" s="14">
        <v>0.124421116638192</v>
      </c>
      <c r="D11" s="14">
        <v>0.16521602220311099</v>
      </c>
      <c r="E11" s="14">
        <v>9.1665527810710898E-2</v>
      </c>
      <c r="F11" s="14"/>
      <c r="G11" s="14">
        <v>0.12575229262760701</v>
      </c>
      <c r="H11" s="14">
        <v>0.18529268805051</v>
      </c>
      <c r="I11" s="14">
        <v>0.133467051746606</v>
      </c>
      <c r="J11" s="14">
        <v>0</v>
      </c>
      <c r="K11" s="14">
        <v>0</v>
      </c>
      <c r="L11" s="14">
        <v>0.115911692505483</v>
      </c>
      <c r="M11" s="14"/>
      <c r="N11" s="14">
        <v>9.4835659598542996E-2</v>
      </c>
      <c r="O11" s="14">
        <v>0.181626610056145</v>
      </c>
      <c r="P11" s="14">
        <v>8.47127444082105E-2</v>
      </c>
      <c r="Q11" s="14">
        <v>8.2764033778095103E-2</v>
      </c>
      <c r="R11" s="14"/>
      <c r="S11" s="14">
        <v>0.105183181893463</v>
      </c>
      <c r="T11" s="14">
        <v>0.157243829597254</v>
      </c>
      <c r="U11" s="14">
        <v>0</v>
      </c>
      <c r="V11" s="14">
        <v>0.214686395789107</v>
      </c>
      <c r="W11" s="14">
        <v>0.119322580679929</v>
      </c>
      <c r="X11" s="14">
        <v>0.28289973998942203</v>
      </c>
      <c r="Y11" s="14">
        <v>0.25139759925507499</v>
      </c>
      <c r="Z11" s="14">
        <v>0</v>
      </c>
      <c r="AA11" s="14">
        <v>8.0655897297463197E-2</v>
      </c>
      <c r="AB11" s="14">
        <v>0</v>
      </c>
      <c r="AC11" s="14">
        <v>0</v>
      </c>
      <c r="AD11" s="14">
        <v>0</v>
      </c>
      <c r="AE11" s="14"/>
      <c r="AF11" s="14">
        <v>0.11896119011684</v>
      </c>
      <c r="AG11" s="14">
        <v>0.13657078349872701</v>
      </c>
      <c r="AH11" s="14">
        <v>0</v>
      </c>
      <c r="AI11" s="14"/>
      <c r="AJ11" s="14">
        <v>0.22054049497213599</v>
      </c>
      <c r="AK11" s="14">
        <v>8.94641729291068E-2</v>
      </c>
      <c r="AL11" s="14">
        <v>0</v>
      </c>
      <c r="AM11" s="14" t="s">
        <v>247</v>
      </c>
      <c r="AN11" s="14">
        <v>0.13945493884790899</v>
      </c>
      <c r="AO11" s="14"/>
      <c r="AP11" s="14">
        <v>0.10599300151119199</v>
      </c>
      <c r="AQ11" s="14">
        <v>0.15780108304721599</v>
      </c>
      <c r="AR11" s="14">
        <v>0</v>
      </c>
      <c r="AS11" s="14"/>
      <c r="AT11" s="14" t="s">
        <v>247</v>
      </c>
      <c r="AU11" s="14">
        <v>0.118710564327129</v>
      </c>
      <c r="AV11" s="14">
        <v>0.15768539196797399</v>
      </c>
      <c r="AW11" s="14">
        <v>9.6943227253588102E-2</v>
      </c>
      <c r="AX11" s="14">
        <v>0</v>
      </c>
      <c r="AY11" s="14"/>
      <c r="AZ11" s="14">
        <v>6.9321909705834794E-2</v>
      </c>
      <c r="BA11" s="14">
        <v>0.131304056822166</v>
      </c>
      <c r="BB11" s="14">
        <v>7.7918297363783001E-2</v>
      </c>
      <c r="BC11" s="14">
        <v>0.256455447777095</v>
      </c>
      <c r="BD11" s="14">
        <v>0.26730770118471497</v>
      </c>
      <c r="BE11" s="14">
        <v>0</v>
      </c>
    </row>
    <row r="12" spans="2:57" x14ac:dyDescent="0.25">
      <c r="B12" s="15" t="s">
        <v>235</v>
      </c>
      <c r="C12" s="14">
        <v>1.8665470319074898E-2</v>
      </c>
      <c r="D12" s="14">
        <v>0</v>
      </c>
      <c r="E12" s="14">
        <v>2.8818338091803099E-2</v>
      </c>
      <c r="F12" s="14"/>
      <c r="G12" s="14">
        <v>4.70661190414274E-2</v>
      </c>
      <c r="H12" s="14">
        <v>0</v>
      </c>
      <c r="I12" s="14">
        <v>0</v>
      </c>
      <c r="J12" s="14">
        <v>6.7642949679115494E-2</v>
      </c>
      <c r="K12" s="14">
        <v>0</v>
      </c>
      <c r="L12" s="14">
        <v>0</v>
      </c>
      <c r="M12" s="14"/>
      <c r="N12" s="14">
        <v>0</v>
      </c>
      <c r="O12" s="14">
        <v>2.0944293677268098E-2</v>
      </c>
      <c r="P12" s="14">
        <v>0</v>
      </c>
      <c r="Q12" s="14">
        <v>8.6666359493825604E-2</v>
      </c>
      <c r="R12" s="14"/>
      <c r="S12" s="14">
        <v>4.3331629307816699E-2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7.3752381426235206E-2</v>
      </c>
      <c r="AB12" s="14">
        <v>0</v>
      </c>
      <c r="AC12" s="14">
        <v>0</v>
      </c>
      <c r="AD12" s="14">
        <v>0</v>
      </c>
      <c r="AE12" s="14"/>
      <c r="AF12" s="14">
        <v>0</v>
      </c>
      <c r="AG12" s="14">
        <v>1.7038913193942101E-2</v>
      </c>
      <c r="AH12" s="14">
        <v>0</v>
      </c>
      <c r="AI12" s="14"/>
      <c r="AJ12" s="14">
        <v>0</v>
      </c>
      <c r="AK12" s="14">
        <v>2.1264530293662098E-2</v>
      </c>
      <c r="AL12" s="14">
        <v>0</v>
      </c>
      <c r="AM12" s="14" t="s">
        <v>247</v>
      </c>
      <c r="AN12" s="14">
        <v>0</v>
      </c>
      <c r="AO12" s="14"/>
      <c r="AP12" s="14">
        <v>0</v>
      </c>
      <c r="AQ12" s="14">
        <v>4.0511524216940098E-2</v>
      </c>
      <c r="AR12" s="14">
        <v>0</v>
      </c>
      <c r="AS12" s="14"/>
      <c r="AT12" s="14" t="s">
        <v>247</v>
      </c>
      <c r="AU12" s="14">
        <v>4.3441288016338002E-2</v>
      </c>
      <c r="AV12" s="14">
        <v>2.12903564283916E-2</v>
      </c>
      <c r="AW12" s="14">
        <v>0</v>
      </c>
      <c r="AX12" s="14">
        <v>0</v>
      </c>
      <c r="AY12" s="14"/>
      <c r="AZ12" s="14">
        <v>2.6216943258421398E-2</v>
      </c>
      <c r="BA12" s="14">
        <v>3.3088171413852702E-2</v>
      </c>
      <c r="BB12" s="14">
        <v>0</v>
      </c>
      <c r="BC12" s="14">
        <v>0</v>
      </c>
      <c r="BD12" s="14">
        <v>0</v>
      </c>
      <c r="BE12" s="14">
        <v>0</v>
      </c>
    </row>
    <row r="13" spans="2:57" x14ac:dyDescent="0.25">
      <c r="B13" s="37" t="s">
        <v>87</v>
      </c>
      <c r="C13" s="35">
        <v>1.8274653039402799E-2</v>
      </c>
      <c r="D13" s="35">
        <v>2.3618647992968301E-2</v>
      </c>
      <c r="E13" s="35">
        <v>1.5666784297399601E-2</v>
      </c>
      <c r="F13" s="35"/>
      <c r="G13" s="35">
        <v>0</v>
      </c>
      <c r="H13" s="35">
        <v>0</v>
      </c>
      <c r="I13" s="35">
        <v>0</v>
      </c>
      <c r="J13" s="35">
        <v>8.5175958170255195E-2</v>
      </c>
      <c r="K13" s="35">
        <v>0</v>
      </c>
      <c r="L13" s="35">
        <v>0.126379726426913</v>
      </c>
      <c r="M13" s="35"/>
      <c r="N13" s="35">
        <v>0</v>
      </c>
      <c r="O13" s="35">
        <v>2.1123226347557901E-2</v>
      </c>
      <c r="P13" s="35">
        <v>0</v>
      </c>
      <c r="Q13" s="35">
        <v>8.2910580848988294E-2</v>
      </c>
      <c r="R13" s="35"/>
      <c r="S13" s="35">
        <v>0</v>
      </c>
      <c r="T13" s="35">
        <v>0</v>
      </c>
      <c r="U13" s="35">
        <v>0</v>
      </c>
      <c r="V13" s="35">
        <v>0.217934233379179</v>
      </c>
      <c r="W13" s="35">
        <v>0</v>
      </c>
      <c r="X13" s="35">
        <v>6.1300902566730903E-2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5"/>
      <c r="AF13" s="35">
        <v>9.3333156403114806E-2</v>
      </c>
      <c r="AG13" s="35">
        <v>0</v>
      </c>
      <c r="AH13" s="35">
        <v>0</v>
      </c>
      <c r="AI13" s="35"/>
      <c r="AJ13" s="35">
        <v>3.3939340750606797E-2</v>
      </c>
      <c r="AK13" s="35">
        <v>0</v>
      </c>
      <c r="AL13" s="35">
        <v>0</v>
      </c>
      <c r="AM13" s="35" t="s">
        <v>247</v>
      </c>
      <c r="AN13" s="35">
        <v>7.5660971230198604E-2</v>
      </c>
      <c r="AO13" s="35"/>
      <c r="AP13" s="35">
        <v>0</v>
      </c>
      <c r="AQ13" s="35">
        <v>0</v>
      </c>
      <c r="AR13" s="35">
        <v>0</v>
      </c>
      <c r="AS13" s="35"/>
      <c r="AT13" s="35" t="s">
        <v>247</v>
      </c>
      <c r="AU13" s="35">
        <v>3.3286040766905702E-2</v>
      </c>
      <c r="AV13" s="35">
        <v>0</v>
      </c>
      <c r="AW13" s="35">
        <v>0</v>
      </c>
      <c r="AX13" s="35">
        <v>0</v>
      </c>
      <c r="AY13" s="35"/>
      <c r="AZ13" s="35">
        <v>2.50808042051835E-2</v>
      </c>
      <c r="BA13" s="35">
        <v>0</v>
      </c>
      <c r="BB13" s="35">
        <v>0</v>
      </c>
      <c r="BC13" s="35">
        <v>0</v>
      </c>
      <c r="BD13" s="35">
        <v>0.124498925402293</v>
      </c>
      <c r="BE13" s="35">
        <v>0</v>
      </c>
    </row>
    <row r="14" spans="2:57" x14ac:dyDescent="0.25">
      <c r="B14" s="3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BE18"/>
  <sheetViews>
    <sheetView showGridLines="0" workbookViewId="0">
      <pane xSplit="2" topLeftCell="C1" activePane="topRight" state="frozen"/>
      <selection pane="topRight" activeCell="AT8" sqref="AT8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276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252</v>
      </c>
      <c r="D7" s="10">
        <v>180</v>
      </c>
      <c r="E7" s="10">
        <v>71</v>
      </c>
      <c r="F7" s="10"/>
      <c r="G7" s="10">
        <v>43</v>
      </c>
      <c r="H7" s="10">
        <v>54</v>
      </c>
      <c r="I7" s="10">
        <v>40</v>
      </c>
      <c r="J7" s="10">
        <v>37</v>
      </c>
      <c r="K7" s="10">
        <v>27</v>
      </c>
      <c r="L7" s="10">
        <v>51</v>
      </c>
      <c r="M7" s="10"/>
      <c r="N7" s="10">
        <v>120</v>
      </c>
      <c r="O7" s="10">
        <v>61</v>
      </c>
      <c r="P7" s="10">
        <v>43</v>
      </c>
      <c r="Q7" s="10">
        <v>27</v>
      </c>
      <c r="R7" s="10"/>
      <c r="S7" s="10">
        <v>44</v>
      </c>
      <c r="T7" s="10">
        <v>33</v>
      </c>
      <c r="U7" s="10">
        <v>17</v>
      </c>
      <c r="V7" s="10">
        <v>15</v>
      </c>
      <c r="W7" s="10">
        <v>15</v>
      </c>
      <c r="X7" s="10">
        <v>21</v>
      </c>
      <c r="Y7" s="10">
        <v>19</v>
      </c>
      <c r="Z7" s="10">
        <v>5</v>
      </c>
      <c r="AA7" s="10">
        <v>26</v>
      </c>
      <c r="AB7" s="10">
        <v>44</v>
      </c>
      <c r="AC7" s="10">
        <v>6</v>
      </c>
      <c r="AD7" s="10">
        <v>7</v>
      </c>
      <c r="AE7" s="10"/>
      <c r="AF7" s="10">
        <v>73</v>
      </c>
      <c r="AG7" s="10">
        <v>109</v>
      </c>
      <c r="AH7" s="10">
        <v>40</v>
      </c>
      <c r="AI7" s="10"/>
      <c r="AJ7" s="10">
        <v>81</v>
      </c>
      <c r="AK7" s="10">
        <v>76</v>
      </c>
      <c r="AL7" s="10">
        <v>24</v>
      </c>
      <c r="AM7" s="10">
        <v>2</v>
      </c>
      <c r="AN7" s="10">
        <v>32</v>
      </c>
      <c r="AO7" s="10"/>
      <c r="AP7" s="10">
        <v>64</v>
      </c>
      <c r="AQ7" s="10">
        <v>94</v>
      </c>
      <c r="AR7" s="10">
        <v>25</v>
      </c>
      <c r="AS7" s="10"/>
      <c r="AT7" s="10" t="s">
        <v>246</v>
      </c>
      <c r="AU7" s="10">
        <v>46</v>
      </c>
      <c r="AV7" s="10">
        <v>124</v>
      </c>
      <c r="AW7" s="10">
        <v>52</v>
      </c>
      <c r="AX7" s="10">
        <v>9</v>
      </c>
      <c r="AY7" s="10"/>
      <c r="AZ7" s="10">
        <v>87</v>
      </c>
      <c r="BA7" s="10">
        <v>68</v>
      </c>
      <c r="BB7" s="10">
        <v>29</v>
      </c>
      <c r="BC7" s="10">
        <v>34</v>
      </c>
      <c r="BD7" s="10">
        <v>21</v>
      </c>
      <c r="BE7" s="10">
        <v>13</v>
      </c>
    </row>
    <row r="8" spans="2:57" ht="30" customHeight="1" x14ac:dyDescent="0.25">
      <c r="B8" s="11" t="s">
        <v>20</v>
      </c>
      <c r="C8" s="11">
        <v>255</v>
      </c>
      <c r="D8" s="11">
        <v>186</v>
      </c>
      <c r="E8" s="11">
        <v>68</v>
      </c>
      <c r="F8" s="11"/>
      <c r="G8" s="11">
        <v>45</v>
      </c>
      <c r="H8" s="11">
        <v>62</v>
      </c>
      <c r="I8" s="11">
        <v>42</v>
      </c>
      <c r="J8" s="11">
        <v>36</v>
      </c>
      <c r="K8" s="11">
        <v>24</v>
      </c>
      <c r="L8" s="11">
        <v>47</v>
      </c>
      <c r="M8" s="11"/>
      <c r="N8" s="11">
        <v>116</v>
      </c>
      <c r="O8" s="11">
        <v>59</v>
      </c>
      <c r="P8" s="11">
        <v>49</v>
      </c>
      <c r="Q8" s="11">
        <v>31</v>
      </c>
      <c r="R8" s="11"/>
      <c r="S8" s="11">
        <v>48</v>
      </c>
      <c r="T8" s="11">
        <v>31</v>
      </c>
      <c r="U8" s="11">
        <v>16</v>
      </c>
      <c r="V8" s="11">
        <v>15</v>
      </c>
      <c r="W8" s="11">
        <v>15</v>
      </c>
      <c r="X8" s="11">
        <v>21</v>
      </c>
      <c r="Y8" s="11">
        <v>19</v>
      </c>
      <c r="Z8" s="11">
        <v>5</v>
      </c>
      <c r="AA8" s="11">
        <v>26</v>
      </c>
      <c r="AB8" s="11">
        <v>47</v>
      </c>
      <c r="AC8" s="11">
        <v>6</v>
      </c>
      <c r="AD8" s="11">
        <v>6</v>
      </c>
      <c r="AE8" s="11"/>
      <c r="AF8" s="11">
        <v>71</v>
      </c>
      <c r="AG8" s="11">
        <v>110</v>
      </c>
      <c r="AH8" s="11">
        <v>43</v>
      </c>
      <c r="AI8" s="11"/>
      <c r="AJ8" s="11">
        <v>78</v>
      </c>
      <c r="AK8" s="11">
        <v>79</v>
      </c>
      <c r="AL8" s="11">
        <v>24</v>
      </c>
      <c r="AM8" s="11">
        <v>2</v>
      </c>
      <c r="AN8" s="11">
        <v>34</v>
      </c>
      <c r="AO8" s="11"/>
      <c r="AP8" s="11">
        <v>63</v>
      </c>
      <c r="AQ8" s="11">
        <v>99</v>
      </c>
      <c r="AR8" s="11">
        <v>25</v>
      </c>
      <c r="AS8" s="11"/>
      <c r="AT8" s="11" t="s">
        <v>246</v>
      </c>
      <c r="AU8" s="11">
        <v>48</v>
      </c>
      <c r="AV8" s="11">
        <v>124</v>
      </c>
      <c r="AW8" s="11">
        <v>54</v>
      </c>
      <c r="AX8" s="11">
        <v>8</v>
      </c>
      <c r="AY8" s="11"/>
      <c r="AZ8" s="11">
        <v>93</v>
      </c>
      <c r="BA8" s="11">
        <v>68</v>
      </c>
      <c r="BB8" s="11">
        <v>30</v>
      </c>
      <c r="BC8" s="11">
        <v>32</v>
      </c>
      <c r="BD8" s="11">
        <v>19</v>
      </c>
      <c r="BE8" s="11">
        <v>13</v>
      </c>
    </row>
    <row r="9" spans="2:57" x14ac:dyDescent="0.25">
      <c r="B9" s="15" t="s">
        <v>232</v>
      </c>
      <c r="C9" s="14">
        <v>0.38298739479434601</v>
      </c>
      <c r="D9" s="14">
        <v>0.39159858915574502</v>
      </c>
      <c r="E9" s="14">
        <v>0.36558355025869399</v>
      </c>
      <c r="F9" s="14"/>
      <c r="G9" s="14">
        <v>0.444414171916372</v>
      </c>
      <c r="H9" s="14">
        <v>0.46582811841377197</v>
      </c>
      <c r="I9" s="14">
        <v>0.39940474949648402</v>
      </c>
      <c r="J9" s="14">
        <v>0.32744002322883198</v>
      </c>
      <c r="K9" s="14">
        <v>0.18003932494817301</v>
      </c>
      <c r="L9" s="14">
        <v>0.34466031934659602</v>
      </c>
      <c r="M9" s="14"/>
      <c r="N9" s="14">
        <v>0.43981670438293502</v>
      </c>
      <c r="O9" s="14">
        <v>0.32245781416680702</v>
      </c>
      <c r="P9" s="14">
        <v>0.45125094063196203</v>
      </c>
      <c r="Q9" s="14">
        <v>0.19026714709470699</v>
      </c>
      <c r="R9" s="14"/>
      <c r="S9" s="14">
        <v>0.52369655466851095</v>
      </c>
      <c r="T9" s="14">
        <v>0.28968062247716903</v>
      </c>
      <c r="U9" s="14">
        <v>0.42213850380483298</v>
      </c>
      <c r="V9" s="14">
        <v>0.36096920279224898</v>
      </c>
      <c r="W9" s="14">
        <v>0.52990989951261203</v>
      </c>
      <c r="X9" s="14">
        <v>0.48964135654509999</v>
      </c>
      <c r="Y9" s="14">
        <v>0.33009285293824397</v>
      </c>
      <c r="Z9" s="14">
        <v>0</v>
      </c>
      <c r="AA9" s="14">
        <v>0.316403585046304</v>
      </c>
      <c r="AB9" s="14">
        <v>0.25868516968454702</v>
      </c>
      <c r="AC9" s="14">
        <v>0.804997096015865</v>
      </c>
      <c r="AD9" s="14">
        <v>0.27566220023770799</v>
      </c>
      <c r="AE9" s="14"/>
      <c r="AF9" s="14">
        <v>0.36234205522533902</v>
      </c>
      <c r="AG9" s="14">
        <v>0.40727801888882198</v>
      </c>
      <c r="AH9" s="14">
        <v>0.244293919442825</v>
      </c>
      <c r="AI9" s="14"/>
      <c r="AJ9" s="14">
        <v>0.38144684543235802</v>
      </c>
      <c r="AK9" s="14">
        <v>0.43803591124427999</v>
      </c>
      <c r="AL9" s="14">
        <v>0.33049710093734003</v>
      </c>
      <c r="AM9" s="14">
        <v>0</v>
      </c>
      <c r="AN9" s="14">
        <v>0.25128031811427098</v>
      </c>
      <c r="AO9" s="14"/>
      <c r="AP9" s="14">
        <v>0.36202465538884399</v>
      </c>
      <c r="AQ9" s="14">
        <v>0.440953786650503</v>
      </c>
      <c r="AR9" s="14">
        <v>0.38851374548593498</v>
      </c>
      <c r="AS9" s="14"/>
      <c r="AT9" s="14" t="s">
        <v>247</v>
      </c>
      <c r="AU9" s="14">
        <v>0.27805342748952</v>
      </c>
      <c r="AV9" s="14">
        <v>0.39621094524483402</v>
      </c>
      <c r="AW9" s="14">
        <v>0.43687387687384399</v>
      </c>
      <c r="AX9" s="14">
        <v>0.42262858719035101</v>
      </c>
      <c r="AY9" s="14"/>
      <c r="AZ9" s="14">
        <v>0.46728397035499297</v>
      </c>
      <c r="BA9" s="14">
        <v>0.36309187732876302</v>
      </c>
      <c r="BB9" s="14">
        <v>0.32695965651026598</v>
      </c>
      <c r="BC9" s="14">
        <v>0.237468582070403</v>
      </c>
      <c r="BD9" s="14">
        <v>0.37450030423276998</v>
      </c>
      <c r="BE9" s="14">
        <v>0.384925487473607</v>
      </c>
    </row>
    <row r="10" spans="2:57" x14ac:dyDescent="0.25">
      <c r="B10" s="15" t="s">
        <v>233</v>
      </c>
      <c r="C10" s="14">
        <v>0.38053442233470702</v>
      </c>
      <c r="D10" s="14">
        <v>0.38084605227851798</v>
      </c>
      <c r="E10" s="14">
        <v>0.36984154861921398</v>
      </c>
      <c r="F10" s="14"/>
      <c r="G10" s="14">
        <v>0.36469768661899998</v>
      </c>
      <c r="H10" s="14">
        <v>0.42158855185489102</v>
      </c>
      <c r="I10" s="14">
        <v>0.19048307173238499</v>
      </c>
      <c r="J10" s="14">
        <v>0.49090894068581198</v>
      </c>
      <c r="K10" s="14">
        <v>0.52532431477517405</v>
      </c>
      <c r="L10" s="14">
        <v>0.35584488388619201</v>
      </c>
      <c r="M10" s="14"/>
      <c r="N10" s="14">
        <v>0.37317325290096498</v>
      </c>
      <c r="O10" s="14">
        <v>0.42103586638900797</v>
      </c>
      <c r="P10" s="14">
        <v>0.297464945291606</v>
      </c>
      <c r="Q10" s="14">
        <v>0.443503251890769</v>
      </c>
      <c r="R10" s="14"/>
      <c r="S10" s="14">
        <v>0.249274747843201</v>
      </c>
      <c r="T10" s="14">
        <v>0.50412713007301202</v>
      </c>
      <c r="U10" s="14">
        <v>0.30260346073907401</v>
      </c>
      <c r="V10" s="14">
        <v>0.44320728207988203</v>
      </c>
      <c r="W10" s="14">
        <v>0.334335895869246</v>
      </c>
      <c r="X10" s="14">
        <v>0.19644260658819701</v>
      </c>
      <c r="Y10" s="14">
        <v>0.498402696888119</v>
      </c>
      <c r="Z10" s="14">
        <v>0.62716205099063804</v>
      </c>
      <c r="AA10" s="14">
        <v>0.41628358717820102</v>
      </c>
      <c r="AB10" s="14">
        <v>0.43616542699291799</v>
      </c>
      <c r="AC10" s="14">
        <v>0.195002903984135</v>
      </c>
      <c r="AD10" s="14">
        <v>0.59893294679951803</v>
      </c>
      <c r="AE10" s="14"/>
      <c r="AF10" s="14">
        <v>0.3333740110558</v>
      </c>
      <c r="AG10" s="14">
        <v>0.397639377356302</v>
      </c>
      <c r="AH10" s="14">
        <v>0.44952045935062701</v>
      </c>
      <c r="AI10" s="14"/>
      <c r="AJ10" s="14">
        <v>0.337981894572219</v>
      </c>
      <c r="AK10" s="14">
        <v>0.37036625826520198</v>
      </c>
      <c r="AL10" s="14">
        <v>0.50452506498711103</v>
      </c>
      <c r="AM10" s="14">
        <v>0.467896446254146</v>
      </c>
      <c r="AN10" s="14">
        <v>0.47013995263285802</v>
      </c>
      <c r="AO10" s="14"/>
      <c r="AP10" s="14">
        <v>0.377219343231457</v>
      </c>
      <c r="AQ10" s="14">
        <v>0.39634503677420202</v>
      </c>
      <c r="AR10" s="14">
        <v>0.289475949104194</v>
      </c>
      <c r="AS10" s="14"/>
      <c r="AT10" s="14" t="s">
        <v>247</v>
      </c>
      <c r="AU10" s="14">
        <v>0.415339431600107</v>
      </c>
      <c r="AV10" s="14">
        <v>0.35543042848703799</v>
      </c>
      <c r="AW10" s="14">
        <v>0.41003626934770598</v>
      </c>
      <c r="AX10" s="14">
        <v>0.45855615575356801</v>
      </c>
      <c r="AY10" s="14"/>
      <c r="AZ10" s="14">
        <v>0.377144037147019</v>
      </c>
      <c r="BA10" s="14">
        <v>0.36502029568670202</v>
      </c>
      <c r="BB10" s="14">
        <v>0.38734521439055902</v>
      </c>
      <c r="BC10" s="14">
        <v>0.38011633887077501</v>
      </c>
      <c r="BD10" s="14">
        <v>0.38137223098195</v>
      </c>
      <c r="BE10" s="14">
        <v>0.468695080603512</v>
      </c>
    </row>
    <row r="11" spans="2:57" x14ac:dyDescent="0.25">
      <c r="B11" s="15" t="s">
        <v>234</v>
      </c>
      <c r="C11" s="14">
        <v>0.188632959160211</v>
      </c>
      <c r="D11" s="14">
        <v>0.18618828272014701</v>
      </c>
      <c r="E11" s="14">
        <v>0.19829866407423899</v>
      </c>
      <c r="F11" s="14"/>
      <c r="G11" s="14">
        <v>0.17084871833044099</v>
      </c>
      <c r="H11" s="14">
        <v>9.2923864882408502E-2</v>
      </c>
      <c r="I11" s="14">
        <v>0.319279848127826</v>
      </c>
      <c r="J11" s="14">
        <v>0.107853787518146</v>
      </c>
      <c r="K11" s="14">
        <v>0.26152878953678299</v>
      </c>
      <c r="L11" s="14">
        <v>0.23912664243054599</v>
      </c>
      <c r="M11" s="14"/>
      <c r="N11" s="14">
        <v>0.13067430239952901</v>
      </c>
      <c r="O11" s="14">
        <v>0.17683840706616699</v>
      </c>
      <c r="P11" s="14">
        <v>0.25128411407643197</v>
      </c>
      <c r="Q11" s="14">
        <v>0.33483786326576898</v>
      </c>
      <c r="R11" s="14"/>
      <c r="S11" s="14">
        <v>0.22702869748828799</v>
      </c>
      <c r="T11" s="14">
        <v>0.17755661828312699</v>
      </c>
      <c r="U11" s="14">
        <v>0.107202302449079</v>
      </c>
      <c r="V11" s="14">
        <v>0.195823515127869</v>
      </c>
      <c r="W11" s="14">
        <v>0.135754204618142</v>
      </c>
      <c r="X11" s="14">
        <v>0.176652370391431</v>
      </c>
      <c r="Y11" s="14">
        <v>0.171504450173637</v>
      </c>
      <c r="Z11" s="14">
        <v>0.216755451077695</v>
      </c>
      <c r="AA11" s="14">
        <v>0.23198056928122801</v>
      </c>
      <c r="AB11" s="14">
        <v>0.23517298670041101</v>
      </c>
      <c r="AC11" s="14">
        <v>0</v>
      </c>
      <c r="AD11" s="14">
        <v>0</v>
      </c>
      <c r="AE11" s="14"/>
      <c r="AF11" s="14">
        <v>0.21380101976266599</v>
      </c>
      <c r="AG11" s="14">
        <v>0.15815141834708901</v>
      </c>
      <c r="AH11" s="14">
        <v>0.28587904452104301</v>
      </c>
      <c r="AI11" s="14"/>
      <c r="AJ11" s="14">
        <v>0.21278492563394799</v>
      </c>
      <c r="AK11" s="14">
        <v>0.17943381487548499</v>
      </c>
      <c r="AL11" s="14">
        <v>0.117984590942384</v>
      </c>
      <c r="AM11" s="14">
        <v>0.53210355374585405</v>
      </c>
      <c r="AN11" s="14">
        <v>0.25081772087530502</v>
      </c>
      <c r="AO11" s="14"/>
      <c r="AP11" s="14">
        <v>0.19156397390931401</v>
      </c>
      <c r="AQ11" s="14">
        <v>0.13193647774148001</v>
      </c>
      <c r="AR11" s="14">
        <v>0.28558622002055001</v>
      </c>
      <c r="AS11" s="14"/>
      <c r="AT11" s="14" t="s">
        <v>247</v>
      </c>
      <c r="AU11" s="14">
        <v>0.25001558200427398</v>
      </c>
      <c r="AV11" s="14">
        <v>0.19660280856536699</v>
      </c>
      <c r="AW11" s="14">
        <v>0.114077772197812</v>
      </c>
      <c r="AX11" s="14">
        <v>0.11881525705608099</v>
      </c>
      <c r="AY11" s="14"/>
      <c r="AZ11" s="14">
        <v>0.120620975892369</v>
      </c>
      <c r="BA11" s="14">
        <v>0.16728953041851999</v>
      </c>
      <c r="BB11" s="14">
        <v>0.28569512909917499</v>
      </c>
      <c r="BC11" s="14">
        <v>0.32536838209658198</v>
      </c>
      <c r="BD11" s="14">
        <v>0.24412746478528</v>
      </c>
      <c r="BE11" s="14">
        <v>0.14637943192288</v>
      </c>
    </row>
    <row r="12" spans="2:57" x14ac:dyDescent="0.25">
      <c r="B12" s="15" t="s">
        <v>235</v>
      </c>
      <c r="C12" s="14">
        <v>3.8655299018361199E-2</v>
      </c>
      <c r="D12" s="14">
        <v>2.87545744329544E-2</v>
      </c>
      <c r="E12" s="14">
        <v>6.6276237047852404E-2</v>
      </c>
      <c r="F12" s="14"/>
      <c r="G12" s="14">
        <v>2.00394231341861E-2</v>
      </c>
      <c r="H12" s="14">
        <v>0</v>
      </c>
      <c r="I12" s="14">
        <v>6.3972593163505301E-2</v>
      </c>
      <c r="J12" s="14">
        <v>7.3797248567210899E-2</v>
      </c>
      <c r="K12" s="14">
        <v>3.3107570739870099E-2</v>
      </c>
      <c r="L12" s="14">
        <v>6.0368154336665397E-2</v>
      </c>
      <c r="M12" s="14"/>
      <c r="N12" s="14">
        <v>4.6501161834415397E-2</v>
      </c>
      <c r="O12" s="14">
        <v>5.9303177779644403E-2</v>
      </c>
      <c r="P12" s="14">
        <v>0</v>
      </c>
      <c r="Q12" s="14">
        <v>3.13917377487559E-2</v>
      </c>
      <c r="R12" s="14"/>
      <c r="S12" s="14">
        <v>0</v>
      </c>
      <c r="T12" s="14">
        <v>2.8635629166691899E-2</v>
      </c>
      <c r="U12" s="14">
        <v>0.16805573300701501</v>
      </c>
      <c r="V12" s="14">
        <v>0</v>
      </c>
      <c r="W12" s="14">
        <v>0</v>
      </c>
      <c r="X12" s="14">
        <v>0.13726366647527199</v>
      </c>
      <c r="Y12" s="14">
        <v>0</v>
      </c>
      <c r="Z12" s="14">
        <v>0.15608249793166701</v>
      </c>
      <c r="AA12" s="14">
        <v>3.5332258494267001E-2</v>
      </c>
      <c r="AB12" s="14">
        <v>2.0321641254643402E-2</v>
      </c>
      <c r="AC12" s="14">
        <v>0</v>
      </c>
      <c r="AD12" s="14">
        <v>0.12540485296277401</v>
      </c>
      <c r="AE12" s="14"/>
      <c r="AF12" s="14">
        <v>9.0482913956194996E-2</v>
      </c>
      <c r="AG12" s="14">
        <v>1.5555757916690401E-2</v>
      </c>
      <c r="AH12" s="14">
        <v>2.0306576685504198E-2</v>
      </c>
      <c r="AI12" s="14"/>
      <c r="AJ12" s="14">
        <v>6.7786334361474507E-2</v>
      </c>
      <c r="AK12" s="14">
        <v>1.21640156150323E-2</v>
      </c>
      <c r="AL12" s="14">
        <v>0</v>
      </c>
      <c r="AM12" s="14">
        <v>0</v>
      </c>
      <c r="AN12" s="14">
        <v>2.77620083775659E-2</v>
      </c>
      <c r="AO12" s="14"/>
      <c r="AP12" s="14">
        <v>6.9192027470385498E-2</v>
      </c>
      <c r="AQ12" s="14">
        <v>1.9267080254424598E-2</v>
      </c>
      <c r="AR12" s="14">
        <v>3.6424085389321098E-2</v>
      </c>
      <c r="AS12" s="14"/>
      <c r="AT12" s="14" t="s">
        <v>247</v>
      </c>
      <c r="AU12" s="14">
        <v>5.65915589060993E-2</v>
      </c>
      <c r="AV12" s="14">
        <v>4.2012466262536803E-2</v>
      </c>
      <c r="AW12" s="14">
        <v>1.7970602187114201E-2</v>
      </c>
      <c r="AX12" s="14">
        <v>0</v>
      </c>
      <c r="AY12" s="14"/>
      <c r="AZ12" s="14">
        <v>9.7430748760386505E-3</v>
      </c>
      <c r="BA12" s="14">
        <v>0.10459829656601501</v>
      </c>
      <c r="BB12" s="14">
        <v>0</v>
      </c>
      <c r="BC12" s="14">
        <v>5.70466969622394E-2</v>
      </c>
      <c r="BD12" s="14">
        <v>0</v>
      </c>
      <c r="BE12" s="14">
        <v>0</v>
      </c>
    </row>
    <row r="13" spans="2:57" s="32" customFormat="1" x14ac:dyDescent="0.25">
      <c r="B13" s="37" t="s">
        <v>87</v>
      </c>
      <c r="C13" s="35">
        <v>9.18992469237403E-3</v>
      </c>
      <c r="D13" s="35">
        <v>1.26125014126355E-2</v>
      </c>
      <c r="E13" s="35">
        <v>0</v>
      </c>
      <c r="F13" s="35"/>
      <c r="G13" s="35">
        <v>0</v>
      </c>
      <c r="H13" s="35">
        <v>1.96594648489293E-2</v>
      </c>
      <c r="I13" s="35">
        <v>2.6859737479800399E-2</v>
      </c>
      <c r="J13" s="35">
        <v>0</v>
      </c>
      <c r="K13" s="35">
        <v>0</v>
      </c>
      <c r="L13" s="35">
        <v>0</v>
      </c>
      <c r="M13" s="35"/>
      <c r="N13" s="35">
        <v>9.8345784821560599E-3</v>
      </c>
      <c r="O13" s="35">
        <v>2.0364734598374502E-2</v>
      </c>
      <c r="P13" s="35">
        <v>0</v>
      </c>
      <c r="Q13" s="35">
        <v>0</v>
      </c>
      <c r="R13" s="35"/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4.9654775367480503E-2</v>
      </c>
      <c r="AC13" s="35">
        <v>0</v>
      </c>
      <c r="AD13" s="35">
        <v>0</v>
      </c>
      <c r="AE13" s="35"/>
      <c r="AF13" s="35">
        <v>0</v>
      </c>
      <c r="AG13" s="35">
        <v>2.1375427491095798E-2</v>
      </c>
      <c r="AH13" s="35">
        <v>0</v>
      </c>
      <c r="AI13" s="35"/>
      <c r="AJ13" s="35">
        <v>0</v>
      </c>
      <c r="AK13" s="35">
        <v>0</v>
      </c>
      <c r="AL13" s="35">
        <v>4.6993243133164803E-2</v>
      </c>
      <c r="AM13" s="35">
        <v>0</v>
      </c>
      <c r="AN13" s="35">
        <v>0</v>
      </c>
      <c r="AO13" s="35"/>
      <c r="AP13" s="35">
        <v>0</v>
      </c>
      <c r="AQ13" s="35">
        <v>1.1497618579390301E-2</v>
      </c>
      <c r="AR13" s="35">
        <v>0</v>
      </c>
      <c r="AS13" s="35"/>
      <c r="AT13" s="35" t="s">
        <v>247</v>
      </c>
      <c r="AU13" s="35">
        <v>0</v>
      </c>
      <c r="AV13" s="35">
        <v>9.7433514402242797E-3</v>
      </c>
      <c r="AW13" s="35">
        <v>2.10414793935235E-2</v>
      </c>
      <c r="AX13" s="35">
        <v>0</v>
      </c>
      <c r="AY13" s="35"/>
      <c r="AZ13" s="35">
        <v>2.5207941729581101E-2</v>
      </c>
      <c r="BA13" s="35">
        <v>0</v>
      </c>
      <c r="BB13" s="35">
        <v>0</v>
      </c>
      <c r="BC13" s="35">
        <v>0</v>
      </c>
      <c r="BD13" s="35">
        <v>0</v>
      </c>
      <c r="BE13" s="35">
        <v>0</v>
      </c>
    </row>
    <row r="14" spans="2:57" x14ac:dyDescent="0.25">
      <c r="B14" s="3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BE18"/>
  <sheetViews>
    <sheetView showGridLines="0" workbookViewId="0">
      <pane xSplit="2" topLeftCell="AI1" activePane="topRight" state="frozen"/>
      <selection pane="topRight" activeCell="AP12" sqref="AP12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277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254</v>
      </c>
      <c r="D7" s="10">
        <v>115</v>
      </c>
      <c r="E7" s="10">
        <v>139</v>
      </c>
      <c r="F7" s="10"/>
      <c r="G7" s="10">
        <v>50</v>
      </c>
      <c r="H7" s="10">
        <v>61</v>
      </c>
      <c r="I7" s="10">
        <v>55</v>
      </c>
      <c r="J7" s="10">
        <v>39</v>
      </c>
      <c r="K7" s="10">
        <v>20</v>
      </c>
      <c r="L7" s="10">
        <v>29</v>
      </c>
      <c r="M7" s="10"/>
      <c r="N7" s="10">
        <v>117</v>
      </c>
      <c r="O7" s="10">
        <v>57</v>
      </c>
      <c r="P7" s="10">
        <v>48</v>
      </c>
      <c r="Q7" s="10">
        <v>29</v>
      </c>
      <c r="R7" s="10"/>
      <c r="S7" s="10">
        <v>48</v>
      </c>
      <c r="T7" s="10">
        <v>34</v>
      </c>
      <c r="U7" s="10">
        <v>13</v>
      </c>
      <c r="V7" s="10">
        <v>15</v>
      </c>
      <c r="W7" s="10">
        <v>13</v>
      </c>
      <c r="X7" s="10">
        <v>25</v>
      </c>
      <c r="Y7" s="10">
        <v>18</v>
      </c>
      <c r="Z7" s="10">
        <v>8</v>
      </c>
      <c r="AA7" s="10">
        <v>32</v>
      </c>
      <c r="AB7" s="10">
        <v>29</v>
      </c>
      <c r="AC7" s="10">
        <v>10</v>
      </c>
      <c r="AD7" s="10">
        <v>9</v>
      </c>
      <c r="AE7" s="10"/>
      <c r="AF7" s="10">
        <v>62</v>
      </c>
      <c r="AG7" s="10">
        <v>113</v>
      </c>
      <c r="AH7" s="10">
        <v>43</v>
      </c>
      <c r="AI7" s="10"/>
      <c r="AJ7" s="10">
        <v>64</v>
      </c>
      <c r="AK7" s="10">
        <v>90</v>
      </c>
      <c r="AL7" s="10">
        <v>22</v>
      </c>
      <c r="AM7" s="10">
        <v>1</v>
      </c>
      <c r="AN7" s="10">
        <v>25</v>
      </c>
      <c r="AO7" s="10"/>
      <c r="AP7" s="10">
        <v>46</v>
      </c>
      <c r="AQ7" s="10">
        <v>107</v>
      </c>
      <c r="AR7" s="10">
        <v>23</v>
      </c>
      <c r="AS7" s="10"/>
      <c r="AT7" s="10" t="s">
        <v>246</v>
      </c>
      <c r="AU7" s="10">
        <v>45</v>
      </c>
      <c r="AV7" s="10">
        <v>123</v>
      </c>
      <c r="AW7" s="10">
        <v>60</v>
      </c>
      <c r="AX7" s="10">
        <v>12</v>
      </c>
      <c r="AY7" s="10"/>
      <c r="AZ7" s="10">
        <v>89</v>
      </c>
      <c r="BA7" s="10">
        <v>68</v>
      </c>
      <c r="BB7" s="10">
        <v>26</v>
      </c>
      <c r="BC7" s="10">
        <v>33</v>
      </c>
      <c r="BD7" s="10">
        <v>24</v>
      </c>
      <c r="BE7" s="10">
        <v>14</v>
      </c>
    </row>
    <row r="8" spans="2:57" ht="30" customHeight="1" x14ac:dyDescent="0.25">
      <c r="B8" s="11" t="s">
        <v>20</v>
      </c>
      <c r="C8" s="11">
        <v>256</v>
      </c>
      <c r="D8" s="11">
        <v>122</v>
      </c>
      <c r="E8" s="11">
        <v>134</v>
      </c>
      <c r="F8" s="11"/>
      <c r="G8" s="11">
        <v>51</v>
      </c>
      <c r="H8" s="11">
        <v>66</v>
      </c>
      <c r="I8" s="11">
        <v>57</v>
      </c>
      <c r="J8" s="11">
        <v>38</v>
      </c>
      <c r="K8" s="11">
        <v>18</v>
      </c>
      <c r="L8" s="11">
        <v>27</v>
      </c>
      <c r="M8" s="11"/>
      <c r="N8" s="11">
        <v>113</v>
      </c>
      <c r="O8" s="11">
        <v>55</v>
      </c>
      <c r="P8" s="11">
        <v>52</v>
      </c>
      <c r="Q8" s="11">
        <v>33</v>
      </c>
      <c r="R8" s="11"/>
      <c r="S8" s="11">
        <v>50</v>
      </c>
      <c r="T8" s="11">
        <v>32</v>
      </c>
      <c r="U8" s="11">
        <v>13</v>
      </c>
      <c r="V8" s="11">
        <v>15</v>
      </c>
      <c r="W8" s="11">
        <v>14</v>
      </c>
      <c r="X8" s="11">
        <v>27</v>
      </c>
      <c r="Y8" s="11">
        <v>17</v>
      </c>
      <c r="Z8" s="11">
        <v>8</v>
      </c>
      <c r="AA8" s="11">
        <v>32</v>
      </c>
      <c r="AB8" s="11">
        <v>31</v>
      </c>
      <c r="AC8" s="11">
        <v>10</v>
      </c>
      <c r="AD8" s="11">
        <v>8</v>
      </c>
      <c r="AE8" s="11"/>
      <c r="AF8" s="11">
        <v>61</v>
      </c>
      <c r="AG8" s="11">
        <v>114</v>
      </c>
      <c r="AH8" s="11">
        <v>45</v>
      </c>
      <c r="AI8" s="11"/>
      <c r="AJ8" s="11">
        <v>63</v>
      </c>
      <c r="AK8" s="11">
        <v>93</v>
      </c>
      <c r="AL8" s="11">
        <v>22</v>
      </c>
      <c r="AM8" s="11">
        <v>1</v>
      </c>
      <c r="AN8" s="11">
        <v>25</v>
      </c>
      <c r="AO8" s="11"/>
      <c r="AP8" s="11">
        <v>46</v>
      </c>
      <c r="AQ8" s="11">
        <v>110</v>
      </c>
      <c r="AR8" s="11">
        <v>23</v>
      </c>
      <c r="AS8" s="11"/>
      <c r="AT8" s="11" t="s">
        <v>246</v>
      </c>
      <c r="AU8" s="11">
        <v>47</v>
      </c>
      <c r="AV8" s="11">
        <v>124</v>
      </c>
      <c r="AW8" s="11">
        <v>60</v>
      </c>
      <c r="AX8" s="11">
        <v>12</v>
      </c>
      <c r="AY8" s="11"/>
      <c r="AZ8" s="11">
        <v>93</v>
      </c>
      <c r="BA8" s="11">
        <v>68</v>
      </c>
      <c r="BB8" s="11">
        <v>27</v>
      </c>
      <c r="BC8" s="11">
        <v>32</v>
      </c>
      <c r="BD8" s="11">
        <v>23</v>
      </c>
      <c r="BE8" s="11">
        <v>14</v>
      </c>
    </row>
    <row r="9" spans="2:57" x14ac:dyDescent="0.25">
      <c r="B9" s="15" t="s">
        <v>232</v>
      </c>
      <c r="C9" s="14">
        <v>0.41348101560705702</v>
      </c>
      <c r="D9" s="14">
        <v>0.36692866310482503</v>
      </c>
      <c r="E9" s="14">
        <v>0.45605019349329001</v>
      </c>
      <c r="F9" s="14"/>
      <c r="G9" s="14">
        <v>0.63118129890136099</v>
      </c>
      <c r="H9" s="14">
        <v>0.52393542107573998</v>
      </c>
      <c r="I9" s="14">
        <v>0.26122282283878501</v>
      </c>
      <c r="J9" s="14">
        <v>0.279645854201586</v>
      </c>
      <c r="K9" s="14">
        <v>0.25521489169259398</v>
      </c>
      <c r="L9" s="14">
        <v>0.34106511851718901</v>
      </c>
      <c r="M9" s="14"/>
      <c r="N9" s="14">
        <v>0.43852707112081202</v>
      </c>
      <c r="O9" s="14">
        <v>0.35316556649855302</v>
      </c>
      <c r="P9" s="14">
        <v>0.466152512886647</v>
      </c>
      <c r="Q9" s="14">
        <v>0.34980766850107797</v>
      </c>
      <c r="R9" s="14"/>
      <c r="S9" s="14">
        <v>0.59033449773331703</v>
      </c>
      <c r="T9" s="14">
        <v>0.40573464131600501</v>
      </c>
      <c r="U9" s="14">
        <v>0.33135137536951698</v>
      </c>
      <c r="V9" s="14">
        <v>0.54669540381385995</v>
      </c>
      <c r="W9" s="14">
        <v>0.31346503257830999</v>
      </c>
      <c r="X9" s="14">
        <v>0.32397143354519597</v>
      </c>
      <c r="Y9" s="14">
        <v>0.43021911405422703</v>
      </c>
      <c r="Z9" s="14">
        <v>0.39636153118267797</v>
      </c>
      <c r="AA9" s="14">
        <v>0.30088701400623502</v>
      </c>
      <c r="AB9" s="14">
        <v>0.31492869085159397</v>
      </c>
      <c r="AC9" s="14">
        <v>0.38341756119273002</v>
      </c>
      <c r="AD9" s="14">
        <v>0.54773325663140104</v>
      </c>
      <c r="AE9" s="14"/>
      <c r="AF9" s="14">
        <v>0.37700548874316198</v>
      </c>
      <c r="AG9" s="14">
        <v>0.36208607782339203</v>
      </c>
      <c r="AH9" s="14">
        <v>0.40735879817054499</v>
      </c>
      <c r="AI9" s="14"/>
      <c r="AJ9" s="14">
        <v>0.37928592898297597</v>
      </c>
      <c r="AK9" s="14">
        <v>0.360664983228766</v>
      </c>
      <c r="AL9" s="14">
        <v>0.37167743770455203</v>
      </c>
      <c r="AM9" s="14">
        <v>1</v>
      </c>
      <c r="AN9" s="14">
        <v>0.44689135752965098</v>
      </c>
      <c r="AO9" s="14"/>
      <c r="AP9" s="14">
        <v>0.41373972756531402</v>
      </c>
      <c r="AQ9" s="14">
        <v>0.41608987118666801</v>
      </c>
      <c r="AR9" s="14">
        <v>0.57437356950860896</v>
      </c>
      <c r="AS9" s="14"/>
      <c r="AT9" s="14" t="s">
        <v>247</v>
      </c>
      <c r="AU9" s="14">
        <v>0.24391895089613899</v>
      </c>
      <c r="AV9" s="14">
        <v>0.44414732819805502</v>
      </c>
      <c r="AW9" s="14">
        <v>0.45902047982689398</v>
      </c>
      <c r="AX9" s="14">
        <v>0.49270341311023302</v>
      </c>
      <c r="AY9" s="14"/>
      <c r="AZ9" s="14">
        <v>0.45280950859549302</v>
      </c>
      <c r="BA9" s="14">
        <v>0.375614643032117</v>
      </c>
      <c r="BB9" s="14">
        <v>0.34409792662729699</v>
      </c>
      <c r="BC9" s="14">
        <v>0.41889673291006702</v>
      </c>
      <c r="BD9" s="14">
        <v>0.38957979801931403</v>
      </c>
      <c r="BE9" s="14">
        <v>0.49600574772926098</v>
      </c>
    </row>
    <row r="10" spans="2:57" x14ac:dyDescent="0.25">
      <c r="B10" s="15" t="s">
        <v>233</v>
      </c>
      <c r="C10" s="14">
        <v>0.39281498103204299</v>
      </c>
      <c r="D10" s="14">
        <v>0.41384465325625402</v>
      </c>
      <c r="E10" s="14">
        <v>0.37358467773515402</v>
      </c>
      <c r="F10" s="14"/>
      <c r="G10" s="14">
        <v>0.262073215506262</v>
      </c>
      <c r="H10" s="14">
        <v>0.31062393915091302</v>
      </c>
      <c r="I10" s="14">
        <v>0.46592685632279301</v>
      </c>
      <c r="J10" s="14">
        <v>0.513576688666874</v>
      </c>
      <c r="K10" s="14">
        <v>0.44803659031694798</v>
      </c>
      <c r="L10" s="14">
        <v>0.48387766492478901</v>
      </c>
      <c r="M10" s="14"/>
      <c r="N10" s="14">
        <v>0.39146586429930702</v>
      </c>
      <c r="O10" s="14">
        <v>0.39809502846948802</v>
      </c>
      <c r="P10" s="14">
        <v>0.34986200331447798</v>
      </c>
      <c r="Q10" s="14">
        <v>0.43483839694738902</v>
      </c>
      <c r="R10" s="14"/>
      <c r="S10" s="14">
        <v>0.222921989953418</v>
      </c>
      <c r="T10" s="14">
        <v>0.50553560707604706</v>
      </c>
      <c r="U10" s="14">
        <v>0.52502334470996403</v>
      </c>
      <c r="V10" s="14">
        <v>0.33124977421386098</v>
      </c>
      <c r="W10" s="14">
        <v>0.52517889156848996</v>
      </c>
      <c r="X10" s="14">
        <v>0.46177963678079498</v>
      </c>
      <c r="Y10" s="14">
        <v>0.39732760027983699</v>
      </c>
      <c r="Z10" s="14">
        <v>0.39553673072830697</v>
      </c>
      <c r="AA10" s="14">
        <v>0.43104136693587097</v>
      </c>
      <c r="AB10" s="14">
        <v>0.41097023564466401</v>
      </c>
      <c r="AC10" s="14">
        <v>0.29184727163604501</v>
      </c>
      <c r="AD10" s="14">
        <v>0.33311939096105497</v>
      </c>
      <c r="AE10" s="14"/>
      <c r="AF10" s="14">
        <v>0.452252461030964</v>
      </c>
      <c r="AG10" s="14">
        <v>0.38154655870661902</v>
      </c>
      <c r="AH10" s="14">
        <v>0.44319032016186699</v>
      </c>
      <c r="AI10" s="14"/>
      <c r="AJ10" s="14">
        <v>0.42021695313811103</v>
      </c>
      <c r="AK10" s="14">
        <v>0.48293475064611902</v>
      </c>
      <c r="AL10" s="14">
        <v>0.35189849221239</v>
      </c>
      <c r="AM10" s="14">
        <v>0</v>
      </c>
      <c r="AN10" s="14">
        <v>0.40043806360081102</v>
      </c>
      <c r="AO10" s="14"/>
      <c r="AP10" s="14">
        <v>0.41022497679582398</v>
      </c>
      <c r="AQ10" s="14">
        <v>0.43366192943944698</v>
      </c>
      <c r="AR10" s="14">
        <v>0.25367825921400999</v>
      </c>
      <c r="AS10" s="14"/>
      <c r="AT10" s="14" t="s">
        <v>247</v>
      </c>
      <c r="AU10" s="14">
        <v>0.36671086969224898</v>
      </c>
      <c r="AV10" s="14">
        <v>0.39409723415147402</v>
      </c>
      <c r="AW10" s="14">
        <v>0.41305507183516699</v>
      </c>
      <c r="AX10" s="14">
        <v>0.42341328568419501</v>
      </c>
      <c r="AY10" s="14"/>
      <c r="AZ10" s="14">
        <v>0.35881077708138698</v>
      </c>
      <c r="BA10" s="14">
        <v>0.40684913600990003</v>
      </c>
      <c r="BB10" s="14">
        <v>0.53851927888631002</v>
      </c>
      <c r="BC10" s="14">
        <v>0.34029222917968499</v>
      </c>
      <c r="BD10" s="14">
        <v>0.32676761406867399</v>
      </c>
      <c r="BE10" s="14">
        <v>0.50399425227073902</v>
      </c>
    </row>
    <row r="11" spans="2:57" x14ac:dyDescent="0.25">
      <c r="B11" s="15" t="s">
        <v>234</v>
      </c>
      <c r="C11" s="14">
        <v>0.15372639000518101</v>
      </c>
      <c r="D11" s="14">
        <v>0.180318864759653</v>
      </c>
      <c r="E11" s="14">
        <v>0.12940925612448201</v>
      </c>
      <c r="F11" s="14"/>
      <c r="G11" s="14">
        <v>0.106745485592377</v>
      </c>
      <c r="H11" s="14">
        <v>0.12528638183681001</v>
      </c>
      <c r="I11" s="14">
        <v>0.20070456387500299</v>
      </c>
      <c r="J11" s="14">
        <v>0.183512561728332</v>
      </c>
      <c r="K11" s="14">
        <v>0.14973186621126999</v>
      </c>
      <c r="L11" s="14">
        <v>0.17505721655802201</v>
      </c>
      <c r="M11" s="14"/>
      <c r="N11" s="14">
        <v>0.113583227544912</v>
      </c>
      <c r="O11" s="14">
        <v>0.196143969337123</v>
      </c>
      <c r="P11" s="14">
        <v>0.16515018923667299</v>
      </c>
      <c r="Q11" s="14">
        <v>0.21535393455153301</v>
      </c>
      <c r="R11" s="14"/>
      <c r="S11" s="14">
        <v>0.16767470287189901</v>
      </c>
      <c r="T11" s="14">
        <v>8.8729751607947702E-2</v>
      </c>
      <c r="U11" s="14">
        <v>0.14362527992051899</v>
      </c>
      <c r="V11" s="14">
        <v>6.4550029039145598E-2</v>
      </c>
      <c r="W11" s="14">
        <v>8.3471710968482798E-2</v>
      </c>
      <c r="X11" s="14">
        <v>0.17901235379243999</v>
      </c>
      <c r="Y11" s="14">
        <v>0.17245328566593601</v>
      </c>
      <c r="Z11" s="14">
        <v>0.104258568369542</v>
      </c>
      <c r="AA11" s="14">
        <v>0.18741111521100501</v>
      </c>
      <c r="AB11" s="14">
        <v>0.209581775600543</v>
      </c>
      <c r="AC11" s="14">
        <v>0.32473516717122503</v>
      </c>
      <c r="AD11" s="14">
        <v>0</v>
      </c>
      <c r="AE11" s="14"/>
      <c r="AF11" s="14">
        <v>8.1583482501826399E-2</v>
      </c>
      <c r="AG11" s="14">
        <v>0.21383493343568899</v>
      </c>
      <c r="AH11" s="14">
        <v>0.14945088166758799</v>
      </c>
      <c r="AI11" s="14"/>
      <c r="AJ11" s="14">
        <v>0.14480484009925401</v>
      </c>
      <c r="AK11" s="14">
        <v>0.128542065656646</v>
      </c>
      <c r="AL11" s="14">
        <v>0.223798819533849</v>
      </c>
      <c r="AM11" s="14">
        <v>0</v>
      </c>
      <c r="AN11" s="14">
        <v>0.152670578869538</v>
      </c>
      <c r="AO11" s="14"/>
      <c r="AP11" s="14">
        <v>0.15811501811334999</v>
      </c>
      <c r="AQ11" s="14">
        <v>0.13985751902501001</v>
      </c>
      <c r="AR11" s="14">
        <v>0.12591591371069599</v>
      </c>
      <c r="AS11" s="14"/>
      <c r="AT11" s="14" t="s">
        <v>247</v>
      </c>
      <c r="AU11" s="14">
        <v>0.31026597278069101</v>
      </c>
      <c r="AV11" s="14">
        <v>0.14671104383324399</v>
      </c>
      <c r="AW11" s="14">
        <v>6.34402672924783E-2</v>
      </c>
      <c r="AX11" s="14">
        <v>8.3883301205571498E-2</v>
      </c>
      <c r="AY11" s="14"/>
      <c r="AZ11" s="14">
        <v>0.157154042253385</v>
      </c>
      <c r="BA11" s="14">
        <v>0.16055334141014099</v>
      </c>
      <c r="BB11" s="14">
        <v>0.11738279448639299</v>
      </c>
      <c r="BC11" s="14">
        <v>0.214217502570236</v>
      </c>
      <c r="BD11" s="14">
        <v>0.16905977185348001</v>
      </c>
      <c r="BE11" s="14">
        <v>0</v>
      </c>
    </row>
    <row r="12" spans="2:57" x14ac:dyDescent="0.25">
      <c r="B12" s="15" t="s">
        <v>235</v>
      </c>
      <c r="C12" s="14">
        <v>2.8472919503618299E-2</v>
      </c>
      <c r="D12" s="14">
        <v>2.9604894203776901E-2</v>
      </c>
      <c r="E12" s="14">
        <v>2.7437800335979E-2</v>
      </c>
      <c r="F12" s="14"/>
      <c r="G12" s="14">
        <v>0</v>
      </c>
      <c r="H12" s="14">
        <v>2.7113320948470899E-2</v>
      </c>
      <c r="I12" s="14">
        <v>5.2048326241871098E-2</v>
      </c>
      <c r="J12" s="14">
        <v>2.3264895403207999E-2</v>
      </c>
      <c r="K12" s="14">
        <v>9.3878978463611706E-2</v>
      </c>
      <c r="L12" s="14">
        <v>0</v>
      </c>
      <c r="M12" s="14"/>
      <c r="N12" s="14">
        <v>4.63657245767536E-2</v>
      </c>
      <c r="O12" s="14">
        <v>1.9444267769001301E-2</v>
      </c>
      <c r="P12" s="14">
        <v>1.8835294562202402E-2</v>
      </c>
      <c r="Q12" s="14">
        <v>0</v>
      </c>
      <c r="R12" s="14"/>
      <c r="S12" s="14">
        <v>0</v>
      </c>
      <c r="T12" s="14">
        <v>0</v>
      </c>
      <c r="U12" s="14">
        <v>0</v>
      </c>
      <c r="V12" s="14">
        <v>5.7504792933133701E-2</v>
      </c>
      <c r="W12" s="14">
        <v>7.78843648847172E-2</v>
      </c>
      <c r="X12" s="14">
        <v>3.5236575881568699E-2</v>
      </c>
      <c r="Y12" s="14">
        <v>0</v>
      </c>
      <c r="Z12" s="14">
        <v>0</v>
      </c>
      <c r="AA12" s="14">
        <v>8.0660503846888595E-2</v>
      </c>
      <c r="AB12" s="14">
        <v>2.8168724352297302E-2</v>
      </c>
      <c r="AC12" s="14">
        <v>0</v>
      </c>
      <c r="AD12" s="14">
        <v>0.119147352407544</v>
      </c>
      <c r="AE12" s="14"/>
      <c r="AF12" s="14">
        <v>7.3454837298756598E-2</v>
      </c>
      <c r="AG12" s="14">
        <v>2.5001878441823999E-2</v>
      </c>
      <c r="AH12" s="14">
        <v>0</v>
      </c>
      <c r="AI12" s="14"/>
      <c r="AJ12" s="14">
        <v>4.0618549269675598E-2</v>
      </c>
      <c r="AK12" s="14">
        <v>1.8604096182540799E-2</v>
      </c>
      <c r="AL12" s="14">
        <v>0</v>
      </c>
      <c r="AM12" s="14">
        <v>0</v>
      </c>
      <c r="AN12" s="14">
        <v>0</v>
      </c>
      <c r="AO12" s="14"/>
      <c r="AP12" s="14">
        <v>1.7920277525512202E-2</v>
      </c>
      <c r="AQ12" s="14">
        <v>0</v>
      </c>
      <c r="AR12" s="14">
        <v>4.6032257566685303E-2</v>
      </c>
      <c r="AS12" s="14"/>
      <c r="AT12" s="14" t="s">
        <v>247</v>
      </c>
      <c r="AU12" s="14">
        <v>4.0453767563712897E-2</v>
      </c>
      <c r="AV12" s="14">
        <v>1.50443938172277E-2</v>
      </c>
      <c r="AW12" s="14">
        <v>4.5405195884220997E-2</v>
      </c>
      <c r="AX12" s="14">
        <v>0</v>
      </c>
      <c r="AY12" s="14"/>
      <c r="AZ12" s="14">
        <v>8.8327945021467891E-3</v>
      </c>
      <c r="BA12" s="14">
        <v>5.6982879547842702E-2</v>
      </c>
      <c r="BB12" s="14">
        <v>0</v>
      </c>
      <c r="BC12" s="14">
        <v>2.65935353400115E-2</v>
      </c>
      <c r="BD12" s="14">
        <v>7.6649088959426098E-2</v>
      </c>
      <c r="BE12" s="14">
        <v>0</v>
      </c>
    </row>
    <row r="13" spans="2:57" x14ac:dyDescent="0.25">
      <c r="B13" s="37" t="s">
        <v>87</v>
      </c>
      <c r="C13" s="35">
        <v>1.15046938521008E-2</v>
      </c>
      <c r="D13" s="35">
        <v>9.3029246754907403E-3</v>
      </c>
      <c r="E13" s="35">
        <v>1.3518072311095799E-2</v>
      </c>
      <c r="F13" s="35"/>
      <c r="G13" s="35">
        <v>0</v>
      </c>
      <c r="H13" s="35">
        <v>1.3040936988065899E-2</v>
      </c>
      <c r="I13" s="35">
        <v>2.0097430721547599E-2</v>
      </c>
      <c r="J13" s="35">
        <v>0</v>
      </c>
      <c r="K13" s="35">
        <v>5.3137673315576103E-2</v>
      </c>
      <c r="L13" s="35">
        <v>0</v>
      </c>
      <c r="M13" s="35"/>
      <c r="N13" s="35">
        <v>1.0058112458215401E-2</v>
      </c>
      <c r="O13" s="35">
        <v>3.3151167925835598E-2</v>
      </c>
      <c r="P13" s="35">
        <v>0</v>
      </c>
      <c r="Q13" s="35">
        <v>0</v>
      </c>
      <c r="R13" s="35"/>
      <c r="S13" s="35">
        <v>1.9068809441366401E-2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0.10384316971947199</v>
      </c>
      <c r="AA13" s="35">
        <v>0</v>
      </c>
      <c r="AB13" s="35">
        <v>3.63505735509018E-2</v>
      </c>
      <c r="AC13" s="35">
        <v>0</v>
      </c>
      <c r="AD13" s="35">
        <v>0</v>
      </c>
      <c r="AE13" s="35"/>
      <c r="AF13" s="35">
        <v>1.5703730425290399E-2</v>
      </c>
      <c r="AG13" s="35">
        <v>1.7530551592476001E-2</v>
      </c>
      <c r="AH13" s="35">
        <v>0</v>
      </c>
      <c r="AI13" s="35"/>
      <c r="AJ13" s="35">
        <v>1.50737285099833E-2</v>
      </c>
      <c r="AK13" s="35">
        <v>9.2541042859277892E-3</v>
      </c>
      <c r="AL13" s="35">
        <v>5.2625250549208802E-2</v>
      </c>
      <c r="AM13" s="35">
        <v>0</v>
      </c>
      <c r="AN13" s="35">
        <v>0</v>
      </c>
      <c r="AO13" s="35"/>
      <c r="AP13" s="35">
        <v>0</v>
      </c>
      <c r="AQ13" s="35">
        <v>1.0390680348874399E-2</v>
      </c>
      <c r="AR13" s="35">
        <v>0</v>
      </c>
      <c r="AS13" s="35"/>
      <c r="AT13" s="35" t="s">
        <v>247</v>
      </c>
      <c r="AU13" s="35">
        <v>3.8650439067208497E-2</v>
      </c>
      <c r="AV13" s="35">
        <v>0</v>
      </c>
      <c r="AW13" s="35">
        <v>1.90789851612399E-2</v>
      </c>
      <c r="AX13" s="35">
        <v>0</v>
      </c>
      <c r="AY13" s="35"/>
      <c r="AZ13" s="35">
        <v>2.2392877567587701E-2</v>
      </c>
      <c r="BA13" s="35">
        <v>0</v>
      </c>
      <c r="BB13" s="35">
        <v>0</v>
      </c>
      <c r="BC13" s="35">
        <v>0</v>
      </c>
      <c r="BD13" s="35">
        <v>3.7943727099105803E-2</v>
      </c>
      <c r="BE13" s="35">
        <v>0</v>
      </c>
    </row>
    <row r="14" spans="2:57" x14ac:dyDescent="0.25">
      <c r="B14" s="3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BE18"/>
  <sheetViews>
    <sheetView showGridLines="0" workbookViewId="0">
      <pane xSplit="2" topLeftCell="C1" activePane="topRight" state="frozen"/>
      <selection pane="topRight" activeCell="AK6" sqref="AK6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278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246</v>
      </c>
      <c r="D7" s="10">
        <v>150</v>
      </c>
      <c r="E7" s="10">
        <v>96</v>
      </c>
      <c r="F7" s="10"/>
      <c r="G7" s="10">
        <v>48</v>
      </c>
      <c r="H7" s="10">
        <v>44</v>
      </c>
      <c r="I7" s="10">
        <v>49</v>
      </c>
      <c r="J7" s="10">
        <v>38</v>
      </c>
      <c r="K7" s="10">
        <v>24</v>
      </c>
      <c r="L7" s="10">
        <v>43</v>
      </c>
      <c r="M7" s="10"/>
      <c r="N7" s="10">
        <v>115</v>
      </c>
      <c r="O7" s="10">
        <v>66</v>
      </c>
      <c r="P7" s="10">
        <v>41</v>
      </c>
      <c r="Q7" s="10">
        <v>21</v>
      </c>
      <c r="R7" s="10"/>
      <c r="S7" s="10">
        <v>44</v>
      </c>
      <c r="T7" s="10">
        <v>29</v>
      </c>
      <c r="U7" s="10">
        <v>11</v>
      </c>
      <c r="V7" s="10">
        <v>16</v>
      </c>
      <c r="W7" s="10">
        <v>16</v>
      </c>
      <c r="X7" s="10">
        <v>24</v>
      </c>
      <c r="Y7" s="10">
        <v>15</v>
      </c>
      <c r="Z7" s="10">
        <v>6</v>
      </c>
      <c r="AA7" s="10">
        <v>32</v>
      </c>
      <c r="AB7" s="10">
        <v>34</v>
      </c>
      <c r="AC7" s="10">
        <v>11</v>
      </c>
      <c r="AD7" s="10">
        <v>8</v>
      </c>
      <c r="AE7" s="10"/>
      <c r="AF7" s="10">
        <v>59</v>
      </c>
      <c r="AG7" s="10">
        <v>113</v>
      </c>
      <c r="AH7" s="10">
        <v>37</v>
      </c>
      <c r="AI7" s="10"/>
      <c r="AJ7" s="10">
        <v>79</v>
      </c>
      <c r="AK7" s="10">
        <v>72</v>
      </c>
      <c r="AL7" s="10">
        <v>22</v>
      </c>
      <c r="AM7" s="10">
        <v>1</v>
      </c>
      <c r="AN7" s="10">
        <v>29</v>
      </c>
      <c r="AO7" s="10"/>
      <c r="AP7" s="10">
        <v>54</v>
      </c>
      <c r="AQ7" s="10">
        <v>97</v>
      </c>
      <c r="AR7" s="10">
        <v>19</v>
      </c>
      <c r="AS7" s="10"/>
      <c r="AT7" s="10" t="s">
        <v>246</v>
      </c>
      <c r="AU7" s="10">
        <v>40</v>
      </c>
      <c r="AV7" s="10">
        <v>124</v>
      </c>
      <c r="AW7" s="10">
        <v>55</v>
      </c>
      <c r="AX7" s="10">
        <v>12</v>
      </c>
      <c r="AY7" s="10"/>
      <c r="AZ7" s="10">
        <v>87</v>
      </c>
      <c r="BA7" s="10">
        <v>61</v>
      </c>
      <c r="BB7" s="10">
        <v>31</v>
      </c>
      <c r="BC7" s="10">
        <v>31</v>
      </c>
      <c r="BD7" s="10">
        <v>25</v>
      </c>
      <c r="BE7" s="10">
        <v>11</v>
      </c>
    </row>
    <row r="8" spans="2:57" ht="30" customHeight="1" x14ac:dyDescent="0.25">
      <c r="B8" s="11" t="s">
        <v>20</v>
      </c>
      <c r="C8" s="11">
        <v>245</v>
      </c>
      <c r="D8" s="11">
        <v>152</v>
      </c>
      <c r="E8" s="11">
        <v>93</v>
      </c>
      <c r="F8" s="11"/>
      <c r="G8" s="11">
        <v>50</v>
      </c>
      <c r="H8" s="11">
        <v>48</v>
      </c>
      <c r="I8" s="11">
        <v>50</v>
      </c>
      <c r="J8" s="11">
        <v>37</v>
      </c>
      <c r="K8" s="11">
        <v>21</v>
      </c>
      <c r="L8" s="11">
        <v>39</v>
      </c>
      <c r="M8" s="11"/>
      <c r="N8" s="11">
        <v>111</v>
      </c>
      <c r="O8" s="11">
        <v>63</v>
      </c>
      <c r="P8" s="11">
        <v>45</v>
      </c>
      <c r="Q8" s="11">
        <v>23</v>
      </c>
      <c r="R8" s="11"/>
      <c r="S8" s="11">
        <v>47</v>
      </c>
      <c r="T8" s="11">
        <v>27</v>
      </c>
      <c r="U8" s="11">
        <v>10</v>
      </c>
      <c r="V8" s="11">
        <v>16</v>
      </c>
      <c r="W8" s="11">
        <v>16</v>
      </c>
      <c r="X8" s="11">
        <v>24</v>
      </c>
      <c r="Y8" s="11">
        <v>15</v>
      </c>
      <c r="Z8" s="11">
        <v>6</v>
      </c>
      <c r="AA8" s="11">
        <v>32</v>
      </c>
      <c r="AB8" s="11">
        <v>35</v>
      </c>
      <c r="AC8" s="11">
        <v>11</v>
      </c>
      <c r="AD8" s="11">
        <v>7</v>
      </c>
      <c r="AE8" s="11"/>
      <c r="AF8" s="11">
        <v>57</v>
      </c>
      <c r="AG8" s="11">
        <v>112</v>
      </c>
      <c r="AH8" s="11">
        <v>38</v>
      </c>
      <c r="AI8" s="11"/>
      <c r="AJ8" s="11">
        <v>76</v>
      </c>
      <c r="AK8" s="11">
        <v>73</v>
      </c>
      <c r="AL8" s="11">
        <v>22</v>
      </c>
      <c r="AM8" s="11">
        <v>1</v>
      </c>
      <c r="AN8" s="11">
        <v>29</v>
      </c>
      <c r="AO8" s="11"/>
      <c r="AP8" s="11">
        <v>53</v>
      </c>
      <c r="AQ8" s="11">
        <v>98</v>
      </c>
      <c r="AR8" s="11">
        <v>19</v>
      </c>
      <c r="AS8" s="11"/>
      <c r="AT8" s="11" t="s">
        <v>246</v>
      </c>
      <c r="AU8" s="11">
        <v>41</v>
      </c>
      <c r="AV8" s="11">
        <v>122</v>
      </c>
      <c r="AW8" s="11">
        <v>56</v>
      </c>
      <c r="AX8" s="11">
        <v>11</v>
      </c>
      <c r="AY8" s="11"/>
      <c r="AZ8" s="11">
        <v>91</v>
      </c>
      <c r="BA8" s="11">
        <v>60</v>
      </c>
      <c r="BB8" s="11">
        <v>31</v>
      </c>
      <c r="BC8" s="11">
        <v>29</v>
      </c>
      <c r="BD8" s="11">
        <v>23</v>
      </c>
      <c r="BE8" s="11">
        <v>10</v>
      </c>
    </row>
    <row r="9" spans="2:57" x14ac:dyDescent="0.25">
      <c r="B9" s="15" t="s">
        <v>232</v>
      </c>
      <c r="C9" s="14">
        <v>0.33999820128823899</v>
      </c>
      <c r="D9" s="14">
        <v>0.29997570922736699</v>
      </c>
      <c r="E9" s="14">
        <v>0.40547831428681003</v>
      </c>
      <c r="F9" s="14"/>
      <c r="G9" s="14">
        <v>0.53962021970380203</v>
      </c>
      <c r="H9" s="14">
        <v>0.322590190232107</v>
      </c>
      <c r="I9" s="14">
        <v>0.31107255596080502</v>
      </c>
      <c r="J9" s="14">
        <v>0.26712290404809302</v>
      </c>
      <c r="K9" s="14">
        <v>0.126464989435016</v>
      </c>
      <c r="L9" s="14">
        <v>0.32284551572640602</v>
      </c>
      <c r="M9" s="14"/>
      <c r="N9" s="14">
        <v>0.39390206277121198</v>
      </c>
      <c r="O9" s="14">
        <v>0.28482245398353301</v>
      </c>
      <c r="P9" s="14">
        <v>0.40566853044212797</v>
      </c>
      <c r="Q9" s="14">
        <v>0.140395964583552</v>
      </c>
      <c r="R9" s="14"/>
      <c r="S9" s="14">
        <v>0.40107799377417702</v>
      </c>
      <c r="T9" s="14">
        <v>0.38405490764718903</v>
      </c>
      <c r="U9" s="14">
        <v>0.29548374188965698</v>
      </c>
      <c r="V9" s="14">
        <v>0.430794078374172</v>
      </c>
      <c r="W9" s="14">
        <v>0.317796667912569</v>
      </c>
      <c r="X9" s="14">
        <v>0.39040845827989001</v>
      </c>
      <c r="Y9" s="14">
        <v>0.30849976319268901</v>
      </c>
      <c r="Z9" s="14">
        <v>0.195831132471987</v>
      </c>
      <c r="AA9" s="14">
        <v>0.329965931126735</v>
      </c>
      <c r="AB9" s="14">
        <v>0.14863242081150199</v>
      </c>
      <c r="AC9" s="14">
        <v>0.46423469705577303</v>
      </c>
      <c r="AD9" s="14">
        <v>0.48825185177645702</v>
      </c>
      <c r="AE9" s="14"/>
      <c r="AF9" s="14">
        <v>0.27522554270455402</v>
      </c>
      <c r="AG9" s="14">
        <v>0.31006772362923302</v>
      </c>
      <c r="AH9" s="14">
        <v>0.32530172711767602</v>
      </c>
      <c r="AI9" s="14"/>
      <c r="AJ9" s="14">
        <v>0.29897017826557998</v>
      </c>
      <c r="AK9" s="14">
        <v>0.40793846902525199</v>
      </c>
      <c r="AL9" s="14">
        <v>0.29486661330219799</v>
      </c>
      <c r="AM9" s="14">
        <v>0</v>
      </c>
      <c r="AN9" s="14">
        <v>0.259296124615498</v>
      </c>
      <c r="AO9" s="14"/>
      <c r="AP9" s="14">
        <v>0.31197071053933001</v>
      </c>
      <c r="AQ9" s="14">
        <v>0.40189623495302901</v>
      </c>
      <c r="AR9" s="14">
        <v>0.34699208514577501</v>
      </c>
      <c r="AS9" s="14"/>
      <c r="AT9" s="14" t="s">
        <v>247</v>
      </c>
      <c r="AU9" s="14">
        <v>0.17209182178355101</v>
      </c>
      <c r="AV9" s="14">
        <v>0.38428560787357902</v>
      </c>
      <c r="AW9" s="14">
        <v>0.35189969315715602</v>
      </c>
      <c r="AX9" s="14">
        <v>0.324637131970195</v>
      </c>
      <c r="AY9" s="14"/>
      <c r="AZ9" s="14">
        <v>0.37000338010820499</v>
      </c>
      <c r="BA9" s="14">
        <v>0.33166242303620602</v>
      </c>
      <c r="BB9" s="14">
        <v>0.349271068535635</v>
      </c>
      <c r="BC9" s="14">
        <v>0.23083158085123601</v>
      </c>
      <c r="BD9" s="14">
        <v>0.36645520685813499</v>
      </c>
      <c r="BE9" s="14">
        <v>0.34761131868300199</v>
      </c>
    </row>
    <row r="10" spans="2:57" x14ac:dyDescent="0.25">
      <c r="B10" s="15" t="s">
        <v>233</v>
      </c>
      <c r="C10" s="14">
        <v>0.372477556430512</v>
      </c>
      <c r="D10" s="14">
        <v>0.384980319703703</v>
      </c>
      <c r="E10" s="14">
        <v>0.35202199982304799</v>
      </c>
      <c r="F10" s="14"/>
      <c r="G10" s="14">
        <v>0.26449878687550499</v>
      </c>
      <c r="H10" s="14">
        <v>0.39191519446475298</v>
      </c>
      <c r="I10" s="14">
        <v>0.39909048138277597</v>
      </c>
      <c r="J10" s="14">
        <v>0.382994806843444</v>
      </c>
      <c r="K10" s="14">
        <v>0.46194317204145202</v>
      </c>
      <c r="L10" s="14">
        <v>0.39648137204676498</v>
      </c>
      <c r="M10" s="14"/>
      <c r="N10" s="14">
        <v>0.39813485291023698</v>
      </c>
      <c r="O10" s="14">
        <v>0.43278960276231798</v>
      </c>
      <c r="P10" s="14">
        <v>0.26999292241863598</v>
      </c>
      <c r="Q10" s="14">
        <v>0.251639692480637</v>
      </c>
      <c r="R10" s="14"/>
      <c r="S10" s="14">
        <v>0.36820156388215097</v>
      </c>
      <c r="T10" s="14">
        <v>0.40063969091012402</v>
      </c>
      <c r="U10" s="14">
        <v>0.36360246882449898</v>
      </c>
      <c r="V10" s="14">
        <v>0.23163916280521399</v>
      </c>
      <c r="W10" s="14">
        <v>0.40620136757447201</v>
      </c>
      <c r="X10" s="14">
        <v>0.36975896988571</v>
      </c>
      <c r="Y10" s="14">
        <v>0.54673429415008901</v>
      </c>
      <c r="Z10" s="14">
        <v>0.352509707987614</v>
      </c>
      <c r="AA10" s="14">
        <v>0.29728822038092101</v>
      </c>
      <c r="AB10" s="14">
        <v>0.493477531265608</v>
      </c>
      <c r="AC10" s="14">
        <v>8.8641210929492301E-2</v>
      </c>
      <c r="AD10" s="14">
        <v>0.37860576801179602</v>
      </c>
      <c r="AE10" s="14"/>
      <c r="AF10" s="14">
        <v>0.40959640916530599</v>
      </c>
      <c r="AG10" s="14">
        <v>0.39040860755258</v>
      </c>
      <c r="AH10" s="14">
        <v>0.34853080860886099</v>
      </c>
      <c r="AI10" s="14"/>
      <c r="AJ10" s="14">
        <v>0.42806846306901303</v>
      </c>
      <c r="AK10" s="14">
        <v>0.34650574252267102</v>
      </c>
      <c r="AL10" s="14">
        <v>0.36142248802149701</v>
      </c>
      <c r="AM10" s="14">
        <v>0</v>
      </c>
      <c r="AN10" s="14">
        <v>0.29273912964700999</v>
      </c>
      <c r="AO10" s="14"/>
      <c r="AP10" s="14">
        <v>0.50728176529049096</v>
      </c>
      <c r="AQ10" s="14">
        <v>0.28068995299836103</v>
      </c>
      <c r="AR10" s="14">
        <v>0.327389518606091</v>
      </c>
      <c r="AS10" s="14"/>
      <c r="AT10" s="14" t="s">
        <v>247</v>
      </c>
      <c r="AU10" s="14">
        <v>0.45698026351792698</v>
      </c>
      <c r="AV10" s="14">
        <v>0.30849413229051897</v>
      </c>
      <c r="AW10" s="14">
        <v>0.43009785430291197</v>
      </c>
      <c r="AX10" s="14">
        <v>0.51678648330069898</v>
      </c>
      <c r="AY10" s="14"/>
      <c r="AZ10" s="14">
        <v>0.41448084478653902</v>
      </c>
      <c r="BA10" s="14">
        <v>0.30462860087753402</v>
      </c>
      <c r="BB10" s="14">
        <v>0.31494619011265401</v>
      </c>
      <c r="BC10" s="14">
        <v>0.50594081808380897</v>
      </c>
      <c r="BD10" s="14">
        <v>0.24303215870393499</v>
      </c>
      <c r="BE10" s="14">
        <v>0.47132491111789698</v>
      </c>
    </row>
    <row r="11" spans="2:57" x14ac:dyDescent="0.25">
      <c r="B11" s="15" t="s">
        <v>234</v>
      </c>
      <c r="C11" s="14">
        <v>0.21301615314417799</v>
      </c>
      <c r="D11" s="14">
        <v>0.246336230820866</v>
      </c>
      <c r="E11" s="14">
        <v>0.15850174539385001</v>
      </c>
      <c r="F11" s="14"/>
      <c r="G11" s="14">
        <v>0.15062194916538801</v>
      </c>
      <c r="H11" s="14">
        <v>0.19574696748710299</v>
      </c>
      <c r="I11" s="14">
        <v>0.16828485048203101</v>
      </c>
      <c r="J11" s="14">
        <v>0.243664296299515</v>
      </c>
      <c r="K11" s="14">
        <v>0.373883993759351</v>
      </c>
      <c r="L11" s="14">
        <v>0.25761226727090403</v>
      </c>
      <c r="M11" s="14"/>
      <c r="N11" s="14">
        <v>0.15385194491506499</v>
      </c>
      <c r="O11" s="14">
        <v>0.17754508951589701</v>
      </c>
      <c r="P11" s="14">
        <v>0.27440221337738202</v>
      </c>
      <c r="Q11" s="14">
        <v>0.45995775515979098</v>
      </c>
      <c r="R11" s="14"/>
      <c r="S11" s="14">
        <v>0.13605089298051201</v>
      </c>
      <c r="T11" s="14">
        <v>0.21530540144268701</v>
      </c>
      <c r="U11" s="14">
        <v>0.25454996435118599</v>
      </c>
      <c r="V11" s="14">
        <v>0.281467798487683</v>
      </c>
      <c r="W11" s="14">
        <v>0.21018762431943799</v>
      </c>
      <c r="X11" s="14">
        <v>0.20031401527231599</v>
      </c>
      <c r="Y11" s="14">
        <v>6.8569061574247303E-2</v>
      </c>
      <c r="Z11" s="14">
        <v>0.15563202523666</v>
      </c>
      <c r="AA11" s="14">
        <v>0.23781448892468299</v>
      </c>
      <c r="AB11" s="14">
        <v>0.32556296584686201</v>
      </c>
      <c r="AC11" s="14">
        <v>0.27390275012796</v>
      </c>
      <c r="AD11" s="14">
        <v>0.13314238021174701</v>
      </c>
      <c r="AE11" s="14"/>
      <c r="AF11" s="14">
        <v>0.21748759287674499</v>
      </c>
      <c r="AG11" s="14">
        <v>0.23609535557442801</v>
      </c>
      <c r="AH11" s="14">
        <v>0.23796285721246399</v>
      </c>
      <c r="AI11" s="14"/>
      <c r="AJ11" s="14">
        <v>0.238705258312193</v>
      </c>
      <c r="AK11" s="14">
        <v>0.164739761345126</v>
      </c>
      <c r="AL11" s="14">
        <v>0.24684585136116199</v>
      </c>
      <c r="AM11" s="14">
        <v>0</v>
      </c>
      <c r="AN11" s="14">
        <v>0.30397520684137902</v>
      </c>
      <c r="AO11" s="14"/>
      <c r="AP11" s="14">
        <v>0.14949218311967999</v>
      </c>
      <c r="AQ11" s="14">
        <v>0.23294784251558401</v>
      </c>
      <c r="AR11" s="14">
        <v>0.26859758221403901</v>
      </c>
      <c r="AS11" s="14"/>
      <c r="AT11" s="14" t="s">
        <v>247</v>
      </c>
      <c r="AU11" s="14">
        <v>0.30026394633376302</v>
      </c>
      <c r="AV11" s="14">
        <v>0.22416977364837301</v>
      </c>
      <c r="AW11" s="14">
        <v>0.14390739662719099</v>
      </c>
      <c r="AX11" s="14">
        <v>0.15857638472910701</v>
      </c>
      <c r="AY11" s="14"/>
      <c r="AZ11" s="14">
        <v>0.16668342041404899</v>
      </c>
      <c r="BA11" s="14">
        <v>0.248586553759677</v>
      </c>
      <c r="BB11" s="14">
        <v>0.26055310361580702</v>
      </c>
      <c r="BC11" s="14">
        <v>0.23248570272565799</v>
      </c>
      <c r="BD11" s="14">
        <v>0.229408488015232</v>
      </c>
      <c r="BE11" s="14">
        <v>0.181063770199101</v>
      </c>
    </row>
    <row r="12" spans="2:57" x14ac:dyDescent="0.25">
      <c r="B12" s="15" t="s">
        <v>235</v>
      </c>
      <c r="C12" s="14">
        <v>6.1856674960803798E-2</v>
      </c>
      <c r="D12" s="14">
        <v>6.1229974259893502E-2</v>
      </c>
      <c r="E12" s="14">
        <v>6.2882009231580299E-2</v>
      </c>
      <c r="F12" s="14"/>
      <c r="G12" s="14">
        <v>4.5259044255305497E-2</v>
      </c>
      <c r="H12" s="14">
        <v>7.1904931091136506E-2</v>
      </c>
      <c r="I12" s="14">
        <v>7.6588148965964498E-2</v>
      </c>
      <c r="J12" s="14">
        <v>0.106217992808949</v>
      </c>
      <c r="K12" s="14">
        <v>3.7707844764180799E-2</v>
      </c>
      <c r="L12" s="14">
        <v>2.3060844955925398E-2</v>
      </c>
      <c r="M12" s="14"/>
      <c r="N12" s="14">
        <v>4.3891059154247E-2</v>
      </c>
      <c r="O12" s="14">
        <v>9.1191181397538901E-2</v>
      </c>
      <c r="P12" s="14">
        <v>4.9936333761853899E-2</v>
      </c>
      <c r="Q12" s="14">
        <v>9.9729476684007001E-2</v>
      </c>
      <c r="R12" s="14"/>
      <c r="S12" s="14">
        <v>9.4669549363160604E-2</v>
      </c>
      <c r="T12" s="14">
        <v>0</v>
      </c>
      <c r="U12" s="14">
        <v>8.6363824934658107E-2</v>
      </c>
      <c r="V12" s="14">
        <v>5.6098960332931297E-2</v>
      </c>
      <c r="W12" s="14">
        <v>6.5814340193521503E-2</v>
      </c>
      <c r="X12" s="14">
        <v>3.9518556562083702E-2</v>
      </c>
      <c r="Y12" s="14">
        <v>7.6196881082974705E-2</v>
      </c>
      <c r="Z12" s="14">
        <v>0.14101519559043901</v>
      </c>
      <c r="AA12" s="14">
        <v>9.9985935502904397E-2</v>
      </c>
      <c r="AB12" s="14">
        <v>0</v>
      </c>
      <c r="AC12" s="14">
        <v>0.17322134188677499</v>
      </c>
      <c r="AD12" s="14">
        <v>0</v>
      </c>
      <c r="AE12" s="14"/>
      <c r="AF12" s="14">
        <v>9.7690455253394107E-2</v>
      </c>
      <c r="AG12" s="14">
        <v>3.5630319425708601E-2</v>
      </c>
      <c r="AH12" s="14">
        <v>8.8204607060999599E-2</v>
      </c>
      <c r="AI12" s="14"/>
      <c r="AJ12" s="14">
        <v>3.4256100353213297E-2</v>
      </c>
      <c r="AK12" s="14">
        <v>5.3808162575045601E-2</v>
      </c>
      <c r="AL12" s="14">
        <v>4.44813885282931E-2</v>
      </c>
      <c r="AM12" s="14">
        <v>1</v>
      </c>
      <c r="AN12" s="14">
        <v>0.14398953889611299</v>
      </c>
      <c r="AO12" s="14"/>
      <c r="AP12" s="14">
        <v>3.1255341050499097E-2</v>
      </c>
      <c r="AQ12" s="14">
        <v>7.2910617202420896E-2</v>
      </c>
      <c r="AR12" s="14">
        <v>5.7020814034095299E-2</v>
      </c>
      <c r="AS12" s="14"/>
      <c r="AT12" s="14" t="s">
        <v>247</v>
      </c>
      <c r="AU12" s="14">
        <v>4.9963205591945697E-2</v>
      </c>
      <c r="AV12" s="14">
        <v>7.3957795540905702E-2</v>
      </c>
      <c r="AW12" s="14">
        <v>5.3593481296543399E-2</v>
      </c>
      <c r="AX12" s="14">
        <v>0</v>
      </c>
      <c r="AY12" s="14"/>
      <c r="AZ12" s="14">
        <v>3.6382455585448399E-2</v>
      </c>
      <c r="BA12" s="14">
        <v>0.115122422326583</v>
      </c>
      <c r="BB12" s="14">
        <v>3.9962543924179098E-2</v>
      </c>
      <c r="BC12" s="14">
        <v>3.0741898339297701E-2</v>
      </c>
      <c r="BD12" s="14">
        <v>0.122984427851475</v>
      </c>
      <c r="BE12" s="14">
        <v>0</v>
      </c>
    </row>
    <row r="13" spans="2:57" x14ac:dyDescent="0.25">
      <c r="B13" s="37" t="s">
        <v>87</v>
      </c>
      <c r="C13" s="35">
        <v>1.2651414176267001E-2</v>
      </c>
      <c r="D13" s="35">
        <v>7.4777659881708498E-3</v>
      </c>
      <c r="E13" s="35">
        <v>2.11159312647115E-2</v>
      </c>
      <c r="F13" s="35"/>
      <c r="G13" s="35">
        <v>0</v>
      </c>
      <c r="H13" s="35">
        <v>1.7842716724899801E-2</v>
      </c>
      <c r="I13" s="35">
        <v>4.4963963208423198E-2</v>
      </c>
      <c r="J13" s="35">
        <v>0</v>
      </c>
      <c r="K13" s="35">
        <v>0</v>
      </c>
      <c r="L13" s="35">
        <v>0</v>
      </c>
      <c r="M13" s="35"/>
      <c r="N13" s="35">
        <v>1.02200802492398E-2</v>
      </c>
      <c r="O13" s="35">
        <v>1.36516723407134E-2</v>
      </c>
      <c r="P13" s="35">
        <v>0</v>
      </c>
      <c r="Q13" s="35">
        <v>4.8277111092013901E-2</v>
      </c>
      <c r="R13" s="35"/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0.15501193871329899</v>
      </c>
      <c r="AA13" s="35">
        <v>3.4945424064756501E-2</v>
      </c>
      <c r="AB13" s="35">
        <v>3.23270820760274E-2</v>
      </c>
      <c r="AC13" s="35">
        <v>0</v>
      </c>
      <c r="AD13" s="35">
        <v>0</v>
      </c>
      <c r="AE13" s="35"/>
      <c r="AF13" s="35">
        <v>0</v>
      </c>
      <c r="AG13" s="35">
        <v>2.77979938180507E-2</v>
      </c>
      <c r="AH13" s="35">
        <v>0</v>
      </c>
      <c r="AI13" s="35"/>
      <c r="AJ13" s="35">
        <v>0</v>
      </c>
      <c r="AK13" s="35">
        <v>2.7007864531905301E-2</v>
      </c>
      <c r="AL13" s="35">
        <v>5.2383658786849599E-2</v>
      </c>
      <c r="AM13" s="35">
        <v>0</v>
      </c>
      <c r="AN13" s="35">
        <v>0</v>
      </c>
      <c r="AO13" s="35"/>
      <c r="AP13" s="35">
        <v>0</v>
      </c>
      <c r="AQ13" s="35">
        <v>1.1555352330604901E-2</v>
      </c>
      <c r="AR13" s="35">
        <v>0</v>
      </c>
      <c r="AS13" s="35"/>
      <c r="AT13" s="35" t="s">
        <v>247</v>
      </c>
      <c r="AU13" s="35">
        <v>2.07007627728133E-2</v>
      </c>
      <c r="AV13" s="35">
        <v>9.0926906466239597E-3</v>
      </c>
      <c r="AW13" s="35">
        <v>2.05015746161979E-2</v>
      </c>
      <c r="AX13" s="35">
        <v>0</v>
      </c>
      <c r="AY13" s="35"/>
      <c r="AZ13" s="35">
        <v>1.24498991057594E-2</v>
      </c>
      <c r="BA13" s="35">
        <v>0</v>
      </c>
      <c r="BB13" s="35">
        <v>3.5267093811726102E-2</v>
      </c>
      <c r="BC13" s="35">
        <v>0</v>
      </c>
      <c r="BD13" s="35">
        <v>3.81197185712241E-2</v>
      </c>
      <c r="BE13" s="35">
        <v>0</v>
      </c>
    </row>
    <row r="14" spans="2:57" x14ac:dyDescent="0.25">
      <c r="B14" s="36" t="s">
        <v>211</v>
      </c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J18"/>
  <sheetViews>
    <sheetView showGridLines="0" workbookViewId="0">
      <pane xSplit="2" topLeftCell="C1" activePane="topRight" state="frozen"/>
      <selection pane="topRight" activeCell="D4" sqref="D4"/>
    </sheetView>
  </sheetViews>
  <sheetFormatPr defaultColWidth="10.85546875" defaultRowHeight="15" x14ac:dyDescent="0.25"/>
  <cols>
    <col min="2" max="2" width="25.7109375" customWidth="1"/>
    <col min="3" max="10" width="20.7109375" customWidth="1"/>
  </cols>
  <sheetData>
    <row r="2" spans="2:10" ht="39.950000000000003" customHeight="1" x14ac:dyDescent="0.25">
      <c r="D2" s="29" t="s">
        <v>290</v>
      </c>
      <c r="E2" s="26"/>
      <c r="F2" s="26"/>
      <c r="G2" s="26"/>
      <c r="H2" s="26"/>
      <c r="I2" s="26"/>
      <c r="J2" s="26"/>
    </row>
    <row r="6" spans="2:10" ht="50.1" customHeight="1" x14ac:dyDescent="0.25">
      <c r="B6" s="17" t="s">
        <v>15</v>
      </c>
      <c r="C6" s="17" t="s">
        <v>279</v>
      </c>
      <c r="D6" s="17" t="s">
        <v>280</v>
      </c>
      <c r="E6" s="17" t="s">
        <v>281</v>
      </c>
      <c r="F6" s="17" t="s">
        <v>282</v>
      </c>
      <c r="G6" s="17" t="s">
        <v>283</v>
      </c>
      <c r="H6" s="17" t="s">
        <v>284</v>
      </c>
      <c r="I6" s="17" t="s">
        <v>285</v>
      </c>
    </row>
    <row r="7" spans="2:10" x14ac:dyDescent="0.25">
      <c r="B7" s="15" t="s">
        <v>286</v>
      </c>
      <c r="C7" s="14">
        <v>0.121914651941242</v>
      </c>
      <c r="D7" s="14">
        <v>0.111019823936488</v>
      </c>
      <c r="E7" s="14">
        <v>0.109553976411478</v>
      </c>
      <c r="F7" s="14">
        <v>0.220944695999087</v>
      </c>
      <c r="G7" s="14">
        <v>0.22605349495966101</v>
      </c>
      <c r="H7" s="14">
        <v>0.32551804852480798</v>
      </c>
      <c r="I7" s="14">
        <v>0.48625264747395203</v>
      </c>
    </row>
    <row r="8" spans="2:10" x14ac:dyDescent="0.25">
      <c r="B8" s="15" t="s">
        <v>287</v>
      </c>
      <c r="C8" s="14">
        <v>0.25554117226259498</v>
      </c>
      <c r="D8" s="14">
        <v>0.277553483961966</v>
      </c>
      <c r="E8" s="14">
        <v>0.31815820606186002</v>
      </c>
      <c r="F8" s="14">
        <v>0.366114760059851</v>
      </c>
      <c r="G8" s="14">
        <v>0.48184364768511501</v>
      </c>
      <c r="H8" s="14">
        <v>0.45307994829366699</v>
      </c>
      <c r="I8" s="14">
        <v>0.39461062917690598</v>
      </c>
    </row>
    <row r="9" spans="2:10" x14ac:dyDescent="0.25">
      <c r="B9" s="15" t="s">
        <v>288</v>
      </c>
      <c r="C9" s="14">
        <v>0.312098243255159</v>
      </c>
      <c r="D9" s="14">
        <v>0.292584782840768</v>
      </c>
      <c r="E9" s="14">
        <v>0.31056184965136702</v>
      </c>
      <c r="F9" s="14">
        <v>0.222192615433907</v>
      </c>
      <c r="G9" s="14">
        <v>0.19312229083879501</v>
      </c>
      <c r="H9" s="14">
        <v>0.15688560768462401</v>
      </c>
      <c r="I9" s="14">
        <v>8.5869669981634297E-2</v>
      </c>
    </row>
    <row r="10" spans="2:10" x14ac:dyDescent="0.25">
      <c r="B10" s="15" t="s">
        <v>289</v>
      </c>
      <c r="C10" s="14">
        <v>0.29527741752569198</v>
      </c>
      <c r="D10" s="14">
        <v>0.30364720597220701</v>
      </c>
      <c r="E10" s="14">
        <v>0.24199450935847699</v>
      </c>
      <c r="F10" s="14">
        <v>0.17629607287753599</v>
      </c>
      <c r="G10" s="14">
        <v>9.0093852999359306E-2</v>
      </c>
      <c r="H10" s="14">
        <v>5.0323279343334297E-2</v>
      </c>
      <c r="I10" s="14">
        <v>2.7463371214243699E-2</v>
      </c>
    </row>
    <row r="11" spans="2:10" x14ac:dyDescent="0.25">
      <c r="B11" s="31" t="s">
        <v>87</v>
      </c>
      <c r="C11" s="33">
        <v>1.51685150153117E-2</v>
      </c>
      <c r="D11" s="33">
        <v>1.51947032885708E-2</v>
      </c>
      <c r="E11" s="33">
        <v>1.9731458516817901E-2</v>
      </c>
      <c r="F11" s="33">
        <v>1.44518556296195E-2</v>
      </c>
      <c r="G11" s="33">
        <v>8.8867135170699607E-3</v>
      </c>
      <c r="H11" s="33">
        <v>1.41931161535678E-2</v>
      </c>
      <c r="I11" s="33">
        <v>5.8036821532632902E-3</v>
      </c>
    </row>
    <row r="12" spans="2:10" x14ac:dyDescent="0.25">
      <c r="B12" s="16"/>
      <c r="C12" s="16"/>
      <c r="D12" s="16"/>
      <c r="E12" s="16"/>
      <c r="F12" s="16"/>
      <c r="G12" s="16"/>
      <c r="H12" s="16"/>
      <c r="I12" s="16"/>
    </row>
    <row r="13" spans="2:10" x14ac:dyDescent="0.25">
      <c r="B13" t="s">
        <v>91</v>
      </c>
    </row>
    <row r="14" spans="2:10" x14ac:dyDescent="0.25">
      <c r="B14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BE18"/>
  <sheetViews>
    <sheetView showGridLines="0" workbookViewId="0">
      <pane xSplit="2" topLeftCell="AH1" activePane="topRight" state="frozen"/>
      <selection pane="topRight" activeCell="AI6" sqref="AI6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291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286</v>
      </c>
      <c r="C9" s="14">
        <v>0.22605349495966101</v>
      </c>
      <c r="D9" s="14">
        <v>0.31690722094354001</v>
      </c>
      <c r="E9" s="14">
        <v>0.13752764725307701</v>
      </c>
      <c r="F9" s="14"/>
      <c r="G9" s="14">
        <v>0.239281385638967</v>
      </c>
      <c r="H9" s="14">
        <v>0.19117680516563801</v>
      </c>
      <c r="I9" s="14">
        <v>0.17800877293409001</v>
      </c>
      <c r="J9" s="14">
        <v>0.21956377670227001</v>
      </c>
      <c r="K9" s="14">
        <v>0.23253369448053501</v>
      </c>
      <c r="L9" s="14">
        <v>0.285744160992568</v>
      </c>
      <c r="M9" s="14"/>
      <c r="N9" s="14">
        <v>0.320848153135039</v>
      </c>
      <c r="O9" s="14">
        <v>0.20011973198374</v>
      </c>
      <c r="P9" s="14">
        <v>0.18676224400305599</v>
      </c>
      <c r="Q9" s="14">
        <v>0.18344886944025801</v>
      </c>
      <c r="R9" s="14"/>
      <c r="S9" s="14">
        <v>0.257633845578709</v>
      </c>
      <c r="T9" s="14">
        <v>0.239086039454633</v>
      </c>
      <c r="U9" s="14">
        <v>0.22936349261820599</v>
      </c>
      <c r="V9" s="14">
        <v>0.22526489082922299</v>
      </c>
      <c r="W9" s="14">
        <v>0.197820832992223</v>
      </c>
      <c r="X9" s="14">
        <v>0.18447722161184599</v>
      </c>
      <c r="Y9" s="14">
        <v>0.24437044072101699</v>
      </c>
      <c r="Z9" s="14">
        <v>0.17643177851896999</v>
      </c>
      <c r="AA9" s="14">
        <v>0.22038503182171301</v>
      </c>
      <c r="AB9" s="14">
        <v>0.25117073861618999</v>
      </c>
      <c r="AC9" s="14">
        <v>0.197174232560966</v>
      </c>
      <c r="AD9" s="14">
        <v>0.21757933362488399</v>
      </c>
      <c r="AE9" s="14"/>
      <c r="AF9" s="14">
        <v>0.23102700757029801</v>
      </c>
      <c r="AG9" s="14">
        <v>0.23664851327134201</v>
      </c>
      <c r="AH9" s="14">
        <v>0.18775382031506399</v>
      </c>
      <c r="AI9" s="14"/>
      <c r="AJ9" s="14">
        <v>0.246999865996537</v>
      </c>
      <c r="AK9" s="14">
        <v>0.20400558886213399</v>
      </c>
      <c r="AL9" s="14">
        <v>0.32499254002745198</v>
      </c>
      <c r="AM9" s="14">
        <v>0.23347611186136299</v>
      </c>
      <c r="AN9" s="14">
        <v>0.176095623700983</v>
      </c>
      <c r="AO9" s="14"/>
      <c r="AP9" s="14">
        <v>0.263355864741662</v>
      </c>
      <c r="AQ9" s="14">
        <v>0.239383773836885</v>
      </c>
      <c r="AR9" s="14">
        <v>0.28484600515184</v>
      </c>
      <c r="AS9" s="14"/>
      <c r="AT9" s="14">
        <v>0.153850889274909</v>
      </c>
      <c r="AU9" s="14">
        <v>0.21206479697213801</v>
      </c>
      <c r="AV9" s="14">
        <v>0.27591792218016598</v>
      </c>
      <c r="AW9" s="14">
        <v>0.28529775442219202</v>
      </c>
      <c r="AX9" s="14">
        <v>0.26763272309214903</v>
      </c>
      <c r="AY9" s="14"/>
      <c r="AZ9" s="14">
        <v>0.225433592420371</v>
      </c>
      <c r="BA9" s="14">
        <v>0.23198887781551999</v>
      </c>
      <c r="BB9" s="14">
        <v>0.23610448255897501</v>
      </c>
      <c r="BC9" s="14">
        <v>0.20082652708290999</v>
      </c>
      <c r="BD9" s="14">
        <v>0.25592185988728</v>
      </c>
      <c r="BE9" s="14">
        <v>0.202024256840422</v>
      </c>
    </row>
    <row r="10" spans="2:57" x14ac:dyDescent="0.25">
      <c r="B10" s="15" t="s">
        <v>287</v>
      </c>
      <c r="C10" s="14">
        <v>0.48184364768511501</v>
      </c>
      <c r="D10" s="14">
        <v>0.47288620848191099</v>
      </c>
      <c r="E10" s="14">
        <v>0.49344796796763701</v>
      </c>
      <c r="F10" s="14"/>
      <c r="G10" s="14">
        <v>0.41290137685190798</v>
      </c>
      <c r="H10" s="14">
        <v>0.45044838528695502</v>
      </c>
      <c r="I10" s="14">
        <v>0.487384607064616</v>
      </c>
      <c r="J10" s="14">
        <v>0.50371328768145895</v>
      </c>
      <c r="K10" s="14">
        <v>0.52363487150392896</v>
      </c>
      <c r="L10" s="14">
        <v>0.50322465382843795</v>
      </c>
      <c r="M10" s="14"/>
      <c r="N10" s="14">
        <v>0.46632222897689402</v>
      </c>
      <c r="O10" s="14">
        <v>0.51503242934934501</v>
      </c>
      <c r="P10" s="14">
        <v>0.49221777769775898</v>
      </c>
      <c r="Q10" s="14">
        <v>0.45585339488394999</v>
      </c>
      <c r="R10" s="14"/>
      <c r="S10" s="14">
        <v>0.43442779460707498</v>
      </c>
      <c r="T10" s="14">
        <v>0.43653850099799602</v>
      </c>
      <c r="U10" s="14">
        <v>0.46220700249157398</v>
      </c>
      <c r="V10" s="14">
        <v>0.47918892593954399</v>
      </c>
      <c r="W10" s="14">
        <v>0.50707323148066397</v>
      </c>
      <c r="X10" s="14">
        <v>0.53376236689255996</v>
      </c>
      <c r="Y10" s="14">
        <v>0.49728903795021501</v>
      </c>
      <c r="Z10" s="14">
        <v>0.57234727472924896</v>
      </c>
      <c r="AA10" s="14">
        <v>0.47362070971166798</v>
      </c>
      <c r="AB10" s="14">
        <v>0.52615083511841099</v>
      </c>
      <c r="AC10" s="14">
        <v>0.464268163766346</v>
      </c>
      <c r="AD10" s="14">
        <v>0.50985895504949796</v>
      </c>
      <c r="AE10" s="14"/>
      <c r="AF10" s="14">
        <v>0.487131263561425</v>
      </c>
      <c r="AG10" s="14">
        <v>0.48380500197662402</v>
      </c>
      <c r="AH10" s="14">
        <v>0.49875532006767198</v>
      </c>
      <c r="AI10" s="14"/>
      <c r="AJ10" s="14">
        <v>0.46860539274164897</v>
      </c>
      <c r="AK10" s="14">
        <v>0.49699799483172502</v>
      </c>
      <c r="AL10" s="14">
        <v>0.464826056623864</v>
      </c>
      <c r="AM10" s="14">
        <v>0.43823375175147</v>
      </c>
      <c r="AN10" s="14">
        <v>0.475089031776746</v>
      </c>
      <c r="AO10" s="14"/>
      <c r="AP10" s="14">
        <v>0.45633087326388799</v>
      </c>
      <c r="AQ10" s="14">
        <v>0.476190745948259</v>
      </c>
      <c r="AR10" s="14">
        <v>0.44931332144010699</v>
      </c>
      <c r="AS10" s="14"/>
      <c r="AT10" s="14">
        <v>0.51677946116740903</v>
      </c>
      <c r="AU10" s="14">
        <v>0.51727711064318505</v>
      </c>
      <c r="AV10" s="14">
        <v>0.440083791118211</v>
      </c>
      <c r="AW10" s="14">
        <v>0.46780881054204498</v>
      </c>
      <c r="AX10" s="14">
        <v>0.57283308618126105</v>
      </c>
      <c r="AY10" s="14"/>
      <c r="AZ10" s="14">
        <v>0.43017279259343999</v>
      </c>
      <c r="BA10" s="14">
        <v>0.50364624713594097</v>
      </c>
      <c r="BB10" s="14">
        <v>0.51630003767102395</v>
      </c>
      <c r="BC10" s="14">
        <v>0.50547248947260903</v>
      </c>
      <c r="BD10" s="14">
        <v>0.440263166674289</v>
      </c>
      <c r="BE10" s="14">
        <v>0.51533201519517702</v>
      </c>
    </row>
    <row r="11" spans="2:57" x14ac:dyDescent="0.25">
      <c r="B11" s="15" t="s">
        <v>288</v>
      </c>
      <c r="C11" s="14">
        <v>0.19312229083879501</v>
      </c>
      <c r="D11" s="14">
        <v>0.148038091935984</v>
      </c>
      <c r="E11" s="14">
        <v>0.23627773688554701</v>
      </c>
      <c r="F11" s="14"/>
      <c r="G11" s="14">
        <v>0.25834911593982202</v>
      </c>
      <c r="H11" s="14">
        <v>0.23441172249577499</v>
      </c>
      <c r="I11" s="14">
        <v>0.21197427352572401</v>
      </c>
      <c r="J11" s="14">
        <v>0.16567260148996099</v>
      </c>
      <c r="K11" s="14">
        <v>0.14676232541225201</v>
      </c>
      <c r="L11" s="14">
        <v>0.15390050621058801</v>
      </c>
      <c r="M11" s="14"/>
      <c r="N11" s="14">
        <v>0.14767103157075301</v>
      </c>
      <c r="O11" s="14">
        <v>0.19179547668187699</v>
      </c>
      <c r="P11" s="14">
        <v>0.21511717615613499</v>
      </c>
      <c r="Q11" s="14">
        <v>0.22556676391229599</v>
      </c>
      <c r="R11" s="14"/>
      <c r="S11" s="14">
        <v>0.213476442096175</v>
      </c>
      <c r="T11" s="14">
        <v>0.23352804526867901</v>
      </c>
      <c r="U11" s="14">
        <v>0.20466477240112699</v>
      </c>
      <c r="V11" s="14">
        <v>0.20529076856494699</v>
      </c>
      <c r="W11" s="14">
        <v>0.19191555876042299</v>
      </c>
      <c r="X11" s="14">
        <v>0.199454316777192</v>
      </c>
      <c r="Y11" s="14">
        <v>0.150712363790767</v>
      </c>
      <c r="Z11" s="14">
        <v>0.14393019341234101</v>
      </c>
      <c r="AA11" s="14">
        <v>0.17857553713340801</v>
      </c>
      <c r="AB11" s="14">
        <v>0.15706275078318899</v>
      </c>
      <c r="AC11" s="14">
        <v>0.19684298476870199</v>
      </c>
      <c r="AD11" s="14">
        <v>0.17339346358181401</v>
      </c>
      <c r="AE11" s="14"/>
      <c r="AF11" s="14">
        <v>0.17595665211252801</v>
      </c>
      <c r="AG11" s="14">
        <v>0.19347221871156201</v>
      </c>
      <c r="AH11" s="14">
        <v>0.203105040668523</v>
      </c>
      <c r="AI11" s="14"/>
      <c r="AJ11" s="14">
        <v>0.196076854399476</v>
      </c>
      <c r="AK11" s="14">
        <v>0.20462593834610901</v>
      </c>
      <c r="AL11" s="14">
        <v>0.14284779402762299</v>
      </c>
      <c r="AM11" s="14">
        <v>0.18953638984175999</v>
      </c>
      <c r="AN11" s="14">
        <v>0.174695591442459</v>
      </c>
      <c r="AO11" s="14"/>
      <c r="AP11" s="14">
        <v>0.21229313941158501</v>
      </c>
      <c r="AQ11" s="14">
        <v>0.19284670441434901</v>
      </c>
      <c r="AR11" s="14">
        <v>0.18985842953865301</v>
      </c>
      <c r="AS11" s="14"/>
      <c r="AT11" s="14">
        <v>0.19193840472977999</v>
      </c>
      <c r="AU11" s="14">
        <v>0.17851502114003701</v>
      </c>
      <c r="AV11" s="14">
        <v>0.216031949539189</v>
      </c>
      <c r="AW11" s="14">
        <v>0.16887542169168199</v>
      </c>
      <c r="AX11" s="14">
        <v>9.5168995182066202E-2</v>
      </c>
      <c r="AY11" s="14"/>
      <c r="AZ11" s="14">
        <v>0.24752294537116601</v>
      </c>
      <c r="BA11" s="14">
        <v>0.172828735766965</v>
      </c>
      <c r="BB11" s="14">
        <v>0.13030183382577401</v>
      </c>
      <c r="BC11" s="14">
        <v>0.19510500699437999</v>
      </c>
      <c r="BD11" s="14">
        <v>0.188877255011967</v>
      </c>
      <c r="BE11" s="14">
        <v>0.20594653721334599</v>
      </c>
    </row>
    <row r="12" spans="2:57" x14ac:dyDescent="0.25">
      <c r="B12" s="15" t="s">
        <v>289</v>
      </c>
      <c r="C12" s="14">
        <v>9.0093852999359306E-2</v>
      </c>
      <c r="D12" s="14">
        <v>5.24848162721685E-2</v>
      </c>
      <c r="E12" s="14">
        <v>0.124586259997385</v>
      </c>
      <c r="F12" s="14"/>
      <c r="G12" s="14">
        <v>7.4321744997996694E-2</v>
      </c>
      <c r="H12" s="14">
        <v>0.11075223214279201</v>
      </c>
      <c r="I12" s="14">
        <v>0.113083701939122</v>
      </c>
      <c r="J12" s="14">
        <v>9.7316472986542502E-2</v>
      </c>
      <c r="K12" s="14">
        <v>9.3113444793668607E-2</v>
      </c>
      <c r="L12" s="14">
        <v>5.7130678968406498E-2</v>
      </c>
      <c r="M12" s="14"/>
      <c r="N12" s="14">
        <v>5.4326122613174301E-2</v>
      </c>
      <c r="O12" s="14">
        <v>8.7425376647504299E-2</v>
      </c>
      <c r="P12" s="14">
        <v>9.7826994128847905E-2</v>
      </c>
      <c r="Q12" s="14">
        <v>0.126303728762098</v>
      </c>
      <c r="R12" s="14"/>
      <c r="S12" s="14">
        <v>7.2888899602294194E-2</v>
      </c>
      <c r="T12" s="14">
        <v>8.7417206137056294E-2</v>
      </c>
      <c r="U12" s="14">
        <v>9.0650921022585998E-2</v>
      </c>
      <c r="V12" s="14">
        <v>8.3680636170414699E-2</v>
      </c>
      <c r="W12" s="14">
        <v>8.7358772340408397E-2</v>
      </c>
      <c r="X12" s="14">
        <v>6.3287352402976699E-2</v>
      </c>
      <c r="Y12" s="14">
        <v>0.102059912843911</v>
      </c>
      <c r="Z12" s="14">
        <v>9.4524485132661998E-2</v>
      </c>
      <c r="AA12" s="14">
        <v>0.127418721333212</v>
      </c>
      <c r="AB12" s="14">
        <v>6.5615675482210603E-2</v>
      </c>
      <c r="AC12" s="14">
        <v>0.14171461890398701</v>
      </c>
      <c r="AD12" s="14">
        <v>9.9168247743804602E-2</v>
      </c>
      <c r="AE12" s="14"/>
      <c r="AF12" s="14">
        <v>0.100966950573552</v>
      </c>
      <c r="AG12" s="14">
        <v>8.0054808400179894E-2</v>
      </c>
      <c r="AH12" s="14">
        <v>8.7517357707946705E-2</v>
      </c>
      <c r="AI12" s="14"/>
      <c r="AJ12" s="14">
        <v>8.2113071836300094E-2</v>
      </c>
      <c r="AK12" s="14">
        <v>8.37315545958639E-2</v>
      </c>
      <c r="AL12" s="14">
        <v>6.7333609321061097E-2</v>
      </c>
      <c r="AM12" s="14">
        <v>0.13875374654540701</v>
      </c>
      <c r="AN12" s="14">
        <v>0.152986892255527</v>
      </c>
      <c r="AO12" s="14"/>
      <c r="AP12" s="14">
        <v>6.0068792169721698E-2</v>
      </c>
      <c r="AQ12" s="14">
        <v>8.3335932968626902E-2</v>
      </c>
      <c r="AR12" s="14">
        <v>7.5982243869400695E-2</v>
      </c>
      <c r="AS12" s="14"/>
      <c r="AT12" s="14">
        <v>0.13261537092665501</v>
      </c>
      <c r="AU12" s="14">
        <v>8.3137801090578695E-2</v>
      </c>
      <c r="AV12" s="14">
        <v>5.4999443931903702E-2</v>
      </c>
      <c r="AW12" s="14">
        <v>6.8869219105462606E-2</v>
      </c>
      <c r="AX12" s="14">
        <v>3.21740110040801E-2</v>
      </c>
      <c r="AY12" s="14"/>
      <c r="AZ12" s="14">
        <v>8.1906568600948804E-2</v>
      </c>
      <c r="BA12" s="14">
        <v>8.5727858655598399E-2</v>
      </c>
      <c r="BB12" s="14">
        <v>0.105087015120454</v>
      </c>
      <c r="BC12" s="14">
        <v>9.5395304070026804E-2</v>
      </c>
      <c r="BD12" s="14">
        <v>0.10611539266867701</v>
      </c>
      <c r="BE12" s="14">
        <v>6.6814786256934197E-2</v>
      </c>
    </row>
    <row r="13" spans="2:57" s="32" customFormat="1" x14ac:dyDescent="0.25">
      <c r="B13" s="37" t="s">
        <v>87</v>
      </c>
      <c r="C13" s="35">
        <v>8.8867135170699607E-3</v>
      </c>
      <c r="D13" s="35">
        <v>9.6836623663966708E-3</v>
      </c>
      <c r="E13" s="35">
        <v>8.1603878963536196E-3</v>
      </c>
      <c r="F13" s="35"/>
      <c r="G13" s="35">
        <v>1.51463765713059E-2</v>
      </c>
      <c r="H13" s="35">
        <v>1.3210854908840299E-2</v>
      </c>
      <c r="I13" s="35">
        <v>9.5486445364481292E-3</v>
      </c>
      <c r="J13" s="35">
        <v>1.37338611397676E-2</v>
      </c>
      <c r="K13" s="35">
        <v>3.9556638096150702E-3</v>
      </c>
      <c r="L13" s="35">
        <v>0</v>
      </c>
      <c r="M13" s="35"/>
      <c r="N13" s="35">
        <v>1.08324637041397E-2</v>
      </c>
      <c r="O13" s="35">
        <v>5.626985337534E-3</v>
      </c>
      <c r="P13" s="35">
        <v>8.0758080142019194E-3</v>
      </c>
      <c r="Q13" s="35">
        <v>8.8272430013980798E-3</v>
      </c>
      <c r="R13" s="35"/>
      <c r="S13" s="35">
        <v>2.1573018115746499E-2</v>
      </c>
      <c r="T13" s="35">
        <v>3.4302081416350801E-3</v>
      </c>
      <c r="U13" s="35">
        <v>1.31138114665071E-2</v>
      </c>
      <c r="V13" s="35">
        <v>6.5747784958720204E-3</v>
      </c>
      <c r="W13" s="35">
        <v>1.5831604426282699E-2</v>
      </c>
      <c r="X13" s="35">
        <v>1.9018742315425299E-2</v>
      </c>
      <c r="Y13" s="35">
        <v>5.5682446940894898E-3</v>
      </c>
      <c r="Z13" s="35">
        <v>1.27662682067788E-2</v>
      </c>
      <c r="AA13" s="35">
        <v>0</v>
      </c>
      <c r="AB13" s="35">
        <v>0</v>
      </c>
      <c r="AC13" s="35">
        <v>0</v>
      </c>
      <c r="AD13" s="35">
        <v>0</v>
      </c>
      <c r="AE13" s="35"/>
      <c r="AF13" s="35">
        <v>4.9181261821964603E-3</v>
      </c>
      <c r="AG13" s="35">
        <v>6.0194576402921697E-3</v>
      </c>
      <c r="AH13" s="35">
        <v>2.2868461240795401E-2</v>
      </c>
      <c r="AI13" s="35"/>
      <c r="AJ13" s="35">
        <v>6.2048150260379997E-3</v>
      </c>
      <c r="AK13" s="35">
        <v>1.06389233641669E-2</v>
      </c>
      <c r="AL13" s="35">
        <v>0</v>
      </c>
      <c r="AM13" s="35">
        <v>0</v>
      </c>
      <c r="AN13" s="35">
        <v>2.1132860824284901E-2</v>
      </c>
      <c r="AO13" s="35"/>
      <c r="AP13" s="35">
        <v>7.95133041314342E-3</v>
      </c>
      <c r="AQ13" s="35">
        <v>8.2428428318809706E-3</v>
      </c>
      <c r="AR13" s="35">
        <v>0</v>
      </c>
      <c r="AS13" s="35"/>
      <c r="AT13" s="35">
        <v>4.8158739012463102E-3</v>
      </c>
      <c r="AU13" s="35">
        <v>9.00527015406055E-3</v>
      </c>
      <c r="AV13" s="35">
        <v>1.2966893230529601E-2</v>
      </c>
      <c r="AW13" s="35">
        <v>9.1487942386176899E-3</v>
      </c>
      <c r="AX13" s="35">
        <v>3.2191184540443701E-2</v>
      </c>
      <c r="AY13" s="35"/>
      <c r="AZ13" s="35">
        <v>1.4964101014073E-2</v>
      </c>
      <c r="BA13" s="35">
        <v>5.8082806259746999E-3</v>
      </c>
      <c r="BB13" s="35">
        <v>1.22066308237729E-2</v>
      </c>
      <c r="BC13" s="35">
        <v>3.2006723800732302E-3</v>
      </c>
      <c r="BD13" s="35">
        <v>8.8223257577867593E-3</v>
      </c>
      <c r="BE13" s="35">
        <v>9.8824044941201207E-3</v>
      </c>
    </row>
    <row r="14" spans="2:57" x14ac:dyDescent="0.25">
      <c r="B14" s="36"/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BE18"/>
  <sheetViews>
    <sheetView showGridLines="0" workbookViewId="0">
      <pane xSplit="2" topLeftCell="AH1" activePane="topRight" state="frozen"/>
      <selection pane="topRight" activeCell="AM10" sqref="AM10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292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286</v>
      </c>
      <c r="C9" s="14">
        <v>0.111019823936488</v>
      </c>
      <c r="D9" s="14">
        <v>0.14290975843968101</v>
      </c>
      <c r="E9" s="14">
        <v>7.9441026748886104E-2</v>
      </c>
      <c r="F9" s="14"/>
      <c r="G9" s="14">
        <v>0.193228243577827</v>
      </c>
      <c r="H9" s="14">
        <v>0.15417588432979801</v>
      </c>
      <c r="I9" s="14">
        <v>0.11252850911789999</v>
      </c>
      <c r="J9" s="14">
        <v>7.9671940179602593E-2</v>
      </c>
      <c r="K9" s="14">
        <v>5.79162670571726E-2</v>
      </c>
      <c r="L9" s="14">
        <v>8.0729041819856406E-2</v>
      </c>
      <c r="M9" s="14"/>
      <c r="N9" s="14">
        <v>0.16891584436959101</v>
      </c>
      <c r="O9" s="14">
        <v>8.5501751890610003E-2</v>
      </c>
      <c r="P9" s="14">
        <v>9.46411214999998E-2</v>
      </c>
      <c r="Q9" s="14">
        <v>9.1449673580226307E-2</v>
      </c>
      <c r="R9" s="14"/>
      <c r="S9" s="14">
        <v>0.16161726313741301</v>
      </c>
      <c r="T9" s="14">
        <v>0.10842726526910899</v>
      </c>
      <c r="U9" s="14">
        <v>7.6677144935856201E-2</v>
      </c>
      <c r="V9" s="14">
        <v>0.108835116777476</v>
      </c>
      <c r="W9" s="14">
        <v>9.0870458749731903E-2</v>
      </c>
      <c r="X9" s="14">
        <v>0.160692476441507</v>
      </c>
      <c r="Y9" s="14">
        <v>0.13632896812048101</v>
      </c>
      <c r="Z9" s="14">
        <v>6.5593493571966394E-2</v>
      </c>
      <c r="AA9" s="14">
        <v>8.1672647968866793E-2</v>
      </c>
      <c r="AB9" s="14">
        <v>9.4472584964503101E-2</v>
      </c>
      <c r="AC9" s="14">
        <v>4.9266459626435201E-2</v>
      </c>
      <c r="AD9" s="14">
        <v>0.136165454126325</v>
      </c>
      <c r="AE9" s="14"/>
      <c r="AF9" s="14">
        <v>9.4293324363134007E-2</v>
      </c>
      <c r="AG9" s="14">
        <v>0.116213671703953</v>
      </c>
      <c r="AH9" s="14">
        <v>0.105971483534331</v>
      </c>
      <c r="AI9" s="14"/>
      <c r="AJ9" s="14">
        <v>0.100075245610732</v>
      </c>
      <c r="AK9" s="14">
        <v>0.13545689280114401</v>
      </c>
      <c r="AL9" s="14">
        <v>0.101194954481953</v>
      </c>
      <c r="AM9" s="14">
        <v>8.7138987559520306E-2</v>
      </c>
      <c r="AN9" s="14">
        <v>7.2684312095042794E-2</v>
      </c>
      <c r="AO9" s="14"/>
      <c r="AP9" s="14">
        <v>0.116858529185491</v>
      </c>
      <c r="AQ9" s="14">
        <v>0.132095489165273</v>
      </c>
      <c r="AR9" s="14">
        <v>0.126710852343144</v>
      </c>
      <c r="AS9" s="14"/>
      <c r="AT9" s="14">
        <v>5.3720100384156401E-2</v>
      </c>
      <c r="AU9" s="14">
        <v>8.8123663172503794E-2</v>
      </c>
      <c r="AV9" s="14">
        <v>0.15049707673359999</v>
      </c>
      <c r="AW9" s="14">
        <v>0.190079014244637</v>
      </c>
      <c r="AX9" s="14">
        <v>0.26605836338551297</v>
      </c>
      <c r="AY9" s="14"/>
      <c r="AZ9" s="14">
        <v>0.15296995288896201</v>
      </c>
      <c r="BA9" s="14">
        <v>0.11280431411091001</v>
      </c>
      <c r="BB9" s="14">
        <v>0.112539197680447</v>
      </c>
      <c r="BC9" s="14">
        <v>8.7129520127774598E-2</v>
      </c>
      <c r="BD9" s="14">
        <v>6.7115023425478301E-2</v>
      </c>
      <c r="BE9" s="14">
        <v>8.5058276742232306E-2</v>
      </c>
    </row>
    <row r="10" spans="2:57" x14ac:dyDescent="0.25">
      <c r="B10" s="15" t="s">
        <v>287</v>
      </c>
      <c r="C10" s="14">
        <v>0.277553483961966</v>
      </c>
      <c r="D10" s="14">
        <v>0.35620535371881301</v>
      </c>
      <c r="E10" s="14">
        <v>0.202325803263467</v>
      </c>
      <c r="F10" s="14"/>
      <c r="G10" s="14">
        <v>0.28908027575246098</v>
      </c>
      <c r="H10" s="14">
        <v>0.30278988326724698</v>
      </c>
      <c r="I10" s="14">
        <v>0.325385597149772</v>
      </c>
      <c r="J10" s="14">
        <v>0.264152269216683</v>
      </c>
      <c r="K10" s="14">
        <v>0.25855719570436098</v>
      </c>
      <c r="L10" s="14">
        <v>0.23396921189731201</v>
      </c>
      <c r="M10" s="14"/>
      <c r="N10" s="14">
        <v>0.36325118357088998</v>
      </c>
      <c r="O10" s="14">
        <v>0.27174332980571902</v>
      </c>
      <c r="P10" s="14">
        <v>0.28082103951674298</v>
      </c>
      <c r="Q10" s="14">
        <v>0.185780368266835</v>
      </c>
      <c r="R10" s="14"/>
      <c r="S10" s="14">
        <v>0.31363470687795603</v>
      </c>
      <c r="T10" s="14">
        <v>0.29694937245665198</v>
      </c>
      <c r="U10" s="14">
        <v>0.29352408324887103</v>
      </c>
      <c r="V10" s="14">
        <v>0.228178130682956</v>
      </c>
      <c r="W10" s="14">
        <v>0.240079616452369</v>
      </c>
      <c r="X10" s="14">
        <v>0.28590977222755798</v>
      </c>
      <c r="Y10" s="14">
        <v>0.22292341253606501</v>
      </c>
      <c r="Z10" s="14">
        <v>0.28617284413154198</v>
      </c>
      <c r="AA10" s="14">
        <v>0.273118823858022</v>
      </c>
      <c r="AB10" s="14">
        <v>0.31833956668789298</v>
      </c>
      <c r="AC10" s="14">
        <v>0.24581893771322799</v>
      </c>
      <c r="AD10" s="14">
        <v>0.273902297285751</v>
      </c>
      <c r="AE10" s="14"/>
      <c r="AF10" s="14">
        <v>0.24743891243876801</v>
      </c>
      <c r="AG10" s="14">
        <v>0.28955944807492401</v>
      </c>
      <c r="AH10" s="14">
        <v>0.33255983990614801</v>
      </c>
      <c r="AI10" s="14"/>
      <c r="AJ10" s="14">
        <v>0.27000982969505899</v>
      </c>
      <c r="AK10" s="14">
        <v>0.26582278460097303</v>
      </c>
      <c r="AL10" s="14">
        <v>0.37307573665296101</v>
      </c>
      <c r="AM10" s="14">
        <v>0.27916771082163999</v>
      </c>
      <c r="AN10" s="14">
        <v>0.29048019507273198</v>
      </c>
      <c r="AO10" s="14"/>
      <c r="AP10" s="14">
        <v>0.30118382373132901</v>
      </c>
      <c r="AQ10" s="14">
        <v>0.27218775385931099</v>
      </c>
      <c r="AR10" s="14">
        <v>0.34627797331277399</v>
      </c>
      <c r="AS10" s="14"/>
      <c r="AT10" s="14">
        <v>0.19156701187104599</v>
      </c>
      <c r="AU10" s="14">
        <v>0.27436656074557397</v>
      </c>
      <c r="AV10" s="14">
        <v>0.32970073996993399</v>
      </c>
      <c r="AW10" s="14">
        <v>0.35843251584204899</v>
      </c>
      <c r="AX10" s="14">
        <v>0.38186414910587302</v>
      </c>
      <c r="AY10" s="14"/>
      <c r="AZ10" s="14">
        <v>0.32910305262399803</v>
      </c>
      <c r="BA10" s="14">
        <v>0.27504042636131898</v>
      </c>
      <c r="BB10" s="14">
        <v>0.29124337561894897</v>
      </c>
      <c r="BC10" s="14">
        <v>0.26041929386158202</v>
      </c>
      <c r="BD10" s="14">
        <v>0.21231284687382301</v>
      </c>
      <c r="BE10" s="14">
        <v>0.22651560499272599</v>
      </c>
    </row>
    <row r="11" spans="2:57" x14ac:dyDescent="0.25">
      <c r="B11" s="15" t="s">
        <v>288</v>
      </c>
      <c r="C11" s="14">
        <v>0.292584782840768</v>
      </c>
      <c r="D11" s="14">
        <v>0.27032112139789199</v>
      </c>
      <c r="E11" s="14">
        <v>0.31495091556423599</v>
      </c>
      <c r="F11" s="14"/>
      <c r="G11" s="14">
        <v>0.28731637558884199</v>
      </c>
      <c r="H11" s="14">
        <v>0.28735611505214398</v>
      </c>
      <c r="I11" s="14">
        <v>0.25013142790429699</v>
      </c>
      <c r="J11" s="14">
        <v>0.32785377960945999</v>
      </c>
      <c r="K11" s="14">
        <v>0.29991927917792299</v>
      </c>
      <c r="L11" s="14">
        <v>0.301298703809459</v>
      </c>
      <c r="M11" s="14"/>
      <c r="N11" s="14">
        <v>0.241100641374942</v>
      </c>
      <c r="O11" s="14">
        <v>0.303220941909428</v>
      </c>
      <c r="P11" s="14">
        <v>0.32333724258609498</v>
      </c>
      <c r="Q11" s="14">
        <v>0.30907179627789999</v>
      </c>
      <c r="R11" s="14"/>
      <c r="S11" s="14">
        <v>0.25720431802209798</v>
      </c>
      <c r="T11" s="14">
        <v>0.230576623205131</v>
      </c>
      <c r="U11" s="14">
        <v>0.32879092160740703</v>
      </c>
      <c r="V11" s="14">
        <v>0.37062833331621697</v>
      </c>
      <c r="W11" s="14">
        <v>0.31925101270287798</v>
      </c>
      <c r="X11" s="14">
        <v>0.28014223374710701</v>
      </c>
      <c r="Y11" s="14">
        <v>0.31893650456757699</v>
      </c>
      <c r="Z11" s="14">
        <v>0.24937541548464401</v>
      </c>
      <c r="AA11" s="14">
        <v>0.31464020634797701</v>
      </c>
      <c r="AB11" s="14">
        <v>0.27310227617042598</v>
      </c>
      <c r="AC11" s="14">
        <v>0.33796629353428298</v>
      </c>
      <c r="AD11" s="14">
        <v>0.26067230699579802</v>
      </c>
      <c r="AE11" s="14"/>
      <c r="AF11" s="14">
        <v>0.27553402817414002</v>
      </c>
      <c r="AG11" s="14">
        <v>0.30320817493084401</v>
      </c>
      <c r="AH11" s="14">
        <v>0.29152935892501503</v>
      </c>
      <c r="AI11" s="14"/>
      <c r="AJ11" s="14">
        <v>0.29073888693948102</v>
      </c>
      <c r="AK11" s="14">
        <v>0.30148646280687302</v>
      </c>
      <c r="AL11" s="14">
        <v>0.26973387779186703</v>
      </c>
      <c r="AM11" s="14">
        <v>0.25751831026129801</v>
      </c>
      <c r="AN11" s="14">
        <v>0.29688001326767699</v>
      </c>
      <c r="AO11" s="14"/>
      <c r="AP11" s="14">
        <v>0.30050284634965801</v>
      </c>
      <c r="AQ11" s="14">
        <v>0.30618747316622702</v>
      </c>
      <c r="AR11" s="14">
        <v>0.24454449160341701</v>
      </c>
      <c r="AS11" s="14"/>
      <c r="AT11" s="14">
        <v>0.33592676391889198</v>
      </c>
      <c r="AU11" s="14">
        <v>0.29436332210656302</v>
      </c>
      <c r="AV11" s="14">
        <v>0.27506458740080197</v>
      </c>
      <c r="AW11" s="14">
        <v>0.25616766312651201</v>
      </c>
      <c r="AX11" s="14">
        <v>0.12747912621317101</v>
      </c>
      <c r="AY11" s="14"/>
      <c r="AZ11" s="14">
        <v>0.247810973973523</v>
      </c>
      <c r="BA11" s="14">
        <v>0.32100969868424301</v>
      </c>
      <c r="BB11" s="14">
        <v>0.2516134728587</v>
      </c>
      <c r="BC11" s="14">
        <v>0.29886474874471097</v>
      </c>
      <c r="BD11" s="14">
        <v>0.333212542630764</v>
      </c>
      <c r="BE11" s="14">
        <v>0.32822274378795302</v>
      </c>
    </row>
    <row r="12" spans="2:57" x14ac:dyDescent="0.25">
      <c r="B12" s="15" t="s">
        <v>289</v>
      </c>
      <c r="C12" s="14">
        <v>0.30364720597220701</v>
      </c>
      <c r="D12" s="14">
        <v>0.21402821304126099</v>
      </c>
      <c r="E12" s="14">
        <v>0.38930814193464802</v>
      </c>
      <c r="F12" s="14"/>
      <c r="G12" s="14">
        <v>0.20684818461318899</v>
      </c>
      <c r="H12" s="14">
        <v>0.24204120184598599</v>
      </c>
      <c r="I12" s="14">
        <v>0.29009152236421099</v>
      </c>
      <c r="J12" s="14">
        <v>0.31220926344619498</v>
      </c>
      <c r="K12" s="14">
        <v>0.37446798973245699</v>
      </c>
      <c r="L12" s="14">
        <v>0.37520083951315902</v>
      </c>
      <c r="M12" s="14"/>
      <c r="N12" s="14">
        <v>0.21763416414134701</v>
      </c>
      <c r="O12" s="14">
        <v>0.32684732824604301</v>
      </c>
      <c r="P12" s="14">
        <v>0.28812742733175301</v>
      </c>
      <c r="Q12" s="14">
        <v>0.38939323898113698</v>
      </c>
      <c r="R12" s="14"/>
      <c r="S12" s="14">
        <v>0.24495618154421001</v>
      </c>
      <c r="T12" s="14">
        <v>0.34863449441316802</v>
      </c>
      <c r="U12" s="14">
        <v>0.28845825724080199</v>
      </c>
      <c r="V12" s="14">
        <v>0.26772357048899598</v>
      </c>
      <c r="W12" s="14">
        <v>0.34190448531344902</v>
      </c>
      <c r="X12" s="14">
        <v>0.25957371889806902</v>
      </c>
      <c r="Y12" s="14">
        <v>0.30931817905990699</v>
      </c>
      <c r="Z12" s="14">
        <v>0.37645930139762301</v>
      </c>
      <c r="AA12" s="14">
        <v>0.311391873933689</v>
      </c>
      <c r="AB12" s="14">
        <v>0.30877679898140098</v>
      </c>
      <c r="AC12" s="14">
        <v>0.36694830912605397</v>
      </c>
      <c r="AD12" s="14">
        <v>0.31118074510374</v>
      </c>
      <c r="AE12" s="14"/>
      <c r="AF12" s="14">
        <v>0.36552222811459001</v>
      </c>
      <c r="AG12" s="14">
        <v>0.28233380780178502</v>
      </c>
      <c r="AH12" s="14">
        <v>0.25166573367921902</v>
      </c>
      <c r="AI12" s="14"/>
      <c r="AJ12" s="14">
        <v>0.32631979770399899</v>
      </c>
      <c r="AK12" s="14">
        <v>0.283233929141675</v>
      </c>
      <c r="AL12" s="14">
        <v>0.25019098782183102</v>
      </c>
      <c r="AM12" s="14">
        <v>0.37617499135754201</v>
      </c>
      <c r="AN12" s="14">
        <v>0.318426575724571</v>
      </c>
      <c r="AO12" s="14"/>
      <c r="AP12" s="14">
        <v>0.27519227788512302</v>
      </c>
      <c r="AQ12" s="14">
        <v>0.27376928216157898</v>
      </c>
      <c r="AR12" s="14">
        <v>0.26821514229606203</v>
      </c>
      <c r="AS12" s="14"/>
      <c r="AT12" s="14">
        <v>0.403299905461252</v>
      </c>
      <c r="AU12" s="14">
        <v>0.31782042486832202</v>
      </c>
      <c r="AV12" s="14">
        <v>0.23206796207793801</v>
      </c>
      <c r="AW12" s="14">
        <v>0.18575896755575999</v>
      </c>
      <c r="AX12" s="14">
        <v>0.18779698953311899</v>
      </c>
      <c r="AY12" s="14"/>
      <c r="AZ12" s="14">
        <v>0.24975218404810601</v>
      </c>
      <c r="BA12" s="14">
        <v>0.28008168652011001</v>
      </c>
      <c r="BB12" s="14">
        <v>0.33255750055153699</v>
      </c>
      <c r="BC12" s="14">
        <v>0.337290818506778</v>
      </c>
      <c r="BD12" s="14">
        <v>0.37744489447227803</v>
      </c>
      <c r="BE12" s="14">
        <v>0.33311701882607597</v>
      </c>
    </row>
    <row r="13" spans="2:57" x14ac:dyDescent="0.25">
      <c r="B13" s="37" t="s">
        <v>87</v>
      </c>
      <c r="C13" s="35">
        <v>1.51947032885708E-2</v>
      </c>
      <c r="D13" s="35">
        <v>1.6535553402353499E-2</v>
      </c>
      <c r="E13" s="35">
        <v>1.3974112488762999E-2</v>
      </c>
      <c r="F13" s="35"/>
      <c r="G13" s="35">
        <v>2.35269204676813E-2</v>
      </c>
      <c r="H13" s="35">
        <v>1.3636915504825301E-2</v>
      </c>
      <c r="I13" s="35">
        <v>2.1862943463819399E-2</v>
      </c>
      <c r="J13" s="35">
        <v>1.6112747548059199E-2</v>
      </c>
      <c r="K13" s="35">
        <v>9.1392683280859099E-3</v>
      </c>
      <c r="L13" s="35">
        <v>8.8022029602133796E-3</v>
      </c>
      <c r="M13" s="35"/>
      <c r="N13" s="35">
        <v>9.0981665432291695E-3</v>
      </c>
      <c r="O13" s="35">
        <v>1.2686648148200599E-2</v>
      </c>
      <c r="P13" s="35">
        <v>1.3073169065409101E-2</v>
      </c>
      <c r="Q13" s="35">
        <v>2.43049228939013E-2</v>
      </c>
      <c r="R13" s="35"/>
      <c r="S13" s="35">
        <v>2.2587530418323402E-2</v>
      </c>
      <c r="T13" s="35">
        <v>1.54122446559394E-2</v>
      </c>
      <c r="U13" s="35">
        <v>1.2549592967063599E-2</v>
      </c>
      <c r="V13" s="35">
        <v>2.4634848734355699E-2</v>
      </c>
      <c r="W13" s="35">
        <v>7.8944267815719803E-3</v>
      </c>
      <c r="X13" s="35">
        <v>1.36817986857587E-2</v>
      </c>
      <c r="Y13" s="35">
        <v>1.2492935715970099E-2</v>
      </c>
      <c r="Z13" s="35">
        <v>2.2398945414225099E-2</v>
      </c>
      <c r="AA13" s="35">
        <v>1.9176447891444601E-2</v>
      </c>
      <c r="AB13" s="35">
        <v>5.3087731957765496E-3</v>
      </c>
      <c r="AC13" s="35">
        <v>0</v>
      </c>
      <c r="AD13" s="35">
        <v>1.80791964883865E-2</v>
      </c>
      <c r="AE13" s="35"/>
      <c r="AF13" s="35">
        <v>1.7211506909368401E-2</v>
      </c>
      <c r="AG13" s="35">
        <v>8.6848974884940703E-3</v>
      </c>
      <c r="AH13" s="35">
        <v>1.8273583955287699E-2</v>
      </c>
      <c r="AI13" s="35"/>
      <c r="AJ13" s="35">
        <v>1.2856240050729901E-2</v>
      </c>
      <c r="AK13" s="35">
        <v>1.3999930649334601E-2</v>
      </c>
      <c r="AL13" s="35">
        <v>5.8044432513876696E-3</v>
      </c>
      <c r="AM13" s="35">
        <v>0</v>
      </c>
      <c r="AN13" s="35">
        <v>2.15289038399765E-2</v>
      </c>
      <c r="AO13" s="35"/>
      <c r="AP13" s="35">
        <v>6.2625228483999497E-3</v>
      </c>
      <c r="AQ13" s="35">
        <v>1.5760001647609798E-2</v>
      </c>
      <c r="AR13" s="35">
        <v>1.42515404446032E-2</v>
      </c>
      <c r="AS13" s="35"/>
      <c r="AT13" s="35">
        <v>1.5486218364653401E-2</v>
      </c>
      <c r="AU13" s="35">
        <v>2.53260291070369E-2</v>
      </c>
      <c r="AV13" s="35">
        <v>1.2669633817726201E-2</v>
      </c>
      <c r="AW13" s="35">
        <v>9.5618392310422694E-3</v>
      </c>
      <c r="AX13" s="35">
        <v>3.6801371762324203E-2</v>
      </c>
      <c r="AY13" s="35"/>
      <c r="AZ13" s="35">
        <v>2.03638364654113E-2</v>
      </c>
      <c r="BA13" s="35">
        <v>1.10638743234174E-2</v>
      </c>
      <c r="BB13" s="35">
        <v>1.2046453290367E-2</v>
      </c>
      <c r="BC13" s="35">
        <v>1.6295618759154602E-2</v>
      </c>
      <c r="BD13" s="35">
        <v>9.9146925976575304E-3</v>
      </c>
      <c r="BE13" s="35">
        <v>2.70863556510119E-2</v>
      </c>
    </row>
    <row r="14" spans="2:57" x14ac:dyDescent="0.25">
      <c r="B14" s="36"/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2:BE18"/>
  <sheetViews>
    <sheetView showGridLines="0" workbookViewId="0">
      <pane xSplit="2" topLeftCell="AH1" activePane="topRight" state="frozen"/>
      <selection pane="topRight" activeCell="AM7" sqref="AM7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293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286</v>
      </c>
      <c r="C9" s="14">
        <v>0.32551804852480798</v>
      </c>
      <c r="D9" s="14">
        <v>0.307014070809974</v>
      </c>
      <c r="E9" s="14">
        <v>0.34257066151586202</v>
      </c>
      <c r="F9" s="14"/>
      <c r="G9" s="14">
        <v>0.34053125357469899</v>
      </c>
      <c r="H9" s="14">
        <v>0.34012125294794798</v>
      </c>
      <c r="I9" s="14">
        <v>0.34637216645757202</v>
      </c>
      <c r="J9" s="14">
        <v>0.297587782850534</v>
      </c>
      <c r="K9" s="14">
        <v>0.29113880362746097</v>
      </c>
      <c r="L9" s="14">
        <v>0.33240769241061002</v>
      </c>
      <c r="M9" s="14"/>
      <c r="N9" s="14">
        <v>0.39122374581172298</v>
      </c>
      <c r="O9" s="14">
        <v>0.33568631002090399</v>
      </c>
      <c r="P9" s="14">
        <v>0.30904160442497403</v>
      </c>
      <c r="Q9" s="14">
        <v>0.26033933265853398</v>
      </c>
      <c r="R9" s="14"/>
      <c r="S9" s="14">
        <v>0.34095666712386102</v>
      </c>
      <c r="T9" s="14">
        <v>0.35275165879876402</v>
      </c>
      <c r="U9" s="14">
        <v>0.29279347528431399</v>
      </c>
      <c r="V9" s="14">
        <v>0.29771341091003101</v>
      </c>
      <c r="W9" s="14">
        <v>0.27574622566137902</v>
      </c>
      <c r="X9" s="14">
        <v>0.31141464948490299</v>
      </c>
      <c r="Y9" s="14">
        <v>0.31196561904408698</v>
      </c>
      <c r="Z9" s="14">
        <v>0.33294049360625899</v>
      </c>
      <c r="AA9" s="14">
        <v>0.36085089756093203</v>
      </c>
      <c r="AB9" s="14">
        <v>0.316089643280835</v>
      </c>
      <c r="AC9" s="14">
        <v>0.35519993814603301</v>
      </c>
      <c r="AD9" s="14">
        <v>0.33991001987934</v>
      </c>
      <c r="AE9" s="14"/>
      <c r="AF9" s="14">
        <v>0.30412448718228402</v>
      </c>
      <c r="AG9" s="14">
        <v>0.36733795219127902</v>
      </c>
      <c r="AH9" s="14">
        <v>0.27753893328044998</v>
      </c>
      <c r="AI9" s="14"/>
      <c r="AJ9" s="14">
        <v>0.313858642762953</v>
      </c>
      <c r="AK9" s="14">
        <v>0.33748391974366598</v>
      </c>
      <c r="AL9" s="14">
        <v>0.40496288416251103</v>
      </c>
      <c r="AM9" s="14">
        <v>0.32687502233180898</v>
      </c>
      <c r="AN9" s="14">
        <v>0.27783151999833799</v>
      </c>
      <c r="AO9" s="14"/>
      <c r="AP9" s="14">
        <v>0.30708528255874601</v>
      </c>
      <c r="AQ9" s="14">
        <v>0.35767129684378601</v>
      </c>
      <c r="AR9" s="14">
        <v>0.35811308337120701</v>
      </c>
      <c r="AS9" s="14"/>
      <c r="AT9" s="14">
        <v>0.2406630547276</v>
      </c>
      <c r="AU9" s="14">
        <v>0.27658727575938402</v>
      </c>
      <c r="AV9" s="14">
        <v>0.38306822549408698</v>
      </c>
      <c r="AW9" s="14">
        <v>0.47208306162688102</v>
      </c>
      <c r="AX9" s="14">
        <v>0.60472775390379097</v>
      </c>
      <c r="AY9" s="14"/>
      <c r="AZ9" s="14">
        <v>0.37164986914585302</v>
      </c>
      <c r="BA9" s="14">
        <v>0.33541507807584198</v>
      </c>
      <c r="BB9" s="14">
        <v>0.305998503401125</v>
      </c>
      <c r="BC9" s="14">
        <v>0.26062665875442897</v>
      </c>
      <c r="BD9" s="14">
        <v>0.35058044105927899</v>
      </c>
      <c r="BE9" s="14">
        <v>0.28811193471246599</v>
      </c>
    </row>
    <row r="10" spans="2:57" x14ac:dyDescent="0.25">
      <c r="B10" s="15" t="s">
        <v>287</v>
      </c>
      <c r="C10" s="14">
        <v>0.45307994829366699</v>
      </c>
      <c r="D10" s="14">
        <v>0.45682071852931999</v>
      </c>
      <c r="E10" s="14">
        <v>0.45000992998945999</v>
      </c>
      <c r="F10" s="14"/>
      <c r="G10" s="14">
        <v>0.45577788861581903</v>
      </c>
      <c r="H10" s="14">
        <v>0.42970653973297701</v>
      </c>
      <c r="I10" s="14">
        <v>0.424380047465588</v>
      </c>
      <c r="J10" s="14">
        <v>0.50001316713761101</v>
      </c>
      <c r="K10" s="14">
        <v>0.47762904337962497</v>
      </c>
      <c r="L10" s="14">
        <v>0.43906613077650603</v>
      </c>
      <c r="M10" s="14"/>
      <c r="N10" s="14">
        <v>0.45402531174400201</v>
      </c>
      <c r="O10" s="14">
        <v>0.454989072483659</v>
      </c>
      <c r="P10" s="14">
        <v>0.43769445742502699</v>
      </c>
      <c r="Q10" s="14">
        <v>0.46189376051801401</v>
      </c>
      <c r="R10" s="14"/>
      <c r="S10" s="14">
        <v>0.46275134294584502</v>
      </c>
      <c r="T10" s="14">
        <v>0.41537823552922498</v>
      </c>
      <c r="U10" s="14">
        <v>0.46157102499152802</v>
      </c>
      <c r="V10" s="14">
        <v>0.40813373262068597</v>
      </c>
      <c r="W10" s="14">
        <v>0.50143092867299</v>
      </c>
      <c r="X10" s="14">
        <v>0.47118598290932301</v>
      </c>
      <c r="Y10" s="14">
        <v>0.51352210286533795</v>
      </c>
      <c r="Z10" s="14">
        <v>0.45039070055265801</v>
      </c>
      <c r="AA10" s="14">
        <v>0.43651066746240902</v>
      </c>
      <c r="AB10" s="14">
        <v>0.45617076804614198</v>
      </c>
      <c r="AC10" s="14">
        <v>0.43604575956555902</v>
      </c>
      <c r="AD10" s="14">
        <v>0.438673452574048</v>
      </c>
      <c r="AE10" s="14"/>
      <c r="AF10" s="14">
        <v>0.44436504673710803</v>
      </c>
      <c r="AG10" s="14">
        <v>0.45853035804409498</v>
      </c>
      <c r="AH10" s="14">
        <v>0.43852775800728699</v>
      </c>
      <c r="AI10" s="14"/>
      <c r="AJ10" s="14">
        <v>0.46633449596655402</v>
      </c>
      <c r="AK10" s="14">
        <v>0.46028396259378901</v>
      </c>
      <c r="AL10" s="14">
        <v>0.397158298781983</v>
      </c>
      <c r="AM10" s="14">
        <v>0.57143398844414295</v>
      </c>
      <c r="AN10" s="14">
        <v>0.43145161595779002</v>
      </c>
      <c r="AO10" s="14"/>
      <c r="AP10" s="14">
        <v>0.47499368301800798</v>
      </c>
      <c r="AQ10" s="14">
        <v>0.45789285299488403</v>
      </c>
      <c r="AR10" s="14">
        <v>0.410964804700025</v>
      </c>
      <c r="AS10" s="14"/>
      <c r="AT10" s="14">
        <v>0.45169068974321902</v>
      </c>
      <c r="AU10" s="14">
        <v>0.48887789645854002</v>
      </c>
      <c r="AV10" s="14">
        <v>0.46319584526785101</v>
      </c>
      <c r="AW10" s="14">
        <v>0.38975129766897998</v>
      </c>
      <c r="AX10" s="14">
        <v>0.235256055355094</v>
      </c>
      <c r="AY10" s="14"/>
      <c r="AZ10" s="14">
        <v>0.41932865378258899</v>
      </c>
      <c r="BA10" s="14">
        <v>0.46401004305222199</v>
      </c>
      <c r="BB10" s="14">
        <v>0.48174293896141701</v>
      </c>
      <c r="BC10" s="14">
        <v>0.48803635621948999</v>
      </c>
      <c r="BD10" s="14">
        <v>0.400884601376093</v>
      </c>
      <c r="BE10" s="14">
        <v>0.46372023267724399</v>
      </c>
    </row>
    <row r="11" spans="2:57" x14ac:dyDescent="0.25">
      <c r="B11" s="15" t="s">
        <v>288</v>
      </c>
      <c r="C11" s="14">
        <v>0.15688560768462401</v>
      </c>
      <c r="D11" s="14">
        <v>0.168901288423527</v>
      </c>
      <c r="E11" s="14">
        <v>0.14607016243402299</v>
      </c>
      <c r="F11" s="14"/>
      <c r="G11" s="14">
        <v>0.13208174753509599</v>
      </c>
      <c r="H11" s="14">
        <v>0.19614710781272901</v>
      </c>
      <c r="I11" s="14">
        <v>0.14749308323560301</v>
      </c>
      <c r="J11" s="14">
        <v>0.14086652370109401</v>
      </c>
      <c r="K11" s="14">
        <v>0.17170815008754001</v>
      </c>
      <c r="L11" s="14">
        <v>0.15203548549546</v>
      </c>
      <c r="M11" s="14"/>
      <c r="N11" s="14">
        <v>0.12101682729414601</v>
      </c>
      <c r="O11" s="14">
        <v>0.15052930847743201</v>
      </c>
      <c r="P11" s="14">
        <v>0.16927226899178299</v>
      </c>
      <c r="Q11" s="14">
        <v>0.19226667980791101</v>
      </c>
      <c r="R11" s="14"/>
      <c r="S11" s="14">
        <v>0.14946228968661299</v>
      </c>
      <c r="T11" s="14">
        <v>0.18620989268233201</v>
      </c>
      <c r="U11" s="14">
        <v>0.151886532656999</v>
      </c>
      <c r="V11" s="14">
        <v>0.23041994391536799</v>
      </c>
      <c r="W11" s="14">
        <v>0.13045290602228801</v>
      </c>
      <c r="X11" s="14">
        <v>0.139539002310061</v>
      </c>
      <c r="Y11" s="14">
        <v>0.112167384438195</v>
      </c>
      <c r="Z11" s="14">
        <v>0.14132307250068801</v>
      </c>
      <c r="AA11" s="14">
        <v>0.160762618911507</v>
      </c>
      <c r="AB11" s="14">
        <v>0.16245001018455199</v>
      </c>
      <c r="AC11" s="14">
        <v>0.130735507638648</v>
      </c>
      <c r="AD11" s="14">
        <v>0.123665342892795</v>
      </c>
      <c r="AE11" s="14"/>
      <c r="AF11" s="14">
        <v>0.15979859547618699</v>
      </c>
      <c r="AG11" s="14">
        <v>0.13714996541197</v>
      </c>
      <c r="AH11" s="14">
        <v>0.213802029459747</v>
      </c>
      <c r="AI11" s="14"/>
      <c r="AJ11" s="14">
        <v>0.14644654462399601</v>
      </c>
      <c r="AK11" s="14">
        <v>0.154905892744269</v>
      </c>
      <c r="AL11" s="14">
        <v>0.17914604425130901</v>
      </c>
      <c r="AM11" s="14">
        <v>0.101690989224048</v>
      </c>
      <c r="AN11" s="14">
        <v>0.208506073780656</v>
      </c>
      <c r="AO11" s="14"/>
      <c r="AP11" s="14">
        <v>0.161639137662136</v>
      </c>
      <c r="AQ11" s="14">
        <v>0.13903756402533099</v>
      </c>
      <c r="AR11" s="14">
        <v>0.16163808078308201</v>
      </c>
      <c r="AS11" s="14"/>
      <c r="AT11" s="14">
        <v>0.20493392778945799</v>
      </c>
      <c r="AU11" s="14">
        <v>0.163121832410595</v>
      </c>
      <c r="AV11" s="14">
        <v>0.12959012572831199</v>
      </c>
      <c r="AW11" s="14">
        <v>9.6851157278282293E-2</v>
      </c>
      <c r="AX11" s="14">
        <v>0.127825006200671</v>
      </c>
      <c r="AY11" s="14"/>
      <c r="AZ11" s="14">
        <v>0.169123632818549</v>
      </c>
      <c r="BA11" s="14">
        <v>0.144745032490779</v>
      </c>
      <c r="BB11" s="14">
        <v>0.155654179559155</v>
      </c>
      <c r="BC11" s="14">
        <v>0.15505516496684399</v>
      </c>
      <c r="BD11" s="14">
        <v>0.157571691862253</v>
      </c>
      <c r="BE11" s="14">
        <v>0.172845495104477</v>
      </c>
    </row>
    <row r="12" spans="2:57" x14ac:dyDescent="0.25">
      <c r="B12" s="15" t="s">
        <v>289</v>
      </c>
      <c r="C12" s="14">
        <v>5.0323279343334297E-2</v>
      </c>
      <c r="D12" s="14">
        <v>5.4484569482586599E-2</v>
      </c>
      <c r="E12" s="14">
        <v>4.5690462254540001E-2</v>
      </c>
      <c r="F12" s="14"/>
      <c r="G12" s="14">
        <v>5.3451076000534899E-2</v>
      </c>
      <c r="H12" s="14">
        <v>2.40872748731699E-2</v>
      </c>
      <c r="I12" s="14">
        <v>6.3383888190062895E-2</v>
      </c>
      <c r="J12" s="14">
        <v>4.44784990893781E-2</v>
      </c>
      <c r="K12" s="14">
        <v>5.5568339095758298E-2</v>
      </c>
      <c r="L12" s="14">
        <v>6.0304446472786703E-2</v>
      </c>
      <c r="M12" s="14"/>
      <c r="N12" s="14">
        <v>2.6407744096177199E-2</v>
      </c>
      <c r="O12" s="14">
        <v>3.7097103277242797E-2</v>
      </c>
      <c r="P12" s="14">
        <v>7.5934649763451795E-2</v>
      </c>
      <c r="Q12" s="14">
        <v>6.8262276265417907E-2</v>
      </c>
      <c r="R12" s="14"/>
      <c r="S12" s="14">
        <v>2.5676414518501701E-2</v>
      </c>
      <c r="T12" s="14">
        <v>3.0473986913607899E-2</v>
      </c>
      <c r="U12" s="14">
        <v>8.1955275992402904E-2</v>
      </c>
      <c r="V12" s="14">
        <v>3.3422276342363097E-2</v>
      </c>
      <c r="W12" s="14">
        <v>7.0136232563925996E-2</v>
      </c>
      <c r="X12" s="14">
        <v>6.0205034534670097E-2</v>
      </c>
      <c r="Y12" s="14">
        <v>5.6686380753251102E-2</v>
      </c>
      <c r="Z12" s="14">
        <v>4.9243513265643302E-2</v>
      </c>
      <c r="AA12" s="14">
        <v>3.76943019772467E-2</v>
      </c>
      <c r="AB12" s="14">
        <v>5.9980805292694603E-2</v>
      </c>
      <c r="AC12" s="14">
        <v>7.8018794649760206E-2</v>
      </c>
      <c r="AD12" s="14">
        <v>9.7751184653817005E-2</v>
      </c>
      <c r="AE12" s="14"/>
      <c r="AF12" s="14">
        <v>7.2230989644726504E-2</v>
      </c>
      <c r="AG12" s="14">
        <v>2.96779916285888E-2</v>
      </c>
      <c r="AH12" s="14">
        <v>5.5241470201960803E-2</v>
      </c>
      <c r="AI12" s="14"/>
      <c r="AJ12" s="14">
        <v>5.5313352158033402E-2</v>
      </c>
      <c r="AK12" s="14">
        <v>3.6836202161831602E-2</v>
      </c>
      <c r="AL12" s="14">
        <v>1.8732772804197498E-2</v>
      </c>
      <c r="AM12" s="14">
        <v>0</v>
      </c>
      <c r="AN12" s="14">
        <v>6.9766726153523501E-2</v>
      </c>
      <c r="AO12" s="14"/>
      <c r="AP12" s="14">
        <v>4.7983206028497302E-2</v>
      </c>
      <c r="AQ12" s="14">
        <v>3.1634697447778901E-2</v>
      </c>
      <c r="AR12" s="14">
        <v>6.9284031145686806E-2</v>
      </c>
      <c r="AS12" s="14"/>
      <c r="AT12" s="14">
        <v>8.2766829980484305E-2</v>
      </c>
      <c r="AU12" s="14">
        <v>5.4488768151390497E-2</v>
      </c>
      <c r="AV12" s="14">
        <v>1.67562847467078E-2</v>
      </c>
      <c r="AW12" s="14">
        <v>2.7418560196492501E-2</v>
      </c>
      <c r="AX12" s="14">
        <v>0</v>
      </c>
      <c r="AY12" s="14"/>
      <c r="AZ12" s="14">
        <v>2.9218424699673E-2</v>
      </c>
      <c r="BA12" s="14">
        <v>4.3469953741061398E-2</v>
      </c>
      <c r="BB12" s="14">
        <v>4.8729309798621799E-2</v>
      </c>
      <c r="BC12" s="14">
        <v>7.1449200734696294E-2</v>
      </c>
      <c r="BD12" s="14">
        <v>7.6678982230717202E-2</v>
      </c>
      <c r="BE12" s="14">
        <v>5.7876266255873499E-2</v>
      </c>
    </row>
    <row r="13" spans="2:57" x14ac:dyDescent="0.25">
      <c r="B13" s="37" t="s">
        <v>87</v>
      </c>
      <c r="C13" s="35">
        <v>1.41931161535678E-2</v>
      </c>
      <c r="D13" s="35">
        <v>1.27793527545921E-2</v>
      </c>
      <c r="E13" s="35">
        <v>1.5658783806114501E-2</v>
      </c>
      <c r="F13" s="35"/>
      <c r="G13" s="35">
        <v>1.8158034273851299E-2</v>
      </c>
      <c r="H13" s="35">
        <v>9.9378246331767797E-3</v>
      </c>
      <c r="I13" s="35">
        <v>1.8370814651174201E-2</v>
      </c>
      <c r="J13" s="35">
        <v>1.7054027221383501E-2</v>
      </c>
      <c r="K13" s="35">
        <v>3.9556638096150702E-3</v>
      </c>
      <c r="L13" s="35">
        <v>1.6186244844637699E-2</v>
      </c>
      <c r="M13" s="35"/>
      <c r="N13" s="35">
        <v>7.3263710539521899E-3</v>
      </c>
      <c r="O13" s="35">
        <v>2.1698205740762901E-2</v>
      </c>
      <c r="P13" s="35">
        <v>8.0570193947642598E-3</v>
      </c>
      <c r="Q13" s="35">
        <v>1.7237950750123299E-2</v>
      </c>
      <c r="R13" s="35"/>
      <c r="S13" s="35">
        <v>2.1153285725178599E-2</v>
      </c>
      <c r="T13" s="35">
        <v>1.5186226076070401E-2</v>
      </c>
      <c r="U13" s="35">
        <v>1.17936910747566E-2</v>
      </c>
      <c r="V13" s="35">
        <v>3.03106362115526E-2</v>
      </c>
      <c r="W13" s="35">
        <v>2.2233707079416999E-2</v>
      </c>
      <c r="X13" s="35">
        <v>1.7655330761042701E-2</v>
      </c>
      <c r="Y13" s="35">
        <v>5.6585128991296502E-3</v>
      </c>
      <c r="Z13" s="35">
        <v>2.61022200747511E-2</v>
      </c>
      <c r="AA13" s="35">
        <v>4.1815140879053504E-3</v>
      </c>
      <c r="AB13" s="35">
        <v>5.3087731957765496E-3</v>
      </c>
      <c r="AC13" s="35">
        <v>0</v>
      </c>
      <c r="AD13" s="35">
        <v>0</v>
      </c>
      <c r="AE13" s="35"/>
      <c r="AF13" s="35">
        <v>1.9480880959695499E-2</v>
      </c>
      <c r="AG13" s="35">
        <v>7.3037327240679196E-3</v>
      </c>
      <c r="AH13" s="35">
        <v>1.48898090505551E-2</v>
      </c>
      <c r="AI13" s="35"/>
      <c r="AJ13" s="35">
        <v>1.80469644884633E-2</v>
      </c>
      <c r="AK13" s="35">
        <v>1.04900227564447E-2</v>
      </c>
      <c r="AL13" s="35">
        <v>0</v>
      </c>
      <c r="AM13" s="35">
        <v>0</v>
      </c>
      <c r="AN13" s="35">
        <v>1.2444064109693001E-2</v>
      </c>
      <c r="AO13" s="35"/>
      <c r="AP13" s="35">
        <v>8.2986907326133303E-3</v>
      </c>
      <c r="AQ13" s="35">
        <v>1.37635886882196E-2</v>
      </c>
      <c r="AR13" s="35">
        <v>0</v>
      </c>
      <c r="AS13" s="35"/>
      <c r="AT13" s="35">
        <v>1.9945497759239001E-2</v>
      </c>
      <c r="AU13" s="35">
        <v>1.6924227220089901E-2</v>
      </c>
      <c r="AV13" s="35">
        <v>7.3895187630428098E-3</v>
      </c>
      <c r="AW13" s="35">
        <v>1.38959232293638E-2</v>
      </c>
      <c r="AX13" s="35">
        <v>3.2191184540443701E-2</v>
      </c>
      <c r="AY13" s="35"/>
      <c r="AZ13" s="35">
        <v>1.06794195533356E-2</v>
      </c>
      <c r="BA13" s="35">
        <v>1.23598926400964E-2</v>
      </c>
      <c r="BB13" s="35">
        <v>7.8750682796819294E-3</v>
      </c>
      <c r="BC13" s="35">
        <v>2.48326193245412E-2</v>
      </c>
      <c r="BD13" s="35">
        <v>1.4284283471657999E-2</v>
      </c>
      <c r="BE13" s="35">
        <v>1.7446071249939701E-2</v>
      </c>
    </row>
    <row r="14" spans="2:57" x14ac:dyDescent="0.25">
      <c r="B14" s="36"/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2:BE18"/>
  <sheetViews>
    <sheetView showGridLines="0" workbookViewId="0">
      <pane xSplit="2" topLeftCell="AH1" activePane="topRight" state="frozen"/>
      <selection pane="topRight" activeCell="AJ11" sqref="AJ11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286</v>
      </c>
      <c r="C9" s="14">
        <v>0.48625264747395203</v>
      </c>
      <c r="D9" s="14">
        <v>0.460139616793454</v>
      </c>
      <c r="E9" s="14">
        <v>0.51169253513277002</v>
      </c>
      <c r="F9" s="14"/>
      <c r="G9" s="14">
        <v>0.42046638144884302</v>
      </c>
      <c r="H9" s="14">
        <v>0.44943749226275498</v>
      </c>
      <c r="I9" s="14">
        <v>0.47362708030399697</v>
      </c>
      <c r="J9" s="14">
        <v>0.50775730734591196</v>
      </c>
      <c r="K9" s="14">
        <v>0.52752244233852896</v>
      </c>
      <c r="L9" s="14">
        <v>0.52538139461049704</v>
      </c>
      <c r="M9" s="14"/>
      <c r="N9" s="14">
        <v>0.56981567844909597</v>
      </c>
      <c r="O9" s="14">
        <v>0.52494102075264304</v>
      </c>
      <c r="P9" s="14">
        <v>0.45656175865083498</v>
      </c>
      <c r="Q9" s="14">
        <v>0.38324195818939699</v>
      </c>
      <c r="R9" s="14"/>
      <c r="S9" s="14">
        <v>0.45978923828172003</v>
      </c>
      <c r="T9" s="14">
        <v>0.51643445543223598</v>
      </c>
      <c r="U9" s="14">
        <v>0.46064770421794499</v>
      </c>
      <c r="V9" s="14">
        <v>0.42148543513963299</v>
      </c>
      <c r="W9" s="14">
        <v>0.48788494444298303</v>
      </c>
      <c r="X9" s="14">
        <v>0.43461615172253998</v>
      </c>
      <c r="Y9" s="14">
        <v>0.53831978355528598</v>
      </c>
      <c r="Z9" s="14">
        <v>0.49064021030528399</v>
      </c>
      <c r="AA9" s="14">
        <v>0.52702489613034598</v>
      </c>
      <c r="AB9" s="14">
        <v>0.503708836633602</v>
      </c>
      <c r="AC9" s="14">
        <v>0.49108453154630399</v>
      </c>
      <c r="AD9" s="14">
        <v>0.53828330330774299</v>
      </c>
      <c r="AE9" s="14"/>
      <c r="AF9" s="14">
        <v>0.48943812298401301</v>
      </c>
      <c r="AG9" s="14">
        <v>0.53392328952355605</v>
      </c>
      <c r="AH9" s="14">
        <v>0.39076477933959303</v>
      </c>
      <c r="AI9" s="14"/>
      <c r="AJ9" s="14">
        <v>0.49651627605580201</v>
      </c>
      <c r="AK9" s="14">
        <v>0.46349794101547898</v>
      </c>
      <c r="AL9" s="14">
        <v>0.60745678079200305</v>
      </c>
      <c r="AM9" s="14">
        <v>0.58387177530692402</v>
      </c>
      <c r="AN9" s="14">
        <v>0.41929611429276697</v>
      </c>
      <c r="AO9" s="14"/>
      <c r="AP9" s="14">
        <v>0.480606674421241</v>
      </c>
      <c r="AQ9" s="14">
        <v>0.51134221483736098</v>
      </c>
      <c r="AR9" s="14">
        <v>0.54480955324908498</v>
      </c>
      <c r="AS9" s="14"/>
      <c r="AT9" s="14">
        <v>0.38889426671537403</v>
      </c>
      <c r="AU9" s="14">
        <v>0.45727452579446798</v>
      </c>
      <c r="AV9" s="14">
        <v>0.52650611141702697</v>
      </c>
      <c r="AW9" s="14">
        <v>0.58261433979120902</v>
      </c>
      <c r="AX9" s="14">
        <v>0.57546679879616902</v>
      </c>
      <c r="AY9" s="14"/>
      <c r="AZ9" s="14">
        <v>0.47190752041959899</v>
      </c>
      <c r="BA9" s="14">
        <v>0.48130581045302401</v>
      </c>
      <c r="BB9" s="14">
        <v>0.50141878230442405</v>
      </c>
      <c r="BC9" s="14">
        <v>0.47710398846795898</v>
      </c>
      <c r="BD9" s="14">
        <v>0.51942297552863603</v>
      </c>
      <c r="BE9" s="14">
        <v>0.50289453287031605</v>
      </c>
    </row>
    <row r="10" spans="2:57" x14ac:dyDescent="0.25">
      <c r="B10" s="15" t="s">
        <v>287</v>
      </c>
      <c r="C10" s="14">
        <v>0.39461062917690598</v>
      </c>
      <c r="D10" s="14">
        <v>0.40609651730645302</v>
      </c>
      <c r="E10" s="14">
        <v>0.38362520944761203</v>
      </c>
      <c r="F10" s="14"/>
      <c r="G10" s="14">
        <v>0.41509383462270799</v>
      </c>
      <c r="H10" s="14">
        <v>0.42013284638443898</v>
      </c>
      <c r="I10" s="14">
        <v>0.40881184591511999</v>
      </c>
      <c r="J10" s="14">
        <v>0.39833679453950499</v>
      </c>
      <c r="K10" s="14">
        <v>0.36847888688053199</v>
      </c>
      <c r="L10" s="14">
        <v>0.36302823782674798</v>
      </c>
      <c r="M10" s="14"/>
      <c r="N10" s="14">
        <v>0.34481957506572902</v>
      </c>
      <c r="O10" s="14">
        <v>0.38238562713701602</v>
      </c>
      <c r="P10" s="14">
        <v>0.389275989141665</v>
      </c>
      <c r="Q10" s="14">
        <v>0.46882625488251201</v>
      </c>
      <c r="R10" s="14"/>
      <c r="S10" s="14">
        <v>0.43820693803442101</v>
      </c>
      <c r="T10" s="14">
        <v>0.373589559726762</v>
      </c>
      <c r="U10" s="14">
        <v>0.41278714046605403</v>
      </c>
      <c r="V10" s="14">
        <v>0.40269630391830902</v>
      </c>
      <c r="W10" s="14">
        <v>0.40191451520695498</v>
      </c>
      <c r="X10" s="14">
        <v>0.450224013854649</v>
      </c>
      <c r="Y10" s="14">
        <v>0.38562043845869598</v>
      </c>
      <c r="Z10" s="14">
        <v>0.38331742260400198</v>
      </c>
      <c r="AA10" s="14">
        <v>0.37388030051509902</v>
      </c>
      <c r="AB10" s="14">
        <v>0.38739362044050801</v>
      </c>
      <c r="AC10" s="14">
        <v>0.34002785724846202</v>
      </c>
      <c r="AD10" s="14">
        <v>0.25274544343367</v>
      </c>
      <c r="AE10" s="14"/>
      <c r="AF10" s="14">
        <v>0.37714799267929999</v>
      </c>
      <c r="AG10" s="14">
        <v>0.37516040137436002</v>
      </c>
      <c r="AH10" s="14">
        <v>0.459020524812356</v>
      </c>
      <c r="AI10" s="14"/>
      <c r="AJ10" s="14">
        <v>0.39340113519759501</v>
      </c>
      <c r="AK10" s="14">
        <v>0.42136894764431998</v>
      </c>
      <c r="AL10" s="14">
        <v>0.31597526106742801</v>
      </c>
      <c r="AM10" s="14">
        <v>0.38657787605331601</v>
      </c>
      <c r="AN10" s="14">
        <v>0.46311678774682402</v>
      </c>
      <c r="AO10" s="14"/>
      <c r="AP10" s="14">
        <v>0.40940226282695402</v>
      </c>
      <c r="AQ10" s="14">
        <v>0.386896843009984</v>
      </c>
      <c r="AR10" s="14">
        <v>0.36557272819938103</v>
      </c>
      <c r="AS10" s="14"/>
      <c r="AT10" s="14">
        <v>0.45328739916864702</v>
      </c>
      <c r="AU10" s="14">
        <v>0.41050821161357798</v>
      </c>
      <c r="AV10" s="14">
        <v>0.39086041365520502</v>
      </c>
      <c r="AW10" s="14">
        <v>0.33258717071619798</v>
      </c>
      <c r="AX10" s="14">
        <v>0.36463194573496099</v>
      </c>
      <c r="AY10" s="14"/>
      <c r="AZ10" s="14">
        <v>0.42354106870928199</v>
      </c>
      <c r="BA10" s="14">
        <v>0.40353979453514099</v>
      </c>
      <c r="BB10" s="14">
        <v>0.39846113565704999</v>
      </c>
      <c r="BC10" s="14">
        <v>0.38257515188735303</v>
      </c>
      <c r="BD10" s="14">
        <v>0.34603008125241203</v>
      </c>
      <c r="BE10" s="14">
        <v>0.35391015798043801</v>
      </c>
    </row>
    <row r="11" spans="2:57" x14ac:dyDescent="0.25">
      <c r="B11" s="15" t="s">
        <v>288</v>
      </c>
      <c r="C11" s="14">
        <v>8.5869669981634297E-2</v>
      </c>
      <c r="D11" s="14">
        <v>9.5692824452796602E-2</v>
      </c>
      <c r="E11" s="14">
        <v>7.5913551526926498E-2</v>
      </c>
      <c r="F11" s="14"/>
      <c r="G11" s="14">
        <v>0.112217871294528</v>
      </c>
      <c r="H11" s="14">
        <v>0.105702141479754</v>
      </c>
      <c r="I11" s="14">
        <v>9.4070290356094002E-2</v>
      </c>
      <c r="J11" s="14">
        <v>6.4239337710248395E-2</v>
      </c>
      <c r="K11" s="14">
        <v>6.7109596485513595E-2</v>
      </c>
      <c r="L11" s="14">
        <v>7.5564480607213394E-2</v>
      </c>
      <c r="M11" s="14"/>
      <c r="N11" s="14">
        <v>6.1436529021159599E-2</v>
      </c>
      <c r="O11" s="14">
        <v>6.9057308684038005E-2</v>
      </c>
      <c r="P11" s="14">
        <v>0.115752783467213</v>
      </c>
      <c r="Q11" s="14">
        <v>0.100694608416943</v>
      </c>
      <c r="R11" s="14"/>
      <c r="S11" s="14">
        <v>7.9889770272905294E-2</v>
      </c>
      <c r="T11" s="14">
        <v>6.8207014981150296E-2</v>
      </c>
      <c r="U11" s="14">
        <v>8.4340679916907996E-2</v>
      </c>
      <c r="V11" s="14">
        <v>0.13617641094615299</v>
      </c>
      <c r="W11" s="14">
        <v>8.1161305571407397E-2</v>
      </c>
      <c r="X11" s="14">
        <v>8.4963204661831396E-2</v>
      </c>
      <c r="Y11" s="14">
        <v>4.5362284000525603E-2</v>
      </c>
      <c r="Z11" s="14">
        <v>8.8401582693491104E-2</v>
      </c>
      <c r="AA11" s="14">
        <v>7.1516258380433101E-2</v>
      </c>
      <c r="AB11" s="14">
        <v>8.4718747313558607E-2</v>
      </c>
      <c r="AC11" s="14">
        <v>0.11128011682686199</v>
      </c>
      <c r="AD11" s="14">
        <v>0.17608423649920199</v>
      </c>
      <c r="AE11" s="14"/>
      <c r="AF11" s="14">
        <v>8.9860908302328096E-2</v>
      </c>
      <c r="AG11" s="14">
        <v>6.8540541805616598E-2</v>
      </c>
      <c r="AH11" s="14">
        <v>0.112770943257183</v>
      </c>
      <c r="AI11" s="14"/>
      <c r="AJ11" s="14">
        <v>7.4787957062444801E-2</v>
      </c>
      <c r="AK11" s="14">
        <v>8.9367027064388205E-2</v>
      </c>
      <c r="AL11" s="14">
        <v>6.9430842850878305E-2</v>
      </c>
      <c r="AM11" s="14">
        <v>2.9550348639759701E-2</v>
      </c>
      <c r="AN11" s="14">
        <v>7.0064584443451497E-2</v>
      </c>
      <c r="AO11" s="14"/>
      <c r="AP11" s="14">
        <v>6.7361458210814601E-2</v>
      </c>
      <c r="AQ11" s="14">
        <v>7.9860551426886403E-2</v>
      </c>
      <c r="AR11" s="14">
        <v>6.6644435789506101E-2</v>
      </c>
      <c r="AS11" s="14"/>
      <c r="AT11" s="14">
        <v>0.109914554800114</v>
      </c>
      <c r="AU11" s="14">
        <v>9.9026458096176301E-2</v>
      </c>
      <c r="AV11" s="14">
        <v>6.4805912690167805E-2</v>
      </c>
      <c r="AW11" s="14">
        <v>6.2161819242170797E-2</v>
      </c>
      <c r="AX11" s="14">
        <v>2.6557359773623002E-2</v>
      </c>
      <c r="AY11" s="14"/>
      <c r="AZ11" s="14">
        <v>7.9974647612999397E-2</v>
      </c>
      <c r="BA11" s="14">
        <v>8.9944963185545498E-2</v>
      </c>
      <c r="BB11" s="14">
        <v>7.5882995581138299E-2</v>
      </c>
      <c r="BC11" s="14">
        <v>9.08425578554449E-2</v>
      </c>
      <c r="BD11" s="14">
        <v>8.8494268676338694E-2</v>
      </c>
      <c r="BE11" s="14">
        <v>9.0860827910613395E-2</v>
      </c>
    </row>
    <row r="12" spans="2:57" x14ac:dyDescent="0.25">
      <c r="B12" s="15" t="s">
        <v>289</v>
      </c>
      <c r="C12" s="14">
        <v>2.7463371214243699E-2</v>
      </c>
      <c r="D12" s="14">
        <v>3.0173305345265002E-2</v>
      </c>
      <c r="E12" s="14">
        <v>2.4977289391568701E-2</v>
      </c>
      <c r="F12" s="14"/>
      <c r="G12" s="14">
        <v>3.7244458784042998E-2</v>
      </c>
      <c r="H12" s="14">
        <v>1.81091224806595E-2</v>
      </c>
      <c r="I12" s="14">
        <v>1.3988679179078299E-2</v>
      </c>
      <c r="J12" s="14">
        <v>2.96665604043342E-2</v>
      </c>
      <c r="K12" s="14">
        <v>3.6889074295426198E-2</v>
      </c>
      <c r="L12" s="14">
        <v>3.1406563527120901E-2</v>
      </c>
      <c r="M12" s="14"/>
      <c r="N12" s="14">
        <v>2.1856006790747201E-2</v>
      </c>
      <c r="O12" s="14">
        <v>1.60044061909379E-2</v>
      </c>
      <c r="P12" s="14">
        <v>3.2727392281559201E-2</v>
      </c>
      <c r="Q12" s="14">
        <v>4.1294592732199903E-2</v>
      </c>
      <c r="R12" s="14"/>
      <c r="S12" s="14">
        <v>1.4725652427904299E-2</v>
      </c>
      <c r="T12" s="14">
        <v>3.8216488631358E-2</v>
      </c>
      <c r="U12" s="14">
        <v>3.5885318146156198E-2</v>
      </c>
      <c r="V12" s="14">
        <v>2.7857619499797901E-2</v>
      </c>
      <c r="W12" s="14">
        <v>2.11448079970822E-2</v>
      </c>
      <c r="X12" s="14">
        <v>1.7337085073924799E-2</v>
      </c>
      <c r="Y12" s="14">
        <v>3.0697493985492499E-2</v>
      </c>
      <c r="Z12" s="14">
        <v>2.4874516190444E-2</v>
      </c>
      <c r="AA12" s="14">
        <v>2.7578544974121998E-2</v>
      </c>
      <c r="AB12" s="14">
        <v>2.41787956123313E-2</v>
      </c>
      <c r="AC12" s="14">
        <v>5.7607494378371503E-2</v>
      </c>
      <c r="AD12" s="14">
        <v>1.55562616263463E-2</v>
      </c>
      <c r="AE12" s="14"/>
      <c r="AF12" s="14">
        <v>3.8588572906821203E-2</v>
      </c>
      <c r="AG12" s="14">
        <v>1.9831442666650899E-2</v>
      </c>
      <c r="AH12" s="14">
        <v>2.9951352521399702E-2</v>
      </c>
      <c r="AI12" s="14"/>
      <c r="AJ12" s="14">
        <v>2.88664525732059E-2</v>
      </c>
      <c r="AK12" s="14">
        <v>2.2286800583779E-2</v>
      </c>
      <c r="AL12" s="14">
        <v>7.1371152896908697E-3</v>
      </c>
      <c r="AM12" s="14">
        <v>0</v>
      </c>
      <c r="AN12" s="14">
        <v>3.9261793793028299E-2</v>
      </c>
      <c r="AO12" s="14"/>
      <c r="AP12" s="14">
        <v>3.6763525493975401E-2</v>
      </c>
      <c r="AQ12" s="14">
        <v>1.7935891682825701E-2</v>
      </c>
      <c r="AR12" s="14">
        <v>2.2973282762028001E-2</v>
      </c>
      <c r="AS12" s="14"/>
      <c r="AT12" s="14">
        <v>4.3926878093824097E-2</v>
      </c>
      <c r="AU12" s="14">
        <v>2.4185534341716799E-2</v>
      </c>
      <c r="AV12" s="14">
        <v>1.17637592090613E-2</v>
      </c>
      <c r="AW12" s="14">
        <v>1.7552863854087698E-2</v>
      </c>
      <c r="AX12" s="14">
        <v>3.3343895695246997E-2</v>
      </c>
      <c r="AY12" s="14"/>
      <c r="AZ12" s="14">
        <v>1.9922316690781299E-2</v>
      </c>
      <c r="BA12" s="14">
        <v>1.9458223203072202E-2</v>
      </c>
      <c r="BB12" s="14">
        <v>1.6362018177706199E-2</v>
      </c>
      <c r="BC12" s="14">
        <v>4.6950291460287397E-2</v>
      </c>
      <c r="BD12" s="14">
        <v>4.1331943567290502E-2</v>
      </c>
      <c r="BE12" s="14">
        <v>3.4047659930068398E-2</v>
      </c>
    </row>
    <row r="13" spans="2:57" x14ac:dyDescent="0.25">
      <c r="B13" s="37" t="s">
        <v>87</v>
      </c>
      <c r="C13" s="35">
        <v>5.8036821532632902E-3</v>
      </c>
      <c r="D13" s="35">
        <v>7.8977361020316408E-3</v>
      </c>
      <c r="E13" s="35">
        <v>3.7914145011229499E-3</v>
      </c>
      <c r="F13" s="35"/>
      <c r="G13" s="35">
        <v>1.4977453849877399E-2</v>
      </c>
      <c r="H13" s="35">
        <v>6.6183973923920301E-3</v>
      </c>
      <c r="I13" s="35">
        <v>9.5021042457107893E-3</v>
      </c>
      <c r="J13" s="35">
        <v>0</v>
      </c>
      <c r="K13" s="35">
        <v>0</v>
      </c>
      <c r="L13" s="35">
        <v>4.6193234284210398E-3</v>
      </c>
      <c r="M13" s="35"/>
      <c r="N13" s="35">
        <v>2.0722106732687E-3</v>
      </c>
      <c r="O13" s="35">
        <v>7.6116372353647E-3</v>
      </c>
      <c r="P13" s="35">
        <v>5.6820764587279899E-3</v>
      </c>
      <c r="Q13" s="35">
        <v>5.9425857789481996E-3</v>
      </c>
      <c r="R13" s="35"/>
      <c r="S13" s="35">
        <v>7.3884009830491697E-3</v>
      </c>
      <c r="T13" s="35">
        <v>3.5524812284930402E-3</v>
      </c>
      <c r="U13" s="35">
        <v>6.3391572529366298E-3</v>
      </c>
      <c r="V13" s="35">
        <v>1.1784230496107599E-2</v>
      </c>
      <c r="W13" s="35">
        <v>7.8944267815719803E-3</v>
      </c>
      <c r="X13" s="35">
        <v>1.28595446870552E-2</v>
      </c>
      <c r="Y13" s="35">
        <v>0</v>
      </c>
      <c r="Z13" s="35">
        <v>1.27662682067788E-2</v>
      </c>
      <c r="AA13" s="35">
        <v>0</v>
      </c>
      <c r="AB13" s="35">
        <v>0</v>
      </c>
      <c r="AC13" s="35">
        <v>0</v>
      </c>
      <c r="AD13" s="35">
        <v>1.7330755133039201E-2</v>
      </c>
      <c r="AE13" s="35"/>
      <c r="AF13" s="35">
        <v>4.9644031275381901E-3</v>
      </c>
      <c r="AG13" s="35">
        <v>2.5443246298166799E-3</v>
      </c>
      <c r="AH13" s="35">
        <v>7.4924000694684299E-3</v>
      </c>
      <c r="AI13" s="35"/>
      <c r="AJ13" s="35">
        <v>6.4281791109518397E-3</v>
      </c>
      <c r="AK13" s="35">
        <v>3.4792836920335898E-3</v>
      </c>
      <c r="AL13" s="35">
        <v>0</v>
      </c>
      <c r="AM13" s="35">
        <v>0</v>
      </c>
      <c r="AN13" s="35">
        <v>8.2607197239292895E-3</v>
      </c>
      <c r="AO13" s="35"/>
      <c r="AP13" s="35">
        <v>5.8660790470153896E-3</v>
      </c>
      <c r="AQ13" s="35">
        <v>3.9644990429430404E-3</v>
      </c>
      <c r="AR13" s="35">
        <v>0</v>
      </c>
      <c r="AS13" s="35"/>
      <c r="AT13" s="35">
        <v>3.9769012220411699E-3</v>
      </c>
      <c r="AU13" s="35">
        <v>9.00527015406055E-3</v>
      </c>
      <c r="AV13" s="35">
        <v>6.0638030285385704E-3</v>
      </c>
      <c r="AW13" s="35">
        <v>5.0838063963343297E-3</v>
      </c>
      <c r="AX13" s="35">
        <v>0</v>
      </c>
      <c r="AY13" s="35"/>
      <c r="AZ13" s="35">
        <v>4.6544465673383799E-3</v>
      </c>
      <c r="BA13" s="35">
        <v>5.7512086232176596E-3</v>
      </c>
      <c r="BB13" s="35">
        <v>7.8750682796819294E-3</v>
      </c>
      <c r="BC13" s="35">
        <v>2.5280103289556598E-3</v>
      </c>
      <c r="BD13" s="35">
        <v>4.7207309753229303E-3</v>
      </c>
      <c r="BE13" s="35">
        <v>1.8286821308563701E-2</v>
      </c>
    </row>
    <row r="14" spans="2:57" x14ac:dyDescent="0.25">
      <c r="B14" s="36"/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B2:BE18"/>
  <sheetViews>
    <sheetView showGridLines="0" workbookViewId="0">
      <pane xSplit="2" topLeftCell="AH1" activePane="topRight" state="frozen"/>
      <selection pane="topRight" activeCell="AK9" sqref="AK9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286</v>
      </c>
      <c r="C9" s="14">
        <v>0.121914651941242</v>
      </c>
      <c r="D9" s="14">
        <v>0.11394310453598901</v>
      </c>
      <c r="E9" s="14">
        <v>0.127414128385956</v>
      </c>
      <c r="F9" s="14"/>
      <c r="G9" s="14">
        <v>0.18764525290924799</v>
      </c>
      <c r="H9" s="14">
        <v>0.191731554969051</v>
      </c>
      <c r="I9" s="14">
        <v>0.15956195429609599</v>
      </c>
      <c r="J9" s="14">
        <v>9.1232574240325603E-2</v>
      </c>
      <c r="K9" s="14">
        <v>6.6687280921008896E-2</v>
      </c>
      <c r="L9" s="14">
        <v>5.2318236168978502E-2</v>
      </c>
      <c r="M9" s="14"/>
      <c r="N9" s="14">
        <v>0.120301479420268</v>
      </c>
      <c r="O9" s="14">
        <v>0.105111713996887</v>
      </c>
      <c r="P9" s="14">
        <v>0.15727036617472201</v>
      </c>
      <c r="Q9" s="14">
        <v>0.10823860284633301</v>
      </c>
      <c r="R9" s="14"/>
      <c r="S9" s="14">
        <v>0.16765698995143599</v>
      </c>
      <c r="T9" s="14">
        <v>0.13450774756581901</v>
      </c>
      <c r="U9" s="14">
        <v>6.5374257543768993E-2</v>
      </c>
      <c r="V9" s="14">
        <v>0.110455978638379</v>
      </c>
      <c r="W9" s="14">
        <v>0.10733494767359</v>
      </c>
      <c r="X9" s="14">
        <v>0.155856639971822</v>
      </c>
      <c r="Y9" s="14">
        <v>9.5959334869389401E-2</v>
      </c>
      <c r="Z9" s="14">
        <v>0.156270778377918</v>
      </c>
      <c r="AA9" s="14">
        <v>0.118657497951085</v>
      </c>
      <c r="AB9" s="14">
        <v>8.8776944890392798E-2</v>
      </c>
      <c r="AC9" s="14">
        <v>0.125835412047728</v>
      </c>
      <c r="AD9" s="14">
        <v>9.8694106065490603E-2</v>
      </c>
      <c r="AE9" s="14"/>
      <c r="AF9" s="14">
        <v>9.7337177251138704E-2</v>
      </c>
      <c r="AG9" s="14">
        <v>0.140311768832934</v>
      </c>
      <c r="AH9" s="14">
        <v>0.105702398889795</v>
      </c>
      <c r="AI9" s="14"/>
      <c r="AJ9" s="14">
        <v>0.104510612621075</v>
      </c>
      <c r="AK9" s="14">
        <v>0.14008263505568</v>
      </c>
      <c r="AL9" s="14">
        <v>8.1262175272358406E-2</v>
      </c>
      <c r="AM9" s="14">
        <v>0.31824067312050203</v>
      </c>
      <c r="AN9" s="14">
        <v>0.11868434157860699</v>
      </c>
      <c r="AO9" s="14"/>
      <c r="AP9" s="14">
        <v>0.12500341478177701</v>
      </c>
      <c r="AQ9" s="14">
        <v>0.13346834307987299</v>
      </c>
      <c r="AR9" s="14">
        <v>0.115195197045543</v>
      </c>
      <c r="AS9" s="14"/>
      <c r="AT9" s="14">
        <v>9.0022389240682094E-2</v>
      </c>
      <c r="AU9" s="14">
        <v>0.10218004313587201</v>
      </c>
      <c r="AV9" s="14">
        <v>0.149524535419578</v>
      </c>
      <c r="AW9" s="14">
        <v>0.152426075573281</v>
      </c>
      <c r="AX9" s="14">
        <v>0.26367698524706001</v>
      </c>
      <c r="AY9" s="14"/>
      <c r="AZ9" s="14">
        <v>0.196917215535132</v>
      </c>
      <c r="BA9" s="14">
        <v>9.0761662657598302E-2</v>
      </c>
      <c r="BB9" s="14">
        <v>0.144675037360388</v>
      </c>
      <c r="BC9" s="14">
        <v>7.1280817754728901E-2</v>
      </c>
      <c r="BD9" s="14">
        <v>9.2450176748490001E-2</v>
      </c>
      <c r="BE9" s="14">
        <v>0.13214152498835299</v>
      </c>
    </row>
    <row r="10" spans="2:57" x14ac:dyDescent="0.25">
      <c r="B10" s="15" t="s">
        <v>287</v>
      </c>
      <c r="C10" s="14">
        <v>0.25554117226259498</v>
      </c>
      <c r="D10" s="14">
        <v>0.24031909609303601</v>
      </c>
      <c r="E10" s="14">
        <v>0.27009583436059897</v>
      </c>
      <c r="F10" s="14"/>
      <c r="G10" s="14">
        <v>0.36040787325313201</v>
      </c>
      <c r="H10" s="14">
        <v>0.26942248272230901</v>
      </c>
      <c r="I10" s="14">
        <v>0.31599784529700797</v>
      </c>
      <c r="J10" s="14">
        <v>0.26342887623438799</v>
      </c>
      <c r="K10" s="14">
        <v>0.17696633058370201</v>
      </c>
      <c r="L10" s="14">
        <v>0.171341530148133</v>
      </c>
      <c r="M10" s="14"/>
      <c r="N10" s="14">
        <v>0.27016608862723801</v>
      </c>
      <c r="O10" s="14">
        <v>0.23451313861370199</v>
      </c>
      <c r="P10" s="14">
        <v>0.26563242822701399</v>
      </c>
      <c r="Q10" s="14">
        <v>0.257323911679471</v>
      </c>
      <c r="R10" s="14"/>
      <c r="S10" s="14">
        <v>0.292455979224162</v>
      </c>
      <c r="T10" s="14">
        <v>0.20711300374508601</v>
      </c>
      <c r="U10" s="14">
        <v>0.27604810872251101</v>
      </c>
      <c r="V10" s="14">
        <v>0.23055045843552799</v>
      </c>
      <c r="W10" s="14">
        <v>0.295784857789329</v>
      </c>
      <c r="X10" s="14">
        <v>0.279332510169429</v>
      </c>
      <c r="Y10" s="14">
        <v>0.23681246116157501</v>
      </c>
      <c r="Z10" s="14">
        <v>0.229958852321446</v>
      </c>
      <c r="AA10" s="14">
        <v>0.24340254715252799</v>
      </c>
      <c r="AB10" s="14">
        <v>0.30674415037452901</v>
      </c>
      <c r="AC10" s="14">
        <v>0.19674696615205101</v>
      </c>
      <c r="AD10" s="14">
        <v>0.22154356100271999</v>
      </c>
      <c r="AE10" s="14"/>
      <c r="AF10" s="14">
        <v>0.22601811458603699</v>
      </c>
      <c r="AG10" s="14">
        <v>0.233991070092395</v>
      </c>
      <c r="AH10" s="14">
        <v>0.32363697052657803</v>
      </c>
      <c r="AI10" s="14"/>
      <c r="AJ10" s="14">
        <v>0.21342204326163899</v>
      </c>
      <c r="AK10" s="14">
        <v>0.28730461220655101</v>
      </c>
      <c r="AL10" s="14">
        <v>0.229464378409963</v>
      </c>
      <c r="AM10" s="14">
        <v>0.102702611526547</v>
      </c>
      <c r="AN10" s="14">
        <v>0.28700435866259699</v>
      </c>
      <c r="AO10" s="14"/>
      <c r="AP10" s="14">
        <v>0.23536981962384201</v>
      </c>
      <c r="AQ10" s="14">
        <v>0.28445772689297</v>
      </c>
      <c r="AR10" s="14">
        <v>0.249259830265324</v>
      </c>
      <c r="AS10" s="14"/>
      <c r="AT10" s="14">
        <v>0.242453350721997</v>
      </c>
      <c r="AU10" s="14">
        <v>0.23983000567453799</v>
      </c>
      <c r="AV10" s="14">
        <v>0.26849845824485602</v>
      </c>
      <c r="AW10" s="14">
        <v>0.28929678628409899</v>
      </c>
      <c r="AX10" s="14">
        <v>0.20012651307801099</v>
      </c>
      <c r="AY10" s="14"/>
      <c r="AZ10" s="14">
        <v>0.324369775416953</v>
      </c>
      <c r="BA10" s="14">
        <v>0.249044558736289</v>
      </c>
      <c r="BB10" s="14">
        <v>0.21761593914422001</v>
      </c>
      <c r="BC10" s="14">
        <v>0.244891114678287</v>
      </c>
      <c r="BD10" s="14">
        <v>0.18365081382039999</v>
      </c>
      <c r="BE10" s="14">
        <v>0.254796087383588</v>
      </c>
    </row>
    <row r="11" spans="2:57" x14ac:dyDescent="0.25">
      <c r="B11" s="15" t="s">
        <v>288</v>
      </c>
      <c r="C11" s="14">
        <v>0.312098243255159</v>
      </c>
      <c r="D11" s="14">
        <v>0.31389368246023802</v>
      </c>
      <c r="E11" s="14">
        <v>0.31112116454997302</v>
      </c>
      <c r="F11" s="14"/>
      <c r="G11" s="14">
        <v>0.27500385386477499</v>
      </c>
      <c r="H11" s="14">
        <v>0.29579495388000399</v>
      </c>
      <c r="I11" s="14">
        <v>0.29593493853174702</v>
      </c>
      <c r="J11" s="14">
        <v>0.28947501594611402</v>
      </c>
      <c r="K11" s="14">
        <v>0.34756134079041001</v>
      </c>
      <c r="L11" s="14">
        <v>0.35792842313113299</v>
      </c>
      <c r="M11" s="14"/>
      <c r="N11" s="14">
        <v>0.318413760744304</v>
      </c>
      <c r="O11" s="14">
        <v>0.30603795973646097</v>
      </c>
      <c r="P11" s="14">
        <v>0.33732110163715001</v>
      </c>
      <c r="Q11" s="14">
        <v>0.29111246829172999</v>
      </c>
      <c r="R11" s="14"/>
      <c r="S11" s="14">
        <v>0.29922557289471302</v>
      </c>
      <c r="T11" s="14">
        <v>0.28562677620085702</v>
      </c>
      <c r="U11" s="14">
        <v>0.316635509268685</v>
      </c>
      <c r="V11" s="14">
        <v>0.35271200382429202</v>
      </c>
      <c r="W11" s="14">
        <v>0.29576619282548999</v>
      </c>
      <c r="X11" s="14">
        <v>0.25499638860667601</v>
      </c>
      <c r="Y11" s="14">
        <v>0.32017107486567697</v>
      </c>
      <c r="Z11" s="14">
        <v>0.34614415968712597</v>
      </c>
      <c r="AA11" s="14">
        <v>0.33946973122674101</v>
      </c>
      <c r="AB11" s="14">
        <v>0.26559142969983501</v>
      </c>
      <c r="AC11" s="14">
        <v>0.42518504446049599</v>
      </c>
      <c r="AD11" s="14">
        <v>0.34563415675022502</v>
      </c>
      <c r="AE11" s="14"/>
      <c r="AF11" s="14">
        <v>0.286820396060951</v>
      </c>
      <c r="AG11" s="14">
        <v>0.33324535839571101</v>
      </c>
      <c r="AH11" s="14">
        <v>0.31536288637155002</v>
      </c>
      <c r="AI11" s="14"/>
      <c r="AJ11" s="14">
        <v>0.311148418497664</v>
      </c>
      <c r="AK11" s="14">
        <v>0.31953955138916001</v>
      </c>
      <c r="AL11" s="14">
        <v>0.40146596131396101</v>
      </c>
      <c r="AM11" s="14">
        <v>0.289119939454971</v>
      </c>
      <c r="AN11" s="14">
        <v>0.26218376966870699</v>
      </c>
      <c r="AO11" s="14"/>
      <c r="AP11" s="14">
        <v>0.31331552755683501</v>
      </c>
      <c r="AQ11" s="14">
        <v>0.31146358505395699</v>
      </c>
      <c r="AR11" s="14">
        <v>0.34415452390043999</v>
      </c>
      <c r="AS11" s="14"/>
      <c r="AT11" s="14">
        <v>0.29199356494729201</v>
      </c>
      <c r="AU11" s="14">
        <v>0.34792462890836001</v>
      </c>
      <c r="AV11" s="14">
        <v>0.31057695884947301</v>
      </c>
      <c r="AW11" s="14">
        <v>0.31608322514125398</v>
      </c>
      <c r="AX11" s="14">
        <v>0.22830672535573099</v>
      </c>
      <c r="AY11" s="14"/>
      <c r="AZ11" s="14">
        <v>0.26464395418290199</v>
      </c>
      <c r="BA11" s="14">
        <v>0.34532977908149798</v>
      </c>
      <c r="BB11" s="14">
        <v>0.309669361912916</v>
      </c>
      <c r="BC11" s="14">
        <v>0.28992123881141701</v>
      </c>
      <c r="BD11" s="14">
        <v>0.34893006719040698</v>
      </c>
      <c r="BE11" s="14">
        <v>0.34884537191841603</v>
      </c>
    </row>
    <row r="12" spans="2:57" x14ac:dyDescent="0.25">
      <c r="B12" s="15" t="s">
        <v>289</v>
      </c>
      <c r="C12" s="14">
        <v>0.29527741752569198</v>
      </c>
      <c r="D12" s="14">
        <v>0.31538437799309199</v>
      </c>
      <c r="E12" s="14">
        <v>0.27737260190706298</v>
      </c>
      <c r="F12" s="14"/>
      <c r="G12" s="14">
        <v>0.15332116255331399</v>
      </c>
      <c r="H12" s="14">
        <v>0.22593446933704001</v>
      </c>
      <c r="I12" s="14">
        <v>0.216735870325345</v>
      </c>
      <c r="J12" s="14">
        <v>0.32873318134271701</v>
      </c>
      <c r="K12" s="14">
        <v>0.402022826774038</v>
      </c>
      <c r="L12" s="14">
        <v>0.411797492547681</v>
      </c>
      <c r="M12" s="14"/>
      <c r="N12" s="14">
        <v>0.28219781858903897</v>
      </c>
      <c r="O12" s="14">
        <v>0.341442497125311</v>
      </c>
      <c r="P12" s="14">
        <v>0.22894062049369601</v>
      </c>
      <c r="Q12" s="14">
        <v>0.31718049527083497</v>
      </c>
      <c r="R12" s="14"/>
      <c r="S12" s="14">
        <v>0.218454863619093</v>
      </c>
      <c r="T12" s="14">
        <v>0.36418892347899501</v>
      </c>
      <c r="U12" s="14">
        <v>0.32882831299852799</v>
      </c>
      <c r="V12" s="14">
        <v>0.29342017480454202</v>
      </c>
      <c r="W12" s="14">
        <v>0.29321957493001899</v>
      </c>
      <c r="X12" s="14">
        <v>0.27448264828631902</v>
      </c>
      <c r="Y12" s="14">
        <v>0.33456419338738802</v>
      </c>
      <c r="Z12" s="14">
        <v>0.23205332754549399</v>
      </c>
      <c r="AA12" s="14">
        <v>0.289100004552791</v>
      </c>
      <c r="AB12" s="14">
        <v>0.32746085630302602</v>
      </c>
      <c r="AC12" s="14">
        <v>0.25223257733972498</v>
      </c>
      <c r="AD12" s="14">
        <v>0.316659605235176</v>
      </c>
      <c r="AE12" s="14"/>
      <c r="AF12" s="14">
        <v>0.37445289454157399</v>
      </c>
      <c r="AG12" s="14">
        <v>0.283216546678215</v>
      </c>
      <c r="AH12" s="14">
        <v>0.22950527640729501</v>
      </c>
      <c r="AI12" s="14"/>
      <c r="AJ12" s="14">
        <v>0.35828982121313302</v>
      </c>
      <c r="AK12" s="14">
        <v>0.23619257982193201</v>
      </c>
      <c r="AL12" s="14">
        <v>0.287807485003718</v>
      </c>
      <c r="AM12" s="14">
        <v>0.28993677589798</v>
      </c>
      <c r="AN12" s="14">
        <v>0.30739931708801399</v>
      </c>
      <c r="AO12" s="14"/>
      <c r="AP12" s="14">
        <v>0.320349814324416</v>
      </c>
      <c r="AQ12" s="14">
        <v>0.260360135323978</v>
      </c>
      <c r="AR12" s="14">
        <v>0.283212770413934</v>
      </c>
      <c r="AS12" s="14"/>
      <c r="AT12" s="14">
        <v>0.35012535118972199</v>
      </c>
      <c r="AU12" s="14">
        <v>0.29486264576418397</v>
      </c>
      <c r="AV12" s="14">
        <v>0.25838513859663598</v>
      </c>
      <c r="AW12" s="14">
        <v>0.23711010660503101</v>
      </c>
      <c r="AX12" s="14">
        <v>0.275698591778754</v>
      </c>
      <c r="AY12" s="14"/>
      <c r="AZ12" s="14">
        <v>0.19469744918020601</v>
      </c>
      <c r="BA12" s="14">
        <v>0.30480517952660902</v>
      </c>
      <c r="BB12" s="14">
        <v>0.30400355797138201</v>
      </c>
      <c r="BC12" s="14">
        <v>0.38268910725410599</v>
      </c>
      <c r="BD12" s="14">
        <v>0.36043768396119102</v>
      </c>
      <c r="BE12" s="14">
        <v>0.24677094445970299</v>
      </c>
    </row>
    <row r="13" spans="2:57" x14ac:dyDescent="0.25">
      <c r="B13" s="37" t="s">
        <v>87</v>
      </c>
      <c r="C13" s="35">
        <v>1.51685150153117E-2</v>
      </c>
      <c r="D13" s="35">
        <v>1.6459738917645399E-2</v>
      </c>
      <c r="E13" s="35">
        <v>1.399627079641E-2</v>
      </c>
      <c r="F13" s="35"/>
      <c r="G13" s="35">
        <v>2.3621857419531701E-2</v>
      </c>
      <c r="H13" s="35">
        <v>1.7116539091595901E-2</v>
      </c>
      <c r="I13" s="35">
        <v>1.1769391549804199E-2</v>
      </c>
      <c r="J13" s="35">
        <v>2.7130352236455501E-2</v>
      </c>
      <c r="K13" s="35">
        <v>6.7622209308407797E-3</v>
      </c>
      <c r="L13" s="35">
        <v>6.6143180040750199E-3</v>
      </c>
      <c r="M13" s="35"/>
      <c r="N13" s="35">
        <v>8.9208526191502293E-3</v>
      </c>
      <c r="O13" s="35">
        <v>1.28946905276392E-2</v>
      </c>
      <c r="P13" s="35">
        <v>1.0835483467417599E-2</v>
      </c>
      <c r="Q13" s="35">
        <v>2.6144521911631701E-2</v>
      </c>
      <c r="R13" s="35"/>
      <c r="S13" s="35">
        <v>2.2206594310595899E-2</v>
      </c>
      <c r="T13" s="35">
        <v>8.5635490092424507E-3</v>
      </c>
      <c r="U13" s="35">
        <v>1.31138114665071E-2</v>
      </c>
      <c r="V13" s="35">
        <v>1.28613842972592E-2</v>
      </c>
      <c r="W13" s="35">
        <v>7.8944267815719803E-3</v>
      </c>
      <c r="X13" s="35">
        <v>3.5331812965754501E-2</v>
      </c>
      <c r="Y13" s="35">
        <v>1.2492935715970099E-2</v>
      </c>
      <c r="Z13" s="35">
        <v>3.55728820680144E-2</v>
      </c>
      <c r="AA13" s="35">
        <v>9.37021911685588E-3</v>
      </c>
      <c r="AB13" s="35">
        <v>1.1426618732217401E-2</v>
      </c>
      <c r="AC13" s="35">
        <v>0</v>
      </c>
      <c r="AD13" s="35">
        <v>1.74685709463888E-2</v>
      </c>
      <c r="AE13" s="35"/>
      <c r="AF13" s="35">
        <v>1.53714175602996E-2</v>
      </c>
      <c r="AG13" s="35">
        <v>9.2352560007441607E-3</v>
      </c>
      <c r="AH13" s="35">
        <v>2.5792467804782501E-2</v>
      </c>
      <c r="AI13" s="35"/>
      <c r="AJ13" s="35">
        <v>1.2629104406489801E-2</v>
      </c>
      <c r="AK13" s="35">
        <v>1.6880621526678002E-2</v>
      </c>
      <c r="AL13" s="35">
        <v>0</v>
      </c>
      <c r="AM13" s="35">
        <v>0</v>
      </c>
      <c r="AN13" s="35">
        <v>2.4728213002074999E-2</v>
      </c>
      <c r="AO13" s="35"/>
      <c r="AP13" s="35">
        <v>5.9614237131310503E-3</v>
      </c>
      <c r="AQ13" s="35">
        <v>1.02502096492214E-2</v>
      </c>
      <c r="AR13" s="35">
        <v>8.1776783747599703E-3</v>
      </c>
      <c r="AS13" s="35"/>
      <c r="AT13" s="35">
        <v>2.5405343900307499E-2</v>
      </c>
      <c r="AU13" s="35">
        <v>1.5202676517046401E-2</v>
      </c>
      <c r="AV13" s="35">
        <v>1.3014908889456001E-2</v>
      </c>
      <c r="AW13" s="35">
        <v>5.0838063963343297E-3</v>
      </c>
      <c r="AX13" s="35">
        <v>3.2191184540443701E-2</v>
      </c>
      <c r="AY13" s="35"/>
      <c r="AZ13" s="35">
        <v>1.9371605684807801E-2</v>
      </c>
      <c r="BA13" s="35">
        <v>1.0058819998005401E-2</v>
      </c>
      <c r="BB13" s="35">
        <v>2.4036103611094699E-2</v>
      </c>
      <c r="BC13" s="35">
        <v>1.1217721501461201E-2</v>
      </c>
      <c r="BD13" s="35">
        <v>1.4531258279512601E-2</v>
      </c>
      <c r="BE13" s="35">
        <v>1.7446071249939701E-2</v>
      </c>
    </row>
    <row r="14" spans="2:57" x14ac:dyDescent="0.25">
      <c r="B14" s="36"/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B2:BE18"/>
  <sheetViews>
    <sheetView showGridLines="0" workbookViewId="0">
      <pane xSplit="2" topLeftCell="AH1" activePane="topRight" state="frozen"/>
      <selection pane="topRight" activeCell="AK10" sqref="AK10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296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286</v>
      </c>
      <c r="C9" s="14">
        <v>0.109553976411478</v>
      </c>
      <c r="D9" s="14">
        <v>0.10970361444132801</v>
      </c>
      <c r="E9" s="14">
        <v>0.110055693625985</v>
      </c>
      <c r="F9" s="14"/>
      <c r="G9" s="14">
        <v>0.16209723754237201</v>
      </c>
      <c r="H9" s="14">
        <v>0.16564061922516601</v>
      </c>
      <c r="I9" s="14">
        <v>0.137331763044723</v>
      </c>
      <c r="J9" s="14">
        <v>9.3941840466371301E-2</v>
      </c>
      <c r="K9" s="14">
        <v>8.1804726991098906E-2</v>
      </c>
      <c r="L9" s="14">
        <v>3.7299059358534198E-2</v>
      </c>
      <c r="M9" s="14"/>
      <c r="N9" s="14">
        <v>0.15088453664582199</v>
      </c>
      <c r="O9" s="14">
        <v>6.4341861767972894E-2</v>
      </c>
      <c r="P9" s="14">
        <v>0.13149926493880901</v>
      </c>
      <c r="Q9" s="14">
        <v>9.4591485772030803E-2</v>
      </c>
      <c r="R9" s="14"/>
      <c r="S9" s="14">
        <v>0.17610070249808901</v>
      </c>
      <c r="T9" s="14">
        <v>0.113014834492581</v>
      </c>
      <c r="U9" s="14">
        <v>9.2937902442479597E-2</v>
      </c>
      <c r="V9" s="14">
        <v>0.10306294602664499</v>
      </c>
      <c r="W9" s="14">
        <v>9.7267533894243502E-2</v>
      </c>
      <c r="X9" s="14">
        <v>0.11157215165749799</v>
      </c>
      <c r="Y9" s="14">
        <v>9.44745518669E-2</v>
      </c>
      <c r="Z9" s="14">
        <v>4.6869141391442999E-2</v>
      </c>
      <c r="AA9" s="14">
        <v>0.12061413567016099</v>
      </c>
      <c r="AB9" s="14">
        <v>8.7995287074133705E-2</v>
      </c>
      <c r="AC9" s="14">
        <v>6.09489966977282E-2</v>
      </c>
      <c r="AD9" s="14">
        <v>9.9826202987334897E-2</v>
      </c>
      <c r="AE9" s="14"/>
      <c r="AF9" s="14">
        <v>7.9438718737931693E-2</v>
      </c>
      <c r="AG9" s="14">
        <v>0.11820189214782</v>
      </c>
      <c r="AH9" s="14">
        <v>0.16188103799524101</v>
      </c>
      <c r="AI9" s="14"/>
      <c r="AJ9" s="14">
        <v>6.4049127456464794E-2</v>
      </c>
      <c r="AK9" s="14">
        <v>0.14033223130186301</v>
      </c>
      <c r="AL9" s="14">
        <v>0.14069008592119001</v>
      </c>
      <c r="AM9" s="14">
        <v>0.15277822496205101</v>
      </c>
      <c r="AN9" s="14">
        <v>0.129314341297874</v>
      </c>
      <c r="AO9" s="14"/>
      <c r="AP9" s="14">
        <v>8.6813360896077996E-2</v>
      </c>
      <c r="AQ9" s="14">
        <v>0.13257776459052301</v>
      </c>
      <c r="AR9" s="14">
        <v>0.13856655054056999</v>
      </c>
      <c r="AS9" s="14"/>
      <c r="AT9" s="14">
        <v>6.6046876310582897E-2</v>
      </c>
      <c r="AU9" s="14">
        <v>8.6308905932673999E-2</v>
      </c>
      <c r="AV9" s="14">
        <v>0.14825154784347599</v>
      </c>
      <c r="AW9" s="14">
        <v>0.20058537517369601</v>
      </c>
      <c r="AX9" s="14">
        <v>0.23225278913856401</v>
      </c>
      <c r="AY9" s="14"/>
      <c r="AZ9" s="14">
        <v>0.19963873073410901</v>
      </c>
      <c r="BA9" s="14">
        <v>8.4020982973740596E-2</v>
      </c>
      <c r="BB9" s="14">
        <v>9.30971755579654E-2</v>
      </c>
      <c r="BC9" s="14">
        <v>9.3354234682825499E-2</v>
      </c>
      <c r="BD9" s="14">
        <v>4.3187013463504301E-2</v>
      </c>
      <c r="BE9" s="14">
        <v>7.6774219033634697E-2</v>
      </c>
    </row>
    <row r="10" spans="2:57" x14ac:dyDescent="0.25">
      <c r="B10" s="15" t="s">
        <v>287</v>
      </c>
      <c r="C10" s="14">
        <v>0.31815820606186002</v>
      </c>
      <c r="D10" s="14">
        <v>0.323242428516269</v>
      </c>
      <c r="E10" s="14">
        <v>0.311250216886369</v>
      </c>
      <c r="F10" s="14"/>
      <c r="G10" s="14">
        <v>0.40731143895298899</v>
      </c>
      <c r="H10" s="14">
        <v>0.37610767991034899</v>
      </c>
      <c r="I10" s="14">
        <v>0.33913294878314398</v>
      </c>
      <c r="J10" s="14">
        <v>0.295898610578753</v>
      </c>
      <c r="K10" s="14">
        <v>0.22317956526053201</v>
      </c>
      <c r="L10" s="14">
        <v>0.27606232740067499</v>
      </c>
      <c r="M10" s="14"/>
      <c r="N10" s="14">
        <v>0.34144031955982401</v>
      </c>
      <c r="O10" s="14">
        <v>0.32450780277361602</v>
      </c>
      <c r="P10" s="14">
        <v>0.30609191741290898</v>
      </c>
      <c r="Q10" s="14">
        <v>0.29634616597145802</v>
      </c>
      <c r="R10" s="14"/>
      <c r="S10" s="14">
        <v>0.39631217893069698</v>
      </c>
      <c r="T10" s="14">
        <v>0.30968086517417098</v>
      </c>
      <c r="U10" s="14">
        <v>0.24612357209574001</v>
      </c>
      <c r="V10" s="14">
        <v>0.30119293868348002</v>
      </c>
      <c r="W10" s="14">
        <v>0.29961033838171203</v>
      </c>
      <c r="X10" s="14">
        <v>0.34502386801380303</v>
      </c>
      <c r="Y10" s="14">
        <v>0.23933102106985499</v>
      </c>
      <c r="Z10" s="14">
        <v>0.40704933885509098</v>
      </c>
      <c r="AA10" s="14">
        <v>0.28224869517138501</v>
      </c>
      <c r="AB10" s="14">
        <v>0.33316541410843198</v>
      </c>
      <c r="AC10" s="14">
        <v>0.374305864963975</v>
      </c>
      <c r="AD10" s="14">
        <v>0.27886461301731202</v>
      </c>
      <c r="AE10" s="14"/>
      <c r="AF10" s="14">
        <v>0.249943304116135</v>
      </c>
      <c r="AG10" s="14">
        <v>0.33891220446124698</v>
      </c>
      <c r="AH10" s="14">
        <v>0.34491181056036402</v>
      </c>
      <c r="AI10" s="14"/>
      <c r="AJ10" s="14">
        <v>0.295214831394851</v>
      </c>
      <c r="AK10" s="14">
        <v>0.30929410843654598</v>
      </c>
      <c r="AL10" s="14">
        <v>0.38968952302677501</v>
      </c>
      <c r="AM10" s="14">
        <v>0.17333189369771199</v>
      </c>
      <c r="AN10" s="14">
        <v>0.31681427917406202</v>
      </c>
      <c r="AO10" s="14"/>
      <c r="AP10" s="14">
        <v>0.32283472026198001</v>
      </c>
      <c r="AQ10" s="14">
        <v>0.33357987133703798</v>
      </c>
      <c r="AR10" s="14">
        <v>0.35419661483919102</v>
      </c>
      <c r="AS10" s="14"/>
      <c r="AT10" s="14">
        <v>0.249148381087442</v>
      </c>
      <c r="AU10" s="14">
        <v>0.31750169713981202</v>
      </c>
      <c r="AV10" s="14">
        <v>0.36848170940289299</v>
      </c>
      <c r="AW10" s="14">
        <v>0.42061293492187102</v>
      </c>
      <c r="AX10" s="14">
        <v>0.29440577786187</v>
      </c>
      <c r="AY10" s="14"/>
      <c r="AZ10" s="14">
        <v>0.37929118757406199</v>
      </c>
      <c r="BA10" s="14">
        <v>0.31675801368873802</v>
      </c>
      <c r="BB10" s="14">
        <v>0.33031993033818502</v>
      </c>
      <c r="BC10" s="14">
        <v>0.26414016235889598</v>
      </c>
      <c r="BD10" s="14">
        <v>0.27010657166899099</v>
      </c>
      <c r="BE10" s="14">
        <v>0.30830046301159297</v>
      </c>
    </row>
    <row r="11" spans="2:57" x14ac:dyDescent="0.25">
      <c r="B11" s="15" t="s">
        <v>288</v>
      </c>
      <c r="C11" s="14">
        <v>0.31056184965136702</v>
      </c>
      <c r="D11" s="14">
        <v>0.31006981829610197</v>
      </c>
      <c r="E11" s="14">
        <v>0.310785767704708</v>
      </c>
      <c r="F11" s="14"/>
      <c r="G11" s="14">
        <v>0.28767938991782199</v>
      </c>
      <c r="H11" s="14">
        <v>0.30789294218707403</v>
      </c>
      <c r="I11" s="14">
        <v>0.28012341799345197</v>
      </c>
      <c r="J11" s="14">
        <v>0.33351071770943602</v>
      </c>
      <c r="K11" s="14">
        <v>0.33240758497279799</v>
      </c>
      <c r="L11" s="14">
        <v>0.31944322951369097</v>
      </c>
      <c r="M11" s="14"/>
      <c r="N11" s="14">
        <v>0.27658877962078698</v>
      </c>
      <c r="O11" s="14">
        <v>0.35870680089921902</v>
      </c>
      <c r="P11" s="14">
        <v>0.30893428192748201</v>
      </c>
      <c r="Q11" s="14">
        <v>0.30211153757375703</v>
      </c>
      <c r="R11" s="14"/>
      <c r="S11" s="14">
        <v>0.24681217789283499</v>
      </c>
      <c r="T11" s="14">
        <v>0.31834437808306398</v>
      </c>
      <c r="U11" s="14">
        <v>0.33770719184697001</v>
      </c>
      <c r="V11" s="14">
        <v>0.338789656239318</v>
      </c>
      <c r="W11" s="14">
        <v>0.30269935325686098</v>
      </c>
      <c r="X11" s="14">
        <v>0.28326318560747399</v>
      </c>
      <c r="Y11" s="14">
        <v>0.31384432127670497</v>
      </c>
      <c r="Z11" s="14">
        <v>0.279985953774814</v>
      </c>
      <c r="AA11" s="14">
        <v>0.36249012419604598</v>
      </c>
      <c r="AB11" s="14">
        <v>0.321449518076458</v>
      </c>
      <c r="AC11" s="14">
        <v>0.298806347930136</v>
      </c>
      <c r="AD11" s="14">
        <v>0.34714207160661797</v>
      </c>
      <c r="AE11" s="14"/>
      <c r="AF11" s="14">
        <v>0.32731043408437599</v>
      </c>
      <c r="AG11" s="14">
        <v>0.30353455274582702</v>
      </c>
      <c r="AH11" s="14">
        <v>0.28126786692175099</v>
      </c>
      <c r="AI11" s="14"/>
      <c r="AJ11" s="14">
        <v>0.34736521830484501</v>
      </c>
      <c r="AK11" s="14">
        <v>0.30070875976875899</v>
      </c>
      <c r="AL11" s="14">
        <v>0.28289308568997501</v>
      </c>
      <c r="AM11" s="14">
        <v>0.280290932498381</v>
      </c>
      <c r="AN11" s="14">
        <v>0.28031316186407002</v>
      </c>
      <c r="AO11" s="14"/>
      <c r="AP11" s="14">
        <v>0.32437637114248902</v>
      </c>
      <c r="AQ11" s="14">
        <v>0.29650928405834998</v>
      </c>
      <c r="AR11" s="14">
        <v>0.28079954631375997</v>
      </c>
      <c r="AS11" s="14"/>
      <c r="AT11" s="14">
        <v>0.30881500727063499</v>
      </c>
      <c r="AU11" s="14">
        <v>0.35378578872154398</v>
      </c>
      <c r="AV11" s="14">
        <v>0.29009580623814102</v>
      </c>
      <c r="AW11" s="14">
        <v>0.255118588849021</v>
      </c>
      <c r="AX11" s="14">
        <v>0.22897539386736601</v>
      </c>
      <c r="AY11" s="14"/>
      <c r="AZ11" s="14">
        <v>0.26135747193471598</v>
      </c>
      <c r="BA11" s="14">
        <v>0.31814258812145202</v>
      </c>
      <c r="BB11" s="14">
        <v>0.29527863364477003</v>
      </c>
      <c r="BC11" s="14">
        <v>0.33624945129567801</v>
      </c>
      <c r="BD11" s="14">
        <v>0.337206442845355</v>
      </c>
      <c r="BE11" s="14">
        <v>0.37552187728575998</v>
      </c>
    </row>
    <row r="12" spans="2:57" x14ac:dyDescent="0.25">
      <c r="B12" s="15" t="s">
        <v>289</v>
      </c>
      <c r="C12" s="14">
        <v>0.24199450935847699</v>
      </c>
      <c r="D12" s="14">
        <v>0.23698560934729901</v>
      </c>
      <c r="E12" s="14">
        <v>0.24832117825991301</v>
      </c>
      <c r="F12" s="14"/>
      <c r="G12" s="14">
        <v>0.12702165837835599</v>
      </c>
      <c r="H12" s="14">
        <v>0.13452461190527101</v>
      </c>
      <c r="I12" s="14">
        <v>0.22732953478162601</v>
      </c>
      <c r="J12" s="14">
        <v>0.248799401272358</v>
      </c>
      <c r="K12" s="14">
        <v>0.33691149077562799</v>
      </c>
      <c r="L12" s="14">
        <v>0.349352777011187</v>
      </c>
      <c r="M12" s="14"/>
      <c r="N12" s="14">
        <v>0.215190968021718</v>
      </c>
      <c r="O12" s="14">
        <v>0.234881397295605</v>
      </c>
      <c r="P12" s="14">
        <v>0.23057707284822099</v>
      </c>
      <c r="Q12" s="14">
        <v>0.28722387056423798</v>
      </c>
      <c r="R12" s="14"/>
      <c r="S12" s="14">
        <v>0.162094084441542</v>
      </c>
      <c r="T12" s="14">
        <v>0.247775821225452</v>
      </c>
      <c r="U12" s="14">
        <v>0.31191062656393798</v>
      </c>
      <c r="V12" s="14">
        <v>0.22718309445264201</v>
      </c>
      <c r="W12" s="14">
        <v>0.266367450277124</v>
      </c>
      <c r="X12" s="14">
        <v>0.223807480848256</v>
      </c>
      <c r="Y12" s="14">
        <v>0.33985717007056898</v>
      </c>
      <c r="Z12" s="14">
        <v>0.24075067613387499</v>
      </c>
      <c r="AA12" s="14">
        <v>0.21416843358754101</v>
      </c>
      <c r="AB12" s="14">
        <v>0.238995262559766</v>
      </c>
      <c r="AC12" s="14">
        <v>0.26593879040816099</v>
      </c>
      <c r="AD12" s="14">
        <v>0.25731812286641498</v>
      </c>
      <c r="AE12" s="14"/>
      <c r="AF12" s="14">
        <v>0.32446312853200499</v>
      </c>
      <c r="AG12" s="14">
        <v>0.21980213620976199</v>
      </c>
      <c r="AH12" s="14">
        <v>0.18879224880336001</v>
      </c>
      <c r="AI12" s="14"/>
      <c r="AJ12" s="14">
        <v>0.27574518387706698</v>
      </c>
      <c r="AK12" s="14">
        <v>0.23229486748434999</v>
      </c>
      <c r="AL12" s="14">
        <v>0.18068071161938501</v>
      </c>
      <c r="AM12" s="14">
        <v>0.354587353612067</v>
      </c>
      <c r="AN12" s="14">
        <v>0.23659390885279299</v>
      </c>
      <c r="AO12" s="14"/>
      <c r="AP12" s="14">
        <v>0.254811359954706</v>
      </c>
      <c r="AQ12" s="14">
        <v>0.22102002947080601</v>
      </c>
      <c r="AR12" s="14">
        <v>0.22643728830647999</v>
      </c>
      <c r="AS12" s="14"/>
      <c r="AT12" s="14">
        <v>0.34752244846025998</v>
      </c>
      <c r="AU12" s="14">
        <v>0.220572890602169</v>
      </c>
      <c r="AV12" s="14">
        <v>0.17518189814097301</v>
      </c>
      <c r="AW12" s="14">
        <v>0.10977428869287099</v>
      </c>
      <c r="AX12" s="14">
        <v>0.24436603913220101</v>
      </c>
      <c r="AY12" s="14"/>
      <c r="AZ12" s="14">
        <v>0.14465463222038499</v>
      </c>
      <c r="BA12" s="14">
        <v>0.260752097924281</v>
      </c>
      <c r="BB12" s="14">
        <v>0.26903986745810998</v>
      </c>
      <c r="BC12" s="14">
        <v>0.28786377986373801</v>
      </c>
      <c r="BD12" s="14">
        <v>0.335041420517107</v>
      </c>
      <c r="BE12" s="14">
        <v>0.17458047666489701</v>
      </c>
    </row>
    <row r="13" spans="2:57" x14ac:dyDescent="0.25">
      <c r="B13" s="37" t="s">
        <v>87</v>
      </c>
      <c r="C13" s="35">
        <v>1.9731458516817901E-2</v>
      </c>
      <c r="D13" s="35">
        <v>1.9998529399002402E-2</v>
      </c>
      <c r="E13" s="35">
        <v>1.9587143523025999E-2</v>
      </c>
      <c r="F13" s="35"/>
      <c r="G13" s="35">
        <v>1.5890275208460199E-2</v>
      </c>
      <c r="H13" s="35">
        <v>1.5834146772140099E-2</v>
      </c>
      <c r="I13" s="35">
        <v>1.6082335397055201E-2</v>
      </c>
      <c r="J13" s="35">
        <v>2.7849429973081902E-2</v>
      </c>
      <c r="K13" s="35">
        <v>2.56966319999422E-2</v>
      </c>
      <c r="L13" s="35">
        <v>1.7842606715912399E-2</v>
      </c>
      <c r="M13" s="35"/>
      <c r="N13" s="35">
        <v>1.5895396151849699E-2</v>
      </c>
      <c r="O13" s="35">
        <v>1.7562137263587199E-2</v>
      </c>
      <c r="P13" s="35">
        <v>2.2897462872579401E-2</v>
      </c>
      <c r="Q13" s="35">
        <v>1.97269401185153E-2</v>
      </c>
      <c r="R13" s="35"/>
      <c r="S13" s="35">
        <v>1.8680856236836699E-2</v>
      </c>
      <c r="T13" s="35">
        <v>1.1184101024732499E-2</v>
      </c>
      <c r="U13" s="35">
        <v>1.13207070508731E-2</v>
      </c>
      <c r="V13" s="35">
        <v>2.9771364597915299E-2</v>
      </c>
      <c r="W13" s="35">
        <v>3.4055324190060202E-2</v>
      </c>
      <c r="X13" s="35">
        <v>3.6333313872968197E-2</v>
      </c>
      <c r="Y13" s="35">
        <v>1.2492935715970099E-2</v>
      </c>
      <c r="Z13" s="35">
        <v>2.5344889844776598E-2</v>
      </c>
      <c r="AA13" s="35">
        <v>2.04786113748666E-2</v>
      </c>
      <c r="AB13" s="35">
        <v>1.8394518181211E-2</v>
      </c>
      <c r="AC13" s="35">
        <v>0</v>
      </c>
      <c r="AD13" s="35">
        <v>1.68489895223197E-2</v>
      </c>
      <c r="AE13" s="35"/>
      <c r="AF13" s="35">
        <v>1.88444145295531E-2</v>
      </c>
      <c r="AG13" s="35">
        <v>1.9549214435344402E-2</v>
      </c>
      <c r="AH13" s="35">
        <v>2.3147035719284299E-2</v>
      </c>
      <c r="AI13" s="35"/>
      <c r="AJ13" s="35">
        <v>1.76256389667723E-2</v>
      </c>
      <c r="AK13" s="35">
        <v>1.73700330084814E-2</v>
      </c>
      <c r="AL13" s="35">
        <v>6.0465937426748802E-3</v>
      </c>
      <c r="AM13" s="35">
        <v>3.9011595229789399E-2</v>
      </c>
      <c r="AN13" s="35">
        <v>3.6964308811201198E-2</v>
      </c>
      <c r="AO13" s="35"/>
      <c r="AP13" s="35">
        <v>1.11641877447474E-2</v>
      </c>
      <c r="AQ13" s="35">
        <v>1.6313050543283102E-2</v>
      </c>
      <c r="AR13" s="35">
        <v>0</v>
      </c>
      <c r="AS13" s="35"/>
      <c r="AT13" s="35">
        <v>2.8467286871081101E-2</v>
      </c>
      <c r="AU13" s="35">
        <v>2.1830717603800499E-2</v>
      </c>
      <c r="AV13" s="35">
        <v>1.7989038374516899E-2</v>
      </c>
      <c r="AW13" s="35">
        <v>1.39088123625409E-2</v>
      </c>
      <c r="AX13" s="35">
        <v>0</v>
      </c>
      <c r="AY13" s="35"/>
      <c r="AZ13" s="35">
        <v>1.50579775367279E-2</v>
      </c>
      <c r="BA13" s="35">
        <v>2.0326317291788101E-2</v>
      </c>
      <c r="BB13" s="35">
        <v>1.2264393000969501E-2</v>
      </c>
      <c r="BC13" s="35">
        <v>1.8392371798861801E-2</v>
      </c>
      <c r="BD13" s="35">
        <v>1.44585515050424E-2</v>
      </c>
      <c r="BE13" s="35">
        <v>6.4822964004115594E-2</v>
      </c>
    </row>
    <row r="14" spans="2:57" x14ac:dyDescent="0.25">
      <c r="B14" s="36"/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B2:BE18"/>
  <sheetViews>
    <sheetView showGridLines="0" workbookViewId="0">
      <pane xSplit="2" topLeftCell="AH1" activePane="topRight" state="frozen"/>
      <selection pane="topRight" activeCell="AK9" sqref="AK9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297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286</v>
      </c>
      <c r="C9" s="14">
        <v>0.220944695999087</v>
      </c>
      <c r="D9" s="14">
        <v>0.28135453895296902</v>
      </c>
      <c r="E9" s="14">
        <v>0.16214252876649601</v>
      </c>
      <c r="F9" s="14"/>
      <c r="G9" s="14">
        <v>0.35946116876699102</v>
      </c>
      <c r="H9" s="14">
        <v>0.31998386820772501</v>
      </c>
      <c r="I9" s="14">
        <v>0.27669006821020697</v>
      </c>
      <c r="J9" s="14">
        <v>0.21628657372100701</v>
      </c>
      <c r="K9" s="14">
        <v>0.117592200628998</v>
      </c>
      <c r="L9" s="14">
        <v>7.5262884711910394E-2</v>
      </c>
      <c r="M9" s="14"/>
      <c r="N9" s="14">
        <v>0.26919263293690099</v>
      </c>
      <c r="O9" s="14">
        <v>0.19335206878390099</v>
      </c>
      <c r="P9" s="14">
        <v>0.25177545751587799</v>
      </c>
      <c r="Q9" s="14">
        <v>0.16791687166605301</v>
      </c>
      <c r="R9" s="14"/>
      <c r="S9" s="14">
        <v>0.291102445917236</v>
      </c>
      <c r="T9" s="14">
        <v>0.24206629224779799</v>
      </c>
      <c r="U9" s="14">
        <v>0.145275856997368</v>
      </c>
      <c r="V9" s="14">
        <v>0.24881427239322301</v>
      </c>
      <c r="W9" s="14">
        <v>0.21124448124321299</v>
      </c>
      <c r="X9" s="14">
        <v>0.197953875714831</v>
      </c>
      <c r="Y9" s="14">
        <v>0.158648609496995</v>
      </c>
      <c r="Z9" s="14">
        <v>0.16741956960702201</v>
      </c>
      <c r="AA9" s="14">
        <v>0.239789781305532</v>
      </c>
      <c r="AB9" s="14">
        <v>0.18603916563918099</v>
      </c>
      <c r="AC9" s="14">
        <v>0.23159686599125401</v>
      </c>
      <c r="AD9" s="14">
        <v>0.26746869958949698</v>
      </c>
      <c r="AE9" s="14"/>
      <c r="AF9" s="14">
        <v>0.175892182212606</v>
      </c>
      <c r="AG9" s="14">
        <v>0.234007657100505</v>
      </c>
      <c r="AH9" s="14">
        <v>0.21359792171002001</v>
      </c>
      <c r="AI9" s="14"/>
      <c r="AJ9" s="14">
        <v>0.182533530557214</v>
      </c>
      <c r="AK9" s="14">
        <v>0.23604272611793101</v>
      </c>
      <c r="AL9" s="14">
        <v>0.17810503816626</v>
      </c>
      <c r="AM9" s="14">
        <v>0.25364044048989398</v>
      </c>
      <c r="AN9" s="14">
        <v>0.247836427199876</v>
      </c>
      <c r="AO9" s="14"/>
      <c r="AP9" s="14">
        <v>0.23769491115104899</v>
      </c>
      <c r="AQ9" s="14">
        <v>0.23472483137641401</v>
      </c>
      <c r="AR9" s="14">
        <v>0.19077693941420901</v>
      </c>
      <c r="AS9" s="14"/>
      <c r="AT9" s="14">
        <v>0.13798892267037</v>
      </c>
      <c r="AU9" s="14">
        <v>0.21157796684635899</v>
      </c>
      <c r="AV9" s="14">
        <v>0.28010487194665601</v>
      </c>
      <c r="AW9" s="14">
        <v>0.292000938995093</v>
      </c>
      <c r="AX9" s="14">
        <v>0.346257878282548</v>
      </c>
      <c r="AY9" s="14"/>
      <c r="AZ9" s="14">
        <v>0.29801668356930899</v>
      </c>
      <c r="BA9" s="14">
        <v>0.21284465730185201</v>
      </c>
      <c r="BB9" s="14">
        <v>0.18011288941672901</v>
      </c>
      <c r="BC9" s="14">
        <v>0.17085649960913901</v>
      </c>
      <c r="BD9" s="14">
        <v>0.20861649554571199</v>
      </c>
      <c r="BE9" s="14">
        <v>0.213256888689006</v>
      </c>
    </row>
    <row r="10" spans="2:57" x14ac:dyDescent="0.25">
      <c r="B10" s="15" t="s">
        <v>287</v>
      </c>
      <c r="C10" s="14">
        <v>0.366114760059851</v>
      </c>
      <c r="D10" s="14">
        <v>0.394034606941293</v>
      </c>
      <c r="E10" s="14">
        <v>0.34006736490857598</v>
      </c>
      <c r="F10" s="14"/>
      <c r="G10" s="14">
        <v>0.37045035784017799</v>
      </c>
      <c r="H10" s="14">
        <v>0.45743911057911901</v>
      </c>
      <c r="I10" s="14">
        <v>0.43626353430112103</v>
      </c>
      <c r="J10" s="14">
        <v>0.40363930841340701</v>
      </c>
      <c r="K10" s="14">
        <v>0.323684798461433</v>
      </c>
      <c r="L10" s="14">
        <v>0.22945551638242501</v>
      </c>
      <c r="M10" s="14"/>
      <c r="N10" s="14">
        <v>0.35915611618728099</v>
      </c>
      <c r="O10" s="14">
        <v>0.366472771607874</v>
      </c>
      <c r="P10" s="14">
        <v>0.42415503912325297</v>
      </c>
      <c r="Q10" s="14">
        <v>0.32874424527366097</v>
      </c>
      <c r="R10" s="14"/>
      <c r="S10" s="14">
        <v>0.439158035867105</v>
      </c>
      <c r="T10" s="14">
        <v>0.29467387557393498</v>
      </c>
      <c r="U10" s="14">
        <v>0.35040490311704903</v>
      </c>
      <c r="V10" s="14">
        <v>0.34858745455481499</v>
      </c>
      <c r="W10" s="14">
        <v>0.34638597790914599</v>
      </c>
      <c r="X10" s="14">
        <v>0.38773297642272397</v>
      </c>
      <c r="Y10" s="14">
        <v>0.31566953832476802</v>
      </c>
      <c r="Z10" s="14">
        <v>0.38156586890092398</v>
      </c>
      <c r="AA10" s="14">
        <v>0.35230635274675398</v>
      </c>
      <c r="AB10" s="14">
        <v>0.41091106478508199</v>
      </c>
      <c r="AC10" s="14">
        <v>0.33334212997920798</v>
      </c>
      <c r="AD10" s="14">
        <v>0.49634505851411598</v>
      </c>
      <c r="AE10" s="14"/>
      <c r="AF10" s="14">
        <v>0.322645087288015</v>
      </c>
      <c r="AG10" s="14">
        <v>0.36587795082618302</v>
      </c>
      <c r="AH10" s="14">
        <v>0.47376351192295801</v>
      </c>
      <c r="AI10" s="14"/>
      <c r="AJ10" s="14">
        <v>0.32540981977811501</v>
      </c>
      <c r="AK10" s="14">
        <v>0.37141012754123098</v>
      </c>
      <c r="AL10" s="14">
        <v>0.36257778987037897</v>
      </c>
      <c r="AM10" s="14">
        <v>0.563233449864883</v>
      </c>
      <c r="AN10" s="14">
        <v>0.45325109530591301</v>
      </c>
      <c r="AO10" s="14"/>
      <c r="AP10" s="14">
        <v>0.31164504599229198</v>
      </c>
      <c r="AQ10" s="14">
        <v>0.39668844990893698</v>
      </c>
      <c r="AR10" s="14">
        <v>0.363865585272377</v>
      </c>
      <c r="AS10" s="14"/>
      <c r="AT10" s="14">
        <v>0.34974403204905002</v>
      </c>
      <c r="AU10" s="14">
        <v>0.38647497638424599</v>
      </c>
      <c r="AV10" s="14">
        <v>0.36364053185336898</v>
      </c>
      <c r="AW10" s="14">
        <v>0.43067273094944197</v>
      </c>
      <c r="AX10" s="14">
        <v>0.31168583171875403</v>
      </c>
      <c r="AY10" s="14"/>
      <c r="AZ10" s="14">
        <v>0.43277537233276397</v>
      </c>
      <c r="BA10" s="14">
        <v>0.34794650546122002</v>
      </c>
      <c r="BB10" s="14">
        <v>0.40761764098798797</v>
      </c>
      <c r="BC10" s="14">
        <v>0.311771575379795</v>
      </c>
      <c r="BD10" s="14">
        <v>0.32110172940885401</v>
      </c>
      <c r="BE10" s="14">
        <v>0.348196867113923</v>
      </c>
    </row>
    <row r="11" spans="2:57" x14ac:dyDescent="0.25">
      <c r="B11" s="15" t="s">
        <v>288</v>
      </c>
      <c r="C11" s="14">
        <v>0.222192615433907</v>
      </c>
      <c r="D11" s="14">
        <v>0.18559733191292199</v>
      </c>
      <c r="E11" s="14">
        <v>0.25535209991652003</v>
      </c>
      <c r="F11" s="14"/>
      <c r="G11" s="14">
        <v>0.19376516568183599</v>
      </c>
      <c r="H11" s="14">
        <v>0.15043793761201399</v>
      </c>
      <c r="I11" s="14">
        <v>0.174127834219442</v>
      </c>
      <c r="J11" s="14">
        <v>0.22225738582381099</v>
      </c>
      <c r="K11" s="14">
        <v>0.30349260572108</v>
      </c>
      <c r="L11" s="14">
        <v>0.28427016974024799</v>
      </c>
      <c r="M11" s="14"/>
      <c r="N11" s="14">
        <v>0.21923059150687499</v>
      </c>
      <c r="O11" s="14">
        <v>0.248922127206191</v>
      </c>
      <c r="P11" s="14">
        <v>0.194658708256641</v>
      </c>
      <c r="Q11" s="14">
        <v>0.221865382874468</v>
      </c>
      <c r="R11" s="14"/>
      <c r="S11" s="14">
        <v>0.166026778363809</v>
      </c>
      <c r="T11" s="14">
        <v>0.26773313119532199</v>
      </c>
      <c r="U11" s="14">
        <v>0.24261729200280999</v>
      </c>
      <c r="V11" s="14">
        <v>0.196222415271082</v>
      </c>
      <c r="W11" s="14">
        <v>0.23565712581780901</v>
      </c>
      <c r="X11" s="14">
        <v>0.25618701566068602</v>
      </c>
      <c r="Y11" s="14">
        <v>0.26992351258604702</v>
      </c>
      <c r="Z11" s="14">
        <v>0.26516856763510499</v>
      </c>
      <c r="AA11" s="14">
        <v>0.19669924432452701</v>
      </c>
      <c r="AB11" s="14">
        <v>0.18506564451830701</v>
      </c>
      <c r="AC11" s="14">
        <v>0.25518407347673799</v>
      </c>
      <c r="AD11" s="14">
        <v>0.140937472679149</v>
      </c>
      <c r="AE11" s="14"/>
      <c r="AF11" s="14">
        <v>0.22996616058578501</v>
      </c>
      <c r="AG11" s="14">
        <v>0.23144630766161201</v>
      </c>
      <c r="AH11" s="14">
        <v>0.20130744033449799</v>
      </c>
      <c r="AI11" s="14"/>
      <c r="AJ11" s="14">
        <v>0.25306103617551301</v>
      </c>
      <c r="AK11" s="14">
        <v>0.231790832664934</v>
      </c>
      <c r="AL11" s="14">
        <v>0.24214586142921099</v>
      </c>
      <c r="AM11" s="14">
        <v>6.9421073875032796E-2</v>
      </c>
      <c r="AN11" s="14">
        <v>0.139684471817863</v>
      </c>
      <c r="AO11" s="14"/>
      <c r="AP11" s="14">
        <v>0.24816889676509099</v>
      </c>
      <c r="AQ11" s="14">
        <v>0.20654995678719101</v>
      </c>
      <c r="AR11" s="14">
        <v>0.22962399004012701</v>
      </c>
      <c r="AS11" s="14"/>
      <c r="AT11" s="14">
        <v>0.24422098319046801</v>
      </c>
      <c r="AU11" s="14">
        <v>0.228318947576127</v>
      </c>
      <c r="AV11" s="14">
        <v>0.23059227741758001</v>
      </c>
      <c r="AW11" s="14">
        <v>0.15716184237554001</v>
      </c>
      <c r="AX11" s="14">
        <v>0.18505609998227401</v>
      </c>
      <c r="AY11" s="14"/>
      <c r="AZ11" s="14">
        <v>0.152603188285132</v>
      </c>
      <c r="BA11" s="14">
        <v>0.25559543831002302</v>
      </c>
      <c r="BB11" s="14">
        <v>0.221570634994677</v>
      </c>
      <c r="BC11" s="14">
        <v>0.25312736473216202</v>
      </c>
      <c r="BD11" s="14">
        <v>0.232002012003522</v>
      </c>
      <c r="BE11" s="14">
        <v>0.22936925486496501</v>
      </c>
    </row>
    <row r="12" spans="2:57" x14ac:dyDescent="0.25">
      <c r="B12" s="15" t="s">
        <v>289</v>
      </c>
      <c r="C12" s="14">
        <v>0.17629607287753599</v>
      </c>
      <c r="D12" s="14">
        <v>0.12566939352211901</v>
      </c>
      <c r="E12" s="14">
        <v>0.22681805316453499</v>
      </c>
      <c r="F12" s="14"/>
      <c r="G12" s="14">
        <v>6.1022017264720799E-2</v>
      </c>
      <c r="H12" s="14">
        <v>6.2351842702018503E-2</v>
      </c>
      <c r="I12" s="14">
        <v>0.103933260060055</v>
      </c>
      <c r="J12" s="14">
        <v>0.145126310273922</v>
      </c>
      <c r="K12" s="14">
        <v>0.23627093781984099</v>
      </c>
      <c r="L12" s="14">
        <v>0.39046382884352399</v>
      </c>
      <c r="M12" s="14"/>
      <c r="N12" s="14">
        <v>0.14519056001514499</v>
      </c>
      <c r="O12" s="14">
        <v>0.171435828382829</v>
      </c>
      <c r="P12" s="14">
        <v>0.11691628310775801</v>
      </c>
      <c r="Q12" s="14">
        <v>0.265041950204847</v>
      </c>
      <c r="R12" s="14"/>
      <c r="S12" s="14">
        <v>8.9338128019690904E-2</v>
      </c>
      <c r="T12" s="14">
        <v>0.18535717515056099</v>
      </c>
      <c r="U12" s="14">
        <v>0.24256860627812901</v>
      </c>
      <c r="V12" s="14">
        <v>0.194763947355231</v>
      </c>
      <c r="W12" s="14">
        <v>0.18655203176621299</v>
      </c>
      <c r="X12" s="14">
        <v>0.14012032127483601</v>
      </c>
      <c r="Y12" s="14">
        <v>0.25009982669306102</v>
      </c>
      <c r="Z12" s="14">
        <v>0.185845993856949</v>
      </c>
      <c r="AA12" s="14">
        <v>0.18838324353126701</v>
      </c>
      <c r="AB12" s="14">
        <v>0.20020744089916001</v>
      </c>
      <c r="AC12" s="14">
        <v>0.16089250289533899</v>
      </c>
      <c r="AD12" s="14">
        <v>9.5248769217237503E-2</v>
      </c>
      <c r="AE12" s="14"/>
      <c r="AF12" s="14">
        <v>0.25708242054157099</v>
      </c>
      <c r="AG12" s="14">
        <v>0.156563026417185</v>
      </c>
      <c r="AH12" s="14">
        <v>9.3072348324091697E-2</v>
      </c>
      <c r="AI12" s="14"/>
      <c r="AJ12" s="14">
        <v>0.225716615177149</v>
      </c>
      <c r="AK12" s="14">
        <v>0.148278049472678</v>
      </c>
      <c r="AL12" s="14">
        <v>0.20501512452342699</v>
      </c>
      <c r="AM12" s="14">
        <v>0.113705035770191</v>
      </c>
      <c r="AN12" s="14">
        <v>0.13160295276650599</v>
      </c>
      <c r="AO12" s="14"/>
      <c r="AP12" s="14">
        <v>0.19180735491305601</v>
      </c>
      <c r="AQ12" s="14">
        <v>0.152368831524996</v>
      </c>
      <c r="AR12" s="14">
        <v>0.209659623203444</v>
      </c>
      <c r="AS12" s="14"/>
      <c r="AT12" s="14">
        <v>0.25150374862914698</v>
      </c>
      <c r="AU12" s="14">
        <v>0.14427683481364501</v>
      </c>
      <c r="AV12" s="14">
        <v>0.118003237650881</v>
      </c>
      <c r="AW12" s="14">
        <v>0.11508068128359</v>
      </c>
      <c r="AX12" s="14">
        <v>0.15700019001642401</v>
      </c>
      <c r="AY12" s="14"/>
      <c r="AZ12" s="14">
        <v>0.100782020149082</v>
      </c>
      <c r="BA12" s="14">
        <v>0.170105820857478</v>
      </c>
      <c r="BB12" s="14">
        <v>0.17053265372659299</v>
      </c>
      <c r="BC12" s="14">
        <v>0.24909423098517799</v>
      </c>
      <c r="BD12" s="14">
        <v>0.23374587590800799</v>
      </c>
      <c r="BE12" s="14">
        <v>0.191730918082165</v>
      </c>
    </row>
    <row r="13" spans="2:57" x14ac:dyDescent="0.25">
      <c r="B13" s="37" t="s">
        <v>87</v>
      </c>
      <c r="C13" s="35">
        <v>1.44518556296195E-2</v>
      </c>
      <c r="D13" s="35">
        <v>1.33441286706964E-2</v>
      </c>
      <c r="E13" s="35">
        <v>1.5619953243872499E-2</v>
      </c>
      <c r="F13" s="35"/>
      <c r="G13" s="35">
        <v>1.53012904462742E-2</v>
      </c>
      <c r="H13" s="35">
        <v>9.7872408991244893E-3</v>
      </c>
      <c r="I13" s="35">
        <v>8.9853032091744001E-3</v>
      </c>
      <c r="J13" s="35">
        <v>1.26904217678532E-2</v>
      </c>
      <c r="K13" s="35">
        <v>1.8959457368648298E-2</v>
      </c>
      <c r="L13" s="35">
        <v>2.0547600321893698E-2</v>
      </c>
      <c r="M13" s="35"/>
      <c r="N13" s="35">
        <v>7.2300993537981802E-3</v>
      </c>
      <c r="O13" s="35">
        <v>1.9817204019204501E-2</v>
      </c>
      <c r="P13" s="35">
        <v>1.249451199647E-2</v>
      </c>
      <c r="Q13" s="35">
        <v>1.6431549980972002E-2</v>
      </c>
      <c r="R13" s="35"/>
      <c r="S13" s="35">
        <v>1.43746118321601E-2</v>
      </c>
      <c r="T13" s="35">
        <v>1.0169525832384599E-2</v>
      </c>
      <c r="U13" s="35">
        <v>1.9133341604643101E-2</v>
      </c>
      <c r="V13" s="35">
        <v>1.16119104256487E-2</v>
      </c>
      <c r="W13" s="35">
        <v>2.0160383263619401E-2</v>
      </c>
      <c r="X13" s="35">
        <v>1.80058109269235E-2</v>
      </c>
      <c r="Y13" s="35">
        <v>5.6585128991296502E-3</v>
      </c>
      <c r="Z13" s="35">
        <v>0</v>
      </c>
      <c r="AA13" s="35">
        <v>2.2821378091920402E-2</v>
      </c>
      <c r="AB13" s="35">
        <v>1.7776684158270401E-2</v>
      </c>
      <c r="AC13" s="35">
        <v>1.8984427657460601E-2</v>
      </c>
      <c r="AD13" s="35">
        <v>0</v>
      </c>
      <c r="AE13" s="35"/>
      <c r="AF13" s="35">
        <v>1.4414149372023099E-2</v>
      </c>
      <c r="AG13" s="35">
        <v>1.21050579945152E-2</v>
      </c>
      <c r="AH13" s="35">
        <v>1.8258777708432702E-2</v>
      </c>
      <c r="AI13" s="35"/>
      <c r="AJ13" s="35">
        <v>1.32789983120087E-2</v>
      </c>
      <c r="AK13" s="35">
        <v>1.2478264203226499E-2</v>
      </c>
      <c r="AL13" s="35">
        <v>1.21561860107224E-2</v>
      </c>
      <c r="AM13" s="35">
        <v>0</v>
      </c>
      <c r="AN13" s="35">
        <v>2.7625052909842799E-2</v>
      </c>
      <c r="AO13" s="35"/>
      <c r="AP13" s="35">
        <v>1.06837911785117E-2</v>
      </c>
      <c r="AQ13" s="35">
        <v>9.6679304024610106E-3</v>
      </c>
      <c r="AR13" s="35">
        <v>6.0738620698432199E-3</v>
      </c>
      <c r="AS13" s="35"/>
      <c r="AT13" s="35">
        <v>1.65423134609658E-2</v>
      </c>
      <c r="AU13" s="35">
        <v>2.9351274379623399E-2</v>
      </c>
      <c r="AV13" s="35">
        <v>7.6590811315136202E-3</v>
      </c>
      <c r="AW13" s="35">
        <v>5.0838063963343297E-3</v>
      </c>
      <c r="AX13" s="35">
        <v>0</v>
      </c>
      <c r="AY13" s="35"/>
      <c r="AZ13" s="35">
        <v>1.5822735663712499E-2</v>
      </c>
      <c r="BA13" s="35">
        <v>1.3507578069426599E-2</v>
      </c>
      <c r="BB13" s="35">
        <v>2.01661808740131E-2</v>
      </c>
      <c r="BC13" s="35">
        <v>1.5150329293725499E-2</v>
      </c>
      <c r="BD13" s="35">
        <v>4.5338871339037001E-3</v>
      </c>
      <c r="BE13" s="35">
        <v>1.7446071249939701E-2</v>
      </c>
    </row>
    <row r="14" spans="2:57" x14ac:dyDescent="0.25">
      <c r="B14" s="36"/>
    </row>
    <row r="15" spans="2:57" x14ac:dyDescent="0.25">
      <c r="B15" t="s">
        <v>91</v>
      </c>
    </row>
    <row r="16" spans="2:57" x14ac:dyDescent="0.25">
      <c r="B16" t="s">
        <v>92</v>
      </c>
    </row>
    <row r="18" spans="2:2" x14ac:dyDescent="0.25">
      <c r="B18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B2:J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10" width="20.7109375" customWidth="1"/>
  </cols>
  <sheetData>
    <row r="2" spans="2:10" ht="39.950000000000003" customHeight="1" x14ac:dyDescent="0.25">
      <c r="D2" s="29" t="s">
        <v>303</v>
      </c>
      <c r="E2" s="26"/>
      <c r="F2" s="26"/>
      <c r="G2" s="26"/>
      <c r="H2" s="26"/>
      <c r="I2" s="26"/>
      <c r="J2" s="26"/>
    </row>
    <row r="6" spans="2:10" ht="50.1" customHeight="1" x14ac:dyDescent="0.25">
      <c r="B6" s="17" t="s">
        <v>15</v>
      </c>
      <c r="C6" s="17" t="s">
        <v>283</v>
      </c>
      <c r="D6" s="17" t="s">
        <v>280</v>
      </c>
      <c r="E6" s="17" t="s">
        <v>284</v>
      </c>
      <c r="F6" s="17" t="s">
        <v>285</v>
      </c>
      <c r="G6" s="17" t="s">
        <v>279</v>
      </c>
      <c r="H6" s="17" t="s">
        <v>281</v>
      </c>
      <c r="I6" s="17" t="s">
        <v>282</v>
      </c>
    </row>
    <row r="7" spans="2:10" x14ac:dyDescent="0.25">
      <c r="B7" s="15" t="s">
        <v>298</v>
      </c>
      <c r="C7" s="14">
        <v>0.125953517596571</v>
      </c>
      <c r="D7" s="14">
        <v>8.6640296847781406E-2</v>
      </c>
      <c r="E7" s="14">
        <v>0.16354026211939701</v>
      </c>
      <c r="F7" s="14">
        <v>0.18635684292125301</v>
      </c>
      <c r="G7" s="14">
        <v>6.0528095207062899E-2</v>
      </c>
      <c r="H7" s="14">
        <v>7.2668990709442702E-2</v>
      </c>
      <c r="I7" s="14">
        <v>0.100985676217305</v>
      </c>
    </row>
    <row r="8" spans="2:10" ht="30" x14ac:dyDescent="0.25">
      <c r="B8" s="15" t="s">
        <v>299</v>
      </c>
      <c r="C8" s="14">
        <v>0.32564839824292002</v>
      </c>
      <c r="D8" s="14">
        <v>0.21326681257484101</v>
      </c>
      <c r="E8" s="14">
        <v>0.36981896654364499</v>
      </c>
      <c r="F8" s="14">
        <v>0.401280310242703</v>
      </c>
      <c r="G8" s="14">
        <v>0.16397979029788601</v>
      </c>
      <c r="H8" s="14">
        <v>0.20377729714488901</v>
      </c>
      <c r="I8" s="14">
        <v>0.23151715236335399</v>
      </c>
    </row>
    <row r="9" spans="2:10" ht="30" x14ac:dyDescent="0.25">
      <c r="B9" s="15" t="s">
        <v>300</v>
      </c>
      <c r="C9" s="14">
        <v>0.35628091952367003</v>
      </c>
      <c r="D9" s="14">
        <v>0.33491724595435401</v>
      </c>
      <c r="E9" s="14">
        <v>0.35165600767692701</v>
      </c>
      <c r="F9" s="14">
        <v>0.33448551814262401</v>
      </c>
      <c r="G9" s="14">
        <v>0.34440126126038501</v>
      </c>
      <c r="H9" s="14">
        <v>0.39256754205115701</v>
      </c>
      <c r="I9" s="14">
        <v>0.34999299833137998</v>
      </c>
    </row>
    <row r="10" spans="2:10" ht="30" x14ac:dyDescent="0.25">
      <c r="B10" s="15" t="s">
        <v>301</v>
      </c>
      <c r="C10" s="14">
        <v>0.112177962932724</v>
      </c>
      <c r="D10" s="14">
        <v>0.18857705254215801</v>
      </c>
      <c r="E10" s="14">
        <v>6.8700510329468806E-2</v>
      </c>
      <c r="F10" s="14">
        <v>4.2622945542436098E-2</v>
      </c>
      <c r="G10" s="14">
        <v>0.24463656864841701</v>
      </c>
      <c r="H10" s="14">
        <v>0.18041290078393199</v>
      </c>
      <c r="I10" s="14">
        <v>0.18730708991543801</v>
      </c>
    </row>
    <row r="11" spans="2:10" x14ac:dyDescent="0.25">
      <c r="B11" s="15" t="s">
        <v>302</v>
      </c>
      <c r="C11" s="14">
        <v>5.7549129570449803E-2</v>
      </c>
      <c r="D11" s="14">
        <v>0.147933081466114</v>
      </c>
      <c r="E11" s="14">
        <v>2.3172984427757799E-2</v>
      </c>
      <c r="F11" s="14">
        <v>1.21156674323187E-2</v>
      </c>
      <c r="G11" s="14">
        <v>0.16174185842636399</v>
      </c>
      <c r="H11" s="14">
        <v>0.1123746560283</v>
      </c>
      <c r="I11" s="14">
        <v>0.104907302851106</v>
      </c>
    </row>
    <row r="12" spans="2:10" x14ac:dyDescent="0.25">
      <c r="B12" s="15" t="s">
        <v>87</v>
      </c>
      <c r="C12" s="14">
        <v>2.23900721336656E-2</v>
      </c>
      <c r="D12" s="14">
        <v>2.8665510614750998E-2</v>
      </c>
      <c r="E12" s="14">
        <v>2.31112689028048E-2</v>
      </c>
      <c r="F12" s="14">
        <v>2.3138715718665898E-2</v>
      </c>
      <c r="G12" s="14">
        <v>2.4712426159885101E-2</v>
      </c>
      <c r="H12" s="14">
        <v>3.81986132822799E-2</v>
      </c>
      <c r="I12" s="14">
        <v>2.52897803214172E-2</v>
      </c>
    </row>
    <row r="13" spans="2:10" x14ac:dyDescent="0.25">
      <c r="B13" s="16"/>
      <c r="C13" s="16"/>
      <c r="D13" s="16"/>
      <c r="E13" s="16"/>
      <c r="F13" s="16"/>
      <c r="G13" s="16"/>
      <c r="H13" s="16"/>
      <c r="I13" s="16"/>
    </row>
    <row r="14" spans="2:10" x14ac:dyDescent="0.25">
      <c r="B14" t="s">
        <v>91</v>
      </c>
    </row>
    <row r="15" spans="2:10" x14ac:dyDescent="0.25">
      <c r="B15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304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298</v>
      </c>
      <c r="C9" s="14">
        <v>0.125953517596571</v>
      </c>
      <c r="D9" s="14">
        <v>0.17974540673112899</v>
      </c>
      <c r="E9" s="14">
        <v>7.4125738508643499E-2</v>
      </c>
      <c r="F9" s="14"/>
      <c r="G9" s="14">
        <v>0.157948274719617</v>
      </c>
      <c r="H9" s="14">
        <v>0.134040668188422</v>
      </c>
      <c r="I9" s="14">
        <v>0.128806286476013</v>
      </c>
      <c r="J9" s="14">
        <v>9.6885456089294705E-2</v>
      </c>
      <c r="K9" s="14">
        <v>0.113616569568824</v>
      </c>
      <c r="L9" s="14">
        <v>0.127562346758502</v>
      </c>
      <c r="M9" s="14"/>
      <c r="N9" s="14">
        <v>0.20354848431239</v>
      </c>
      <c r="O9" s="14">
        <v>0.10001060820694301</v>
      </c>
      <c r="P9" s="14">
        <v>0.104155004305176</v>
      </c>
      <c r="Q9" s="14">
        <v>8.7139456547572394E-2</v>
      </c>
      <c r="R9" s="14"/>
      <c r="S9" s="14">
        <v>0.15028552025432701</v>
      </c>
      <c r="T9" s="14">
        <v>0.141283973837072</v>
      </c>
      <c r="U9" s="14">
        <v>0.10628353273193</v>
      </c>
      <c r="V9" s="14">
        <v>0.104572270965558</v>
      </c>
      <c r="W9" s="14">
        <v>0.133245055862629</v>
      </c>
      <c r="X9" s="14">
        <v>0.13172288157175199</v>
      </c>
      <c r="Y9" s="14">
        <v>0.143520353524764</v>
      </c>
      <c r="Z9" s="14">
        <v>8.6213238402171793E-2</v>
      </c>
      <c r="AA9" s="14">
        <v>0.116385365916754</v>
      </c>
      <c r="AB9" s="14">
        <v>0.105111368055526</v>
      </c>
      <c r="AC9" s="14">
        <v>9.4226516664550203E-2</v>
      </c>
      <c r="AD9" s="14">
        <v>0.18545535029099899</v>
      </c>
      <c r="AE9" s="14"/>
      <c r="AF9" s="14">
        <v>0.113064453987966</v>
      </c>
      <c r="AG9" s="14">
        <v>0.12868815906356301</v>
      </c>
      <c r="AH9" s="14">
        <v>0.13733569185197</v>
      </c>
      <c r="AI9" s="14"/>
      <c r="AJ9" s="14">
        <v>0.12058916143660101</v>
      </c>
      <c r="AK9" s="14">
        <v>0.13502055065638899</v>
      </c>
      <c r="AL9" s="14">
        <v>0.178117152386285</v>
      </c>
      <c r="AM9" s="14">
        <v>0.117845516269749</v>
      </c>
      <c r="AN9" s="14">
        <v>0.103396316446997</v>
      </c>
      <c r="AO9" s="14"/>
      <c r="AP9" s="14">
        <v>0.140141864542601</v>
      </c>
      <c r="AQ9" s="14">
        <v>0.137810689461731</v>
      </c>
      <c r="AR9" s="14">
        <v>0.19540501620047099</v>
      </c>
      <c r="AS9" s="14"/>
      <c r="AT9" s="14">
        <v>6.6174990829692401E-2</v>
      </c>
      <c r="AU9" s="14">
        <v>0.106157484082932</v>
      </c>
      <c r="AV9" s="14">
        <v>0.170864925654032</v>
      </c>
      <c r="AW9" s="14">
        <v>0.18463579668541899</v>
      </c>
      <c r="AX9" s="14">
        <v>0.31422643821792701</v>
      </c>
      <c r="AY9" s="14"/>
      <c r="AZ9" s="14">
        <v>0.15963929883478001</v>
      </c>
      <c r="BA9" s="14">
        <v>0.119215794163442</v>
      </c>
      <c r="BB9" s="14">
        <v>0.116232249865344</v>
      </c>
      <c r="BC9" s="14">
        <v>0.106017935982455</v>
      </c>
      <c r="BD9" s="14">
        <v>9.5647281985380903E-2</v>
      </c>
      <c r="BE9" s="14">
        <v>0.16018433671667801</v>
      </c>
    </row>
    <row r="10" spans="2:57" ht="30" x14ac:dyDescent="0.25">
      <c r="B10" s="15" t="s">
        <v>299</v>
      </c>
      <c r="C10" s="14">
        <v>0.32564839824292002</v>
      </c>
      <c r="D10" s="14">
        <v>0.38208141981432597</v>
      </c>
      <c r="E10" s="14">
        <v>0.27135219748804901</v>
      </c>
      <c r="F10" s="14"/>
      <c r="G10" s="14">
        <v>0.29602202730502097</v>
      </c>
      <c r="H10" s="14">
        <v>0.30814922512326098</v>
      </c>
      <c r="I10" s="14">
        <v>0.31354587445822202</v>
      </c>
      <c r="J10" s="14">
        <v>0.29787578733975401</v>
      </c>
      <c r="K10" s="14">
        <v>0.35155966900441699</v>
      </c>
      <c r="L10" s="14">
        <v>0.37477416937848201</v>
      </c>
      <c r="M10" s="14"/>
      <c r="N10" s="14">
        <v>0.38986586589359201</v>
      </c>
      <c r="O10" s="14">
        <v>0.33425594563118599</v>
      </c>
      <c r="P10" s="14">
        <v>0.31266748935466798</v>
      </c>
      <c r="Q10" s="14">
        <v>0.25826445249552898</v>
      </c>
      <c r="R10" s="14"/>
      <c r="S10" s="14">
        <v>0.35006778071424</v>
      </c>
      <c r="T10" s="14">
        <v>0.257634769405925</v>
      </c>
      <c r="U10" s="14">
        <v>0.34646417908143801</v>
      </c>
      <c r="V10" s="14">
        <v>0.36815247284727398</v>
      </c>
      <c r="W10" s="14">
        <v>0.31239073150576002</v>
      </c>
      <c r="X10" s="14">
        <v>0.35475234267515499</v>
      </c>
      <c r="Y10" s="14">
        <v>0.32117421935498403</v>
      </c>
      <c r="Z10" s="14">
        <v>0.37164275004450398</v>
      </c>
      <c r="AA10" s="14">
        <v>0.30205468450631501</v>
      </c>
      <c r="AB10" s="14">
        <v>0.38697850618031499</v>
      </c>
      <c r="AC10" s="14">
        <v>0.21935939538364499</v>
      </c>
      <c r="AD10" s="14">
        <v>0.297807592687926</v>
      </c>
      <c r="AE10" s="14"/>
      <c r="AF10" s="14">
        <v>0.31756657293462898</v>
      </c>
      <c r="AG10" s="14">
        <v>0.347548347602817</v>
      </c>
      <c r="AH10" s="14">
        <v>0.331407916852132</v>
      </c>
      <c r="AI10" s="14"/>
      <c r="AJ10" s="14">
        <v>0.34090263429171902</v>
      </c>
      <c r="AK10" s="14">
        <v>0.302730054257284</v>
      </c>
      <c r="AL10" s="14">
        <v>0.39813691624242897</v>
      </c>
      <c r="AM10" s="14">
        <v>0.35160874404148901</v>
      </c>
      <c r="AN10" s="14">
        <v>0.28169415073040999</v>
      </c>
      <c r="AO10" s="14"/>
      <c r="AP10" s="14">
        <v>0.360986179071557</v>
      </c>
      <c r="AQ10" s="14">
        <v>0.31216016788442502</v>
      </c>
      <c r="AR10" s="14">
        <v>0.341268996593458</v>
      </c>
      <c r="AS10" s="14"/>
      <c r="AT10" s="14">
        <v>0.29761664453705899</v>
      </c>
      <c r="AU10" s="14">
        <v>0.31356388384605099</v>
      </c>
      <c r="AV10" s="14">
        <v>0.35305328771581401</v>
      </c>
      <c r="AW10" s="14">
        <v>0.42167151192286501</v>
      </c>
      <c r="AX10" s="14">
        <v>0.28149381514980698</v>
      </c>
      <c r="AY10" s="14"/>
      <c r="AZ10" s="14">
        <v>0.322367100987831</v>
      </c>
      <c r="BA10" s="14">
        <v>0.32716887603421901</v>
      </c>
      <c r="BB10" s="14">
        <v>0.36952509328692801</v>
      </c>
      <c r="BC10" s="14">
        <v>0.29762456986527502</v>
      </c>
      <c r="BD10" s="14">
        <v>0.36587809499552998</v>
      </c>
      <c r="BE10" s="14">
        <v>0.25222917978477899</v>
      </c>
    </row>
    <row r="11" spans="2:57" ht="30" x14ac:dyDescent="0.25">
      <c r="B11" s="15" t="s">
        <v>300</v>
      </c>
      <c r="C11" s="14">
        <v>0.35628091952367003</v>
      </c>
      <c r="D11" s="14">
        <v>0.29875944953657702</v>
      </c>
      <c r="E11" s="14">
        <v>0.41369786285117799</v>
      </c>
      <c r="F11" s="14"/>
      <c r="G11" s="14">
        <v>0.34065191125986999</v>
      </c>
      <c r="H11" s="14">
        <v>0.31752893987247199</v>
      </c>
      <c r="I11" s="14">
        <v>0.343153717384998</v>
      </c>
      <c r="J11" s="14">
        <v>0.41522936099027302</v>
      </c>
      <c r="K11" s="14">
        <v>0.35925131415654399</v>
      </c>
      <c r="L11" s="14">
        <v>0.35918187968509102</v>
      </c>
      <c r="M11" s="14"/>
      <c r="N11" s="14">
        <v>0.29047822132622803</v>
      </c>
      <c r="O11" s="14">
        <v>0.39922666344186702</v>
      </c>
      <c r="P11" s="14">
        <v>0.34949131222933999</v>
      </c>
      <c r="Q11" s="14">
        <v>0.38903119756299198</v>
      </c>
      <c r="R11" s="14"/>
      <c r="S11" s="14">
        <v>0.31029329712724402</v>
      </c>
      <c r="T11" s="14">
        <v>0.38555390774305298</v>
      </c>
      <c r="U11" s="14">
        <v>0.36108449005391502</v>
      </c>
      <c r="V11" s="14">
        <v>0.28492150074769601</v>
      </c>
      <c r="W11" s="14">
        <v>0.36427405655305101</v>
      </c>
      <c r="X11" s="14">
        <v>0.357318629217864</v>
      </c>
      <c r="Y11" s="14">
        <v>0.35047912448870699</v>
      </c>
      <c r="Z11" s="14">
        <v>0.34698855482979801</v>
      </c>
      <c r="AA11" s="14">
        <v>0.39877999036793399</v>
      </c>
      <c r="AB11" s="14">
        <v>0.37908075796246099</v>
      </c>
      <c r="AC11" s="14">
        <v>0.40837364771323498</v>
      </c>
      <c r="AD11" s="14">
        <v>0.34018810005879202</v>
      </c>
      <c r="AE11" s="14"/>
      <c r="AF11" s="14">
        <v>0.36939135312100002</v>
      </c>
      <c r="AG11" s="14">
        <v>0.343655855031198</v>
      </c>
      <c r="AH11" s="14">
        <v>0.35422886472270498</v>
      </c>
      <c r="AI11" s="14"/>
      <c r="AJ11" s="14">
        <v>0.35260579070165798</v>
      </c>
      <c r="AK11" s="14">
        <v>0.36087003911758497</v>
      </c>
      <c r="AL11" s="14">
        <v>0.30898884750253702</v>
      </c>
      <c r="AM11" s="14">
        <v>0.30125415088558399</v>
      </c>
      <c r="AN11" s="14">
        <v>0.40458527074030498</v>
      </c>
      <c r="AO11" s="14"/>
      <c r="AP11" s="14">
        <v>0.32286742265924001</v>
      </c>
      <c r="AQ11" s="14">
        <v>0.36469165298912298</v>
      </c>
      <c r="AR11" s="14">
        <v>0.29037663800860403</v>
      </c>
      <c r="AS11" s="14"/>
      <c r="AT11" s="14">
        <v>0.41098353884748201</v>
      </c>
      <c r="AU11" s="14">
        <v>0.36608127384329903</v>
      </c>
      <c r="AV11" s="14">
        <v>0.328845121988735</v>
      </c>
      <c r="AW11" s="14">
        <v>0.25883404982283997</v>
      </c>
      <c r="AX11" s="14">
        <v>0.34259345269221603</v>
      </c>
      <c r="AY11" s="14"/>
      <c r="AZ11" s="14">
        <v>0.33463201312977903</v>
      </c>
      <c r="BA11" s="14">
        <v>0.375607124281227</v>
      </c>
      <c r="BB11" s="14">
        <v>0.32042210508694402</v>
      </c>
      <c r="BC11" s="14">
        <v>0.38548066611014298</v>
      </c>
      <c r="BD11" s="14">
        <v>0.31768259825022699</v>
      </c>
      <c r="BE11" s="14">
        <v>0.40646322186088202</v>
      </c>
    </row>
    <row r="12" spans="2:57" ht="30" x14ac:dyDescent="0.25">
      <c r="B12" s="15" t="s">
        <v>301</v>
      </c>
      <c r="C12" s="14">
        <v>0.112177962932724</v>
      </c>
      <c r="D12" s="14">
        <v>7.9104602868212401E-2</v>
      </c>
      <c r="E12" s="14">
        <v>0.144301745877012</v>
      </c>
      <c r="F12" s="14"/>
      <c r="G12" s="14">
        <v>0.115092868888935</v>
      </c>
      <c r="H12" s="14">
        <v>0.12660352386124299</v>
      </c>
      <c r="I12" s="14">
        <v>0.132995609295013</v>
      </c>
      <c r="J12" s="14">
        <v>0.102782601230213</v>
      </c>
      <c r="K12" s="14">
        <v>9.9467150164107995E-2</v>
      </c>
      <c r="L12" s="14">
        <v>9.7683410078726995E-2</v>
      </c>
      <c r="M12" s="14"/>
      <c r="N12" s="14">
        <v>7.07392986806719E-2</v>
      </c>
      <c r="O12" s="14">
        <v>9.0683304116780702E-2</v>
      </c>
      <c r="P12" s="14">
        <v>0.15008690384274301</v>
      </c>
      <c r="Q12" s="14">
        <v>0.147924057400872</v>
      </c>
      <c r="R12" s="14"/>
      <c r="S12" s="14">
        <v>9.6339615403837106E-2</v>
      </c>
      <c r="T12" s="14">
        <v>0.12703455354231899</v>
      </c>
      <c r="U12" s="14">
        <v>0.115700698943293</v>
      </c>
      <c r="V12" s="14">
        <v>0.17615819873713301</v>
      </c>
      <c r="W12" s="14">
        <v>0.119622111802938</v>
      </c>
      <c r="X12" s="14">
        <v>9.3471129424298194E-2</v>
      </c>
      <c r="Y12" s="14">
        <v>9.5138381893451293E-2</v>
      </c>
      <c r="Z12" s="14">
        <v>0.13515838171765801</v>
      </c>
      <c r="AA12" s="14">
        <v>8.0455407737745899E-2</v>
      </c>
      <c r="AB12" s="14">
        <v>7.6894998399864398E-2</v>
      </c>
      <c r="AC12" s="14">
        <v>0.159868943501524</v>
      </c>
      <c r="AD12" s="14">
        <v>0.115928411494196</v>
      </c>
      <c r="AE12" s="14"/>
      <c r="AF12" s="14">
        <v>0.10803575262276</v>
      </c>
      <c r="AG12" s="14">
        <v>0.121793091650353</v>
      </c>
      <c r="AH12" s="14">
        <v>9.8879093228659898E-2</v>
      </c>
      <c r="AI12" s="14"/>
      <c r="AJ12" s="14">
        <v>0.118241198370763</v>
      </c>
      <c r="AK12" s="14">
        <v>0.124720495824618</v>
      </c>
      <c r="AL12" s="14">
        <v>7.3391183012061906E-2</v>
      </c>
      <c r="AM12" s="14">
        <v>0.119323896703054</v>
      </c>
      <c r="AN12" s="14">
        <v>0.106666614417885</v>
      </c>
      <c r="AO12" s="14"/>
      <c r="AP12" s="14">
        <v>0.13575410945605901</v>
      </c>
      <c r="AQ12" s="14">
        <v>0.104448751352892</v>
      </c>
      <c r="AR12" s="14">
        <v>0.123636357478477</v>
      </c>
      <c r="AS12" s="14"/>
      <c r="AT12" s="14">
        <v>0.13560785535185199</v>
      </c>
      <c r="AU12" s="14">
        <v>0.119276518857153</v>
      </c>
      <c r="AV12" s="14">
        <v>9.4341810454409605E-2</v>
      </c>
      <c r="AW12" s="14">
        <v>7.4527973506633802E-2</v>
      </c>
      <c r="AX12" s="14">
        <v>2.9512282935970899E-2</v>
      </c>
      <c r="AY12" s="14"/>
      <c r="AZ12" s="14">
        <v>0.113132602227906</v>
      </c>
      <c r="BA12" s="14">
        <v>0.10316984416919001</v>
      </c>
      <c r="BB12" s="14">
        <v>0.11971868896877</v>
      </c>
      <c r="BC12" s="14">
        <v>0.11544410454048</v>
      </c>
      <c r="BD12" s="14">
        <v>0.122636667970803</v>
      </c>
      <c r="BE12" s="14">
        <v>0.106492272400698</v>
      </c>
    </row>
    <row r="13" spans="2:57" x14ac:dyDescent="0.25">
      <c r="B13" s="15" t="s">
        <v>302</v>
      </c>
      <c r="C13" s="14">
        <v>5.7549129570449803E-2</v>
      </c>
      <c r="D13" s="14">
        <v>4.1222604259948101E-2</v>
      </c>
      <c r="E13" s="14">
        <v>7.0771272759383497E-2</v>
      </c>
      <c r="F13" s="14"/>
      <c r="G13" s="14">
        <v>5.6903050384924603E-2</v>
      </c>
      <c r="H13" s="14">
        <v>8.2297426603483007E-2</v>
      </c>
      <c r="I13" s="14">
        <v>6.5646259472139604E-2</v>
      </c>
      <c r="J13" s="14">
        <v>5.8435583590898101E-2</v>
      </c>
      <c r="K13" s="14">
        <v>5.5901592151023499E-2</v>
      </c>
      <c r="L13" s="14">
        <v>3.1530963311028802E-2</v>
      </c>
      <c r="M13" s="14"/>
      <c r="N13" s="14">
        <v>3.4547638893339498E-2</v>
      </c>
      <c r="O13" s="14">
        <v>5.5835486826699601E-2</v>
      </c>
      <c r="P13" s="14">
        <v>5.8789474439798303E-2</v>
      </c>
      <c r="Q13" s="14">
        <v>8.1987228935755996E-2</v>
      </c>
      <c r="R13" s="14"/>
      <c r="S13" s="14">
        <v>4.4583839868559003E-2</v>
      </c>
      <c r="T13" s="14">
        <v>6.0423611139065803E-2</v>
      </c>
      <c r="U13" s="14">
        <v>5.3098752220303302E-2</v>
      </c>
      <c r="V13" s="14">
        <v>4.2490434515681103E-2</v>
      </c>
      <c r="W13" s="14">
        <v>6.2530866630910495E-2</v>
      </c>
      <c r="X13" s="14">
        <v>4.89574659439432E-2</v>
      </c>
      <c r="Y13" s="14">
        <v>7.7140940497175306E-2</v>
      </c>
      <c r="Z13" s="14">
        <v>1.0356247520456101E-2</v>
      </c>
      <c r="AA13" s="14">
        <v>8.7490979975217903E-2</v>
      </c>
      <c r="AB13" s="14">
        <v>3.4850011582639798E-2</v>
      </c>
      <c r="AC13" s="14">
        <v>0.108785525295732</v>
      </c>
      <c r="AD13" s="14">
        <v>6.0620545468085402E-2</v>
      </c>
      <c r="AE13" s="14"/>
      <c r="AF13" s="14">
        <v>6.7580418478317E-2</v>
      </c>
      <c r="AG13" s="14">
        <v>4.1787863531620797E-2</v>
      </c>
      <c r="AH13" s="14">
        <v>5.8531545600202302E-2</v>
      </c>
      <c r="AI13" s="14"/>
      <c r="AJ13" s="14">
        <v>5.40141601696221E-2</v>
      </c>
      <c r="AK13" s="14">
        <v>5.7104951261153801E-2</v>
      </c>
      <c r="AL13" s="14">
        <v>3.49987939969751E-2</v>
      </c>
      <c r="AM13" s="14">
        <v>0.109967692100123</v>
      </c>
      <c r="AN13" s="14">
        <v>6.8604682068996906E-2</v>
      </c>
      <c r="AO13" s="14"/>
      <c r="AP13" s="14">
        <v>3.2253258088170499E-2</v>
      </c>
      <c r="AQ13" s="14">
        <v>5.6798904710204302E-2</v>
      </c>
      <c r="AR13" s="14">
        <v>4.9312991718990402E-2</v>
      </c>
      <c r="AS13" s="14"/>
      <c r="AT13" s="14">
        <v>7.1805243590842505E-2</v>
      </c>
      <c r="AU13" s="14">
        <v>6.3293841344966503E-2</v>
      </c>
      <c r="AV13" s="14">
        <v>3.1922884280272797E-2</v>
      </c>
      <c r="AW13" s="14">
        <v>5.1276831626269101E-2</v>
      </c>
      <c r="AX13" s="14">
        <v>3.21740110040801E-2</v>
      </c>
      <c r="AY13" s="14"/>
      <c r="AZ13" s="14">
        <v>4.9806539944841403E-2</v>
      </c>
      <c r="BA13" s="14">
        <v>4.6800824417593201E-2</v>
      </c>
      <c r="BB13" s="14">
        <v>5.4010747793638299E-2</v>
      </c>
      <c r="BC13" s="14">
        <v>6.8475429884650593E-2</v>
      </c>
      <c r="BD13" s="14">
        <v>8.8657681569913604E-2</v>
      </c>
      <c r="BE13" s="14">
        <v>5.6992167990856601E-2</v>
      </c>
    </row>
    <row r="14" spans="2:57" x14ac:dyDescent="0.25">
      <c r="B14" s="15" t="s">
        <v>87</v>
      </c>
      <c r="C14" s="23">
        <v>2.23900721336656E-2</v>
      </c>
      <c r="D14" s="23">
        <v>1.90865167898088E-2</v>
      </c>
      <c r="E14" s="23">
        <v>2.5751182515734002E-2</v>
      </c>
      <c r="F14" s="23"/>
      <c r="G14" s="23">
        <v>3.3381867441632199E-2</v>
      </c>
      <c r="H14" s="23">
        <v>3.1380216351118401E-2</v>
      </c>
      <c r="I14" s="23">
        <v>1.5852252913615202E-2</v>
      </c>
      <c r="J14" s="23">
        <v>2.8791210759567101E-2</v>
      </c>
      <c r="K14" s="23">
        <v>2.0203704955083199E-2</v>
      </c>
      <c r="L14" s="23">
        <v>9.2672307881701502E-3</v>
      </c>
      <c r="M14" s="23"/>
      <c r="N14" s="23">
        <v>1.0820490893778E-2</v>
      </c>
      <c r="O14" s="23">
        <v>1.99879917765237E-2</v>
      </c>
      <c r="P14" s="23">
        <v>2.4809815828274798E-2</v>
      </c>
      <c r="Q14" s="23">
        <v>3.5653607057279102E-2</v>
      </c>
      <c r="R14" s="23"/>
      <c r="S14" s="23">
        <v>4.8429946631793397E-2</v>
      </c>
      <c r="T14" s="23">
        <v>2.80691843325655E-2</v>
      </c>
      <c r="U14" s="23">
        <v>1.73683469691206E-2</v>
      </c>
      <c r="V14" s="23">
        <v>2.3705122186657299E-2</v>
      </c>
      <c r="W14" s="23">
        <v>7.9371776447106808E-3</v>
      </c>
      <c r="X14" s="23">
        <v>1.3777551166987499E-2</v>
      </c>
      <c r="Y14" s="23">
        <v>1.25469802409186E-2</v>
      </c>
      <c r="Z14" s="23">
        <v>4.9640827485411397E-2</v>
      </c>
      <c r="AA14" s="23">
        <v>1.48335714960336E-2</v>
      </c>
      <c r="AB14" s="23">
        <v>1.7084357819194401E-2</v>
      </c>
      <c r="AC14" s="23">
        <v>9.3859714413142697E-3</v>
      </c>
      <c r="AD14" s="23">
        <v>0</v>
      </c>
      <c r="AE14" s="23"/>
      <c r="AF14" s="23">
        <v>2.4361448855327501E-2</v>
      </c>
      <c r="AG14" s="23">
        <v>1.65266831204476E-2</v>
      </c>
      <c r="AH14" s="23">
        <v>1.96168877443312E-2</v>
      </c>
      <c r="AI14" s="23"/>
      <c r="AJ14" s="23">
        <v>1.3647055029637201E-2</v>
      </c>
      <c r="AK14" s="23">
        <v>1.9553908882970001E-2</v>
      </c>
      <c r="AL14" s="23">
        <v>6.3671068597120498E-3</v>
      </c>
      <c r="AM14" s="23">
        <v>0</v>
      </c>
      <c r="AN14" s="23">
        <v>3.5052965595407097E-2</v>
      </c>
      <c r="AO14" s="23"/>
      <c r="AP14" s="23">
        <v>7.9971661823718607E-3</v>
      </c>
      <c r="AQ14" s="23">
        <v>2.4089833601625602E-2</v>
      </c>
      <c r="AR14" s="23">
        <v>0</v>
      </c>
      <c r="AS14" s="23"/>
      <c r="AT14" s="23">
        <v>1.7811726843072102E-2</v>
      </c>
      <c r="AU14" s="23">
        <v>3.1626998025598901E-2</v>
      </c>
      <c r="AV14" s="23">
        <v>2.0971969906735801E-2</v>
      </c>
      <c r="AW14" s="23">
        <v>9.0538364359733399E-3</v>
      </c>
      <c r="AX14" s="23">
        <v>0</v>
      </c>
      <c r="AY14" s="23"/>
      <c r="AZ14" s="23">
        <v>2.0422444874862101E-2</v>
      </c>
      <c r="BA14" s="23">
        <v>2.8037536934328099E-2</v>
      </c>
      <c r="BB14" s="23">
        <v>2.0091114998375799E-2</v>
      </c>
      <c r="BC14" s="23">
        <v>2.6957293616995899E-2</v>
      </c>
      <c r="BD14" s="23">
        <v>9.4976752281456904E-3</v>
      </c>
      <c r="BE14" s="23">
        <v>1.7638821246106901E-2</v>
      </c>
    </row>
    <row r="15" spans="2:57" x14ac:dyDescent="0.25">
      <c r="B15" s="16"/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305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298</v>
      </c>
      <c r="C9" s="14">
        <v>8.6640296847781406E-2</v>
      </c>
      <c r="D9" s="14">
        <v>0.121183738729308</v>
      </c>
      <c r="E9" s="14">
        <v>5.33921938662381E-2</v>
      </c>
      <c r="F9" s="14"/>
      <c r="G9" s="14">
        <v>0.14303534320942601</v>
      </c>
      <c r="H9" s="14">
        <v>0.126213092883316</v>
      </c>
      <c r="I9" s="14">
        <v>9.6413834306368795E-2</v>
      </c>
      <c r="J9" s="14">
        <v>6.4551799304433402E-2</v>
      </c>
      <c r="K9" s="14">
        <v>5.8685268496884199E-2</v>
      </c>
      <c r="L9" s="14">
        <v>4.5371880948580197E-2</v>
      </c>
      <c r="M9" s="14"/>
      <c r="N9" s="14">
        <v>0.14947017778924801</v>
      </c>
      <c r="O9" s="14">
        <v>7.4200896643309797E-2</v>
      </c>
      <c r="P9" s="14">
        <v>6.7101144701828999E-2</v>
      </c>
      <c r="Q9" s="14">
        <v>4.8781323413886801E-2</v>
      </c>
      <c r="R9" s="14"/>
      <c r="S9" s="14">
        <v>0.11813294762976199</v>
      </c>
      <c r="T9" s="14">
        <v>9.4845860420214201E-2</v>
      </c>
      <c r="U9" s="14">
        <v>5.8103006703287399E-2</v>
      </c>
      <c r="V9" s="14">
        <v>6.9942009620891296E-2</v>
      </c>
      <c r="W9" s="14">
        <v>6.2417065625979401E-2</v>
      </c>
      <c r="X9" s="14">
        <v>0.112984388726136</v>
      </c>
      <c r="Y9" s="14">
        <v>0.11028586694146</v>
      </c>
      <c r="Z9" s="14">
        <v>7.0870867870859194E-2</v>
      </c>
      <c r="AA9" s="14">
        <v>7.0884125216889193E-2</v>
      </c>
      <c r="AB9" s="14">
        <v>7.6684494902384506E-2</v>
      </c>
      <c r="AC9" s="14">
        <v>4.9951439558034903E-2</v>
      </c>
      <c r="AD9" s="14">
        <v>0.11487269187515101</v>
      </c>
      <c r="AE9" s="14"/>
      <c r="AF9" s="14">
        <v>7.1076767688843495E-2</v>
      </c>
      <c r="AG9" s="14">
        <v>9.7866460889940193E-2</v>
      </c>
      <c r="AH9" s="14">
        <v>6.4623970250523702E-2</v>
      </c>
      <c r="AI9" s="14"/>
      <c r="AJ9" s="14">
        <v>6.2695894732044899E-2</v>
      </c>
      <c r="AK9" s="14">
        <v>0.124785794017618</v>
      </c>
      <c r="AL9" s="14">
        <v>8.89474128409284E-2</v>
      </c>
      <c r="AM9" s="14">
        <v>4.59992348289152E-2</v>
      </c>
      <c r="AN9" s="14">
        <v>5.6119339823129298E-2</v>
      </c>
      <c r="AO9" s="14"/>
      <c r="AP9" s="14">
        <v>7.8859717053067893E-2</v>
      </c>
      <c r="AQ9" s="14">
        <v>0.111314604446629</v>
      </c>
      <c r="AR9" s="14">
        <v>9.7089713680776193E-2</v>
      </c>
      <c r="AS9" s="14"/>
      <c r="AT9" s="14">
        <v>3.3721713462240198E-2</v>
      </c>
      <c r="AU9" s="14">
        <v>6.7921733622582706E-2</v>
      </c>
      <c r="AV9" s="14">
        <v>0.121537205824995</v>
      </c>
      <c r="AW9" s="14">
        <v>0.15197942234571801</v>
      </c>
      <c r="AX9" s="14">
        <v>0.2530079184056</v>
      </c>
      <c r="AY9" s="14"/>
      <c r="AZ9" s="14">
        <v>0.13359485021256101</v>
      </c>
      <c r="BA9" s="14">
        <v>7.7894979585041504E-2</v>
      </c>
      <c r="BB9" s="14">
        <v>8.3196171119013604E-2</v>
      </c>
      <c r="BC9" s="14">
        <v>6.3614136720188993E-2</v>
      </c>
      <c r="BD9" s="14">
        <v>5.82784269202032E-2</v>
      </c>
      <c r="BE9" s="14">
        <v>7.0334763508215006E-2</v>
      </c>
    </row>
    <row r="10" spans="2:57" ht="30" x14ac:dyDescent="0.25">
      <c r="B10" s="15" t="s">
        <v>299</v>
      </c>
      <c r="C10" s="14">
        <v>0.21326681257484101</v>
      </c>
      <c r="D10" s="14">
        <v>0.278190083378418</v>
      </c>
      <c r="E10" s="14">
        <v>0.15000809940311299</v>
      </c>
      <c r="F10" s="14"/>
      <c r="G10" s="14">
        <v>0.27223429111390501</v>
      </c>
      <c r="H10" s="14">
        <v>0.24910276505534301</v>
      </c>
      <c r="I10" s="14">
        <v>0.234620904984497</v>
      </c>
      <c r="J10" s="14">
        <v>0.16690498720983801</v>
      </c>
      <c r="K10" s="14">
        <v>0.20175395820532099</v>
      </c>
      <c r="L10" s="14">
        <v>0.17259802367483101</v>
      </c>
      <c r="M10" s="14"/>
      <c r="N10" s="14">
        <v>0.27416713435205298</v>
      </c>
      <c r="O10" s="14">
        <v>0.206620845331596</v>
      </c>
      <c r="P10" s="14">
        <v>0.22616348110825801</v>
      </c>
      <c r="Q10" s="14">
        <v>0.145014631941455</v>
      </c>
      <c r="R10" s="14"/>
      <c r="S10" s="14">
        <v>0.26686025177179401</v>
      </c>
      <c r="T10" s="14">
        <v>0.176581384690152</v>
      </c>
      <c r="U10" s="14">
        <v>0.21257533104701401</v>
      </c>
      <c r="V10" s="14">
        <v>0.19304548967054999</v>
      </c>
      <c r="W10" s="14">
        <v>0.22298163657682901</v>
      </c>
      <c r="X10" s="14">
        <v>0.20487319787747801</v>
      </c>
      <c r="Y10" s="14">
        <v>0.204466463245046</v>
      </c>
      <c r="Z10" s="14">
        <v>0.21140810071334901</v>
      </c>
      <c r="AA10" s="14">
        <v>0.205682299133083</v>
      </c>
      <c r="AB10" s="14">
        <v>0.247737358537644</v>
      </c>
      <c r="AC10" s="14">
        <v>0.16231425567502</v>
      </c>
      <c r="AD10" s="14">
        <v>0.22276918914006499</v>
      </c>
      <c r="AE10" s="14"/>
      <c r="AF10" s="14">
        <v>0.17877281201547701</v>
      </c>
      <c r="AG10" s="14">
        <v>0.22406926671116101</v>
      </c>
      <c r="AH10" s="14">
        <v>0.24020522776617201</v>
      </c>
      <c r="AI10" s="14"/>
      <c r="AJ10" s="14">
        <v>0.21222271547891</v>
      </c>
      <c r="AK10" s="14">
        <v>0.21240262808784599</v>
      </c>
      <c r="AL10" s="14">
        <v>0.28168326094447699</v>
      </c>
      <c r="AM10" s="14">
        <v>0.27851896469794901</v>
      </c>
      <c r="AN10" s="14">
        <v>0.15837400641376301</v>
      </c>
      <c r="AO10" s="14"/>
      <c r="AP10" s="14">
        <v>0.23439878656084001</v>
      </c>
      <c r="AQ10" s="14">
        <v>0.21486732175085901</v>
      </c>
      <c r="AR10" s="14">
        <v>0.25739493386456502</v>
      </c>
      <c r="AS10" s="14"/>
      <c r="AT10" s="14">
        <v>0.12588305897691701</v>
      </c>
      <c r="AU10" s="14">
        <v>0.21235625166160799</v>
      </c>
      <c r="AV10" s="14">
        <v>0.27327204872565802</v>
      </c>
      <c r="AW10" s="14">
        <v>0.30927874248664999</v>
      </c>
      <c r="AX10" s="14">
        <v>0.32861468001431199</v>
      </c>
      <c r="AY10" s="14"/>
      <c r="AZ10" s="14">
        <v>0.27964490536005099</v>
      </c>
      <c r="BA10" s="14">
        <v>0.210217730258452</v>
      </c>
      <c r="BB10" s="14">
        <v>0.213194875448807</v>
      </c>
      <c r="BC10" s="14">
        <v>0.19437187486726401</v>
      </c>
      <c r="BD10" s="14">
        <v>0.13904559312339901</v>
      </c>
      <c r="BE10" s="14">
        <v>0.156174909963672</v>
      </c>
    </row>
    <row r="11" spans="2:57" ht="30" x14ac:dyDescent="0.25">
      <c r="B11" s="15" t="s">
        <v>300</v>
      </c>
      <c r="C11" s="14">
        <v>0.33491724595435401</v>
      </c>
      <c r="D11" s="14">
        <v>0.32199965151646798</v>
      </c>
      <c r="E11" s="14">
        <v>0.348614868099756</v>
      </c>
      <c r="F11" s="14"/>
      <c r="G11" s="14">
        <v>0.27811776112422198</v>
      </c>
      <c r="H11" s="14">
        <v>0.30717364727483998</v>
      </c>
      <c r="I11" s="14">
        <v>0.32540143132876398</v>
      </c>
      <c r="J11" s="14">
        <v>0.35397942166535801</v>
      </c>
      <c r="K11" s="14">
        <v>0.37539852267474</v>
      </c>
      <c r="L11" s="14">
        <v>0.36060204184199102</v>
      </c>
      <c r="M11" s="14"/>
      <c r="N11" s="14">
        <v>0.312125323188023</v>
      </c>
      <c r="O11" s="14">
        <v>0.35214541825636098</v>
      </c>
      <c r="P11" s="14">
        <v>0.33110289110627</v>
      </c>
      <c r="Q11" s="14">
        <v>0.340479625225932</v>
      </c>
      <c r="R11" s="14"/>
      <c r="S11" s="14">
        <v>0.30797604421529801</v>
      </c>
      <c r="T11" s="14">
        <v>0.34437907347615998</v>
      </c>
      <c r="U11" s="14">
        <v>0.31171892188274403</v>
      </c>
      <c r="V11" s="14">
        <v>0.35988514514751202</v>
      </c>
      <c r="W11" s="14">
        <v>0.36077603586447299</v>
      </c>
      <c r="X11" s="14">
        <v>0.355663820513614</v>
      </c>
      <c r="Y11" s="14">
        <v>0.30199449127593597</v>
      </c>
      <c r="Z11" s="14">
        <v>0.36473250311906402</v>
      </c>
      <c r="AA11" s="14">
        <v>0.330174981594825</v>
      </c>
      <c r="AB11" s="14">
        <v>0.31682169835960999</v>
      </c>
      <c r="AC11" s="14">
        <v>0.38853710175371098</v>
      </c>
      <c r="AD11" s="14">
        <v>0.31366907267893301</v>
      </c>
      <c r="AE11" s="14"/>
      <c r="AF11" s="14">
        <v>0.32718264485325899</v>
      </c>
      <c r="AG11" s="14">
        <v>0.34265082002956898</v>
      </c>
      <c r="AH11" s="14">
        <v>0.39024382015616599</v>
      </c>
      <c r="AI11" s="14"/>
      <c r="AJ11" s="14">
        <v>0.35011328542134301</v>
      </c>
      <c r="AK11" s="14">
        <v>0.30720835255294399</v>
      </c>
      <c r="AL11" s="14">
        <v>0.34147858463270703</v>
      </c>
      <c r="AM11" s="14">
        <v>0.28513036346884801</v>
      </c>
      <c r="AN11" s="14">
        <v>0.39936070714468602</v>
      </c>
      <c r="AO11" s="14"/>
      <c r="AP11" s="14">
        <v>0.37656810918678102</v>
      </c>
      <c r="AQ11" s="14">
        <v>0.312799679023751</v>
      </c>
      <c r="AR11" s="14">
        <v>0.33753381162677198</v>
      </c>
      <c r="AS11" s="14"/>
      <c r="AT11" s="14">
        <v>0.367581892465843</v>
      </c>
      <c r="AU11" s="14">
        <v>0.33025404448189799</v>
      </c>
      <c r="AV11" s="14">
        <v>0.33637253731729599</v>
      </c>
      <c r="AW11" s="14">
        <v>0.29593558193636998</v>
      </c>
      <c r="AX11" s="14">
        <v>0.16504533181127801</v>
      </c>
      <c r="AY11" s="14"/>
      <c r="AZ11" s="14">
        <v>0.29746384781645102</v>
      </c>
      <c r="BA11" s="14">
        <v>0.35077105042147499</v>
      </c>
      <c r="BB11" s="14">
        <v>0.331985496067708</v>
      </c>
      <c r="BC11" s="14">
        <v>0.34024518173771301</v>
      </c>
      <c r="BD11" s="14">
        <v>0.36291081538731101</v>
      </c>
      <c r="BE11" s="14">
        <v>0.34760775547811301</v>
      </c>
    </row>
    <row r="12" spans="2:57" ht="30" x14ac:dyDescent="0.25">
      <c r="B12" s="15" t="s">
        <v>301</v>
      </c>
      <c r="C12" s="14">
        <v>0.18857705254215801</v>
      </c>
      <c r="D12" s="14">
        <v>0.16104500441243599</v>
      </c>
      <c r="E12" s="14">
        <v>0.21573698012702999</v>
      </c>
      <c r="F12" s="14"/>
      <c r="G12" s="14">
        <v>0.18648779472207899</v>
      </c>
      <c r="H12" s="14">
        <v>0.16748451584853999</v>
      </c>
      <c r="I12" s="14">
        <v>0.16624610062950801</v>
      </c>
      <c r="J12" s="14">
        <v>0.20206267885224999</v>
      </c>
      <c r="K12" s="14">
        <v>0.192162264610926</v>
      </c>
      <c r="L12" s="14">
        <v>0.21201791887605101</v>
      </c>
      <c r="M12" s="14"/>
      <c r="N12" s="14">
        <v>0.162853929539307</v>
      </c>
      <c r="O12" s="14">
        <v>0.183103032487996</v>
      </c>
      <c r="P12" s="14">
        <v>0.20345170097355</v>
      </c>
      <c r="Q12" s="14">
        <v>0.21059209142201599</v>
      </c>
      <c r="R12" s="14"/>
      <c r="S12" s="14">
        <v>0.15552182631966099</v>
      </c>
      <c r="T12" s="14">
        <v>0.20750690482926201</v>
      </c>
      <c r="U12" s="14">
        <v>0.246822673709818</v>
      </c>
      <c r="V12" s="14">
        <v>0.207168513154527</v>
      </c>
      <c r="W12" s="14">
        <v>0.17712911369570999</v>
      </c>
      <c r="X12" s="14">
        <v>0.17397879711790701</v>
      </c>
      <c r="Y12" s="14">
        <v>0.20335696166167899</v>
      </c>
      <c r="Z12" s="14">
        <v>8.9818708463195507E-2</v>
      </c>
      <c r="AA12" s="14">
        <v>0.20578118184888999</v>
      </c>
      <c r="AB12" s="14">
        <v>0.192773198560582</v>
      </c>
      <c r="AC12" s="14">
        <v>0.16495122360928599</v>
      </c>
      <c r="AD12" s="14">
        <v>0.177260670546145</v>
      </c>
      <c r="AE12" s="14"/>
      <c r="AF12" s="14">
        <v>0.202495913452749</v>
      </c>
      <c r="AG12" s="14">
        <v>0.17825334008813701</v>
      </c>
      <c r="AH12" s="14">
        <v>0.15415883114569601</v>
      </c>
      <c r="AI12" s="14"/>
      <c r="AJ12" s="14">
        <v>0.19019080802152999</v>
      </c>
      <c r="AK12" s="14">
        <v>0.18623599015579001</v>
      </c>
      <c r="AL12" s="14">
        <v>0.169397715746713</v>
      </c>
      <c r="AM12" s="14">
        <v>0.138572479444075</v>
      </c>
      <c r="AN12" s="14">
        <v>0.19507128771565099</v>
      </c>
      <c r="AO12" s="14"/>
      <c r="AP12" s="14">
        <v>0.15522700955774399</v>
      </c>
      <c r="AQ12" s="14">
        <v>0.20045291414673599</v>
      </c>
      <c r="AR12" s="14">
        <v>0.165316662115151</v>
      </c>
      <c r="AS12" s="14"/>
      <c r="AT12" s="14">
        <v>0.21950601944402501</v>
      </c>
      <c r="AU12" s="14">
        <v>0.22576510262319699</v>
      </c>
      <c r="AV12" s="14">
        <v>0.158932510502098</v>
      </c>
      <c r="AW12" s="14">
        <v>0.111457118603943</v>
      </c>
      <c r="AX12" s="14">
        <v>9.5474593644397102E-2</v>
      </c>
      <c r="AY12" s="14"/>
      <c r="AZ12" s="14">
        <v>0.13777618981914599</v>
      </c>
      <c r="BA12" s="14">
        <v>0.21278736137356699</v>
      </c>
      <c r="BB12" s="14">
        <v>0.147339601603304</v>
      </c>
      <c r="BC12" s="14">
        <v>0.20745246181079699</v>
      </c>
      <c r="BD12" s="14">
        <v>0.22452910986199701</v>
      </c>
      <c r="BE12" s="14">
        <v>0.23886527862850501</v>
      </c>
    </row>
    <row r="13" spans="2:57" x14ac:dyDescent="0.25">
      <c r="B13" s="15" t="s">
        <v>302</v>
      </c>
      <c r="C13" s="14">
        <v>0.147933081466114</v>
      </c>
      <c r="D13" s="14">
        <v>0.10011766265164899</v>
      </c>
      <c r="E13" s="14">
        <v>0.192465029100546</v>
      </c>
      <c r="F13" s="14"/>
      <c r="G13" s="14">
        <v>8.7883797565066701E-2</v>
      </c>
      <c r="H13" s="14">
        <v>0.122613434398519</v>
      </c>
      <c r="I13" s="14">
        <v>0.16469861631450899</v>
      </c>
      <c r="J13" s="14">
        <v>0.17719295214200401</v>
      </c>
      <c r="K13" s="14">
        <v>0.15865296791653499</v>
      </c>
      <c r="L13" s="14">
        <v>0.16415739354717601</v>
      </c>
      <c r="M13" s="14"/>
      <c r="N13" s="14">
        <v>8.5460173898690095E-2</v>
      </c>
      <c r="O13" s="14">
        <v>0.151750999389167</v>
      </c>
      <c r="P13" s="14">
        <v>0.14630212908552501</v>
      </c>
      <c r="Q13" s="14">
        <v>0.21339271992231701</v>
      </c>
      <c r="R13" s="14"/>
      <c r="S13" s="14">
        <v>0.110235765601888</v>
      </c>
      <c r="T13" s="14">
        <v>0.14746370194109701</v>
      </c>
      <c r="U13" s="14">
        <v>0.141281320479375</v>
      </c>
      <c r="V13" s="14">
        <v>0.129049187641403</v>
      </c>
      <c r="W13" s="14">
        <v>0.16208718553071699</v>
      </c>
      <c r="X13" s="14">
        <v>0.12287648790101401</v>
      </c>
      <c r="Y13" s="14">
        <v>0.15716696573479899</v>
      </c>
      <c r="Z13" s="14">
        <v>0.177624618372066</v>
      </c>
      <c r="AA13" s="14">
        <v>0.174336178039354</v>
      </c>
      <c r="AB13" s="14">
        <v>0.14820656548150901</v>
      </c>
      <c r="AC13" s="14">
        <v>0.21324812495096601</v>
      </c>
      <c r="AD13" s="14">
        <v>0.17142837575970499</v>
      </c>
      <c r="AE13" s="14"/>
      <c r="AF13" s="14">
        <v>0.19043395863434001</v>
      </c>
      <c r="AG13" s="14">
        <v>0.13112468969055999</v>
      </c>
      <c r="AH13" s="14">
        <v>0.126621231063897</v>
      </c>
      <c r="AI13" s="14"/>
      <c r="AJ13" s="14">
        <v>0.15538405770266001</v>
      </c>
      <c r="AK13" s="14">
        <v>0.144367691129339</v>
      </c>
      <c r="AL13" s="14">
        <v>9.9694591690686202E-2</v>
      </c>
      <c r="AM13" s="14">
        <v>0.25177895756021301</v>
      </c>
      <c r="AN13" s="14">
        <v>0.148324716473862</v>
      </c>
      <c r="AO13" s="14"/>
      <c r="AP13" s="14">
        <v>0.13868664759532501</v>
      </c>
      <c r="AQ13" s="14">
        <v>0.12745596658403599</v>
      </c>
      <c r="AR13" s="14">
        <v>0.13103602725918001</v>
      </c>
      <c r="AS13" s="14"/>
      <c r="AT13" s="14">
        <v>0.214063532481192</v>
      </c>
      <c r="AU13" s="14">
        <v>0.124911479739197</v>
      </c>
      <c r="AV13" s="14">
        <v>8.6840401343373994E-2</v>
      </c>
      <c r="AW13" s="14">
        <v>0.121773469566092</v>
      </c>
      <c r="AX13" s="14">
        <v>0.125666291583969</v>
      </c>
      <c r="AY13" s="14"/>
      <c r="AZ13" s="14">
        <v>0.127253679566701</v>
      </c>
      <c r="BA13" s="14">
        <v>0.12797348819461399</v>
      </c>
      <c r="BB13" s="14">
        <v>0.188853761262297</v>
      </c>
      <c r="BC13" s="14">
        <v>0.15582378327302901</v>
      </c>
      <c r="BD13" s="14">
        <v>0.182491499492901</v>
      </c>
      <c r="BE13" s="14">
        <v>0.15285144509662299</v>
      </c>
    </row>
    <row r="14" spans="2:57" x14ac:dyDescent="0.25">
      <c r="B14" s="15" t="s">
        <v>87</v>
      </c>
      <c r="C14" s="23">
        <v>2.8665510614750998E-2</v>
      </c>
      <c r="D14" s="23">
        <v>1.74638593117207E-2</v>
      </c>
      <c r="E14" s="23">
        <v>3.9782829403318301E-2</v>
      </c>
      <c r="F14" s="23"/>
      <c r="G14" s="23">
        <v>3.2241012265301197E-2</v>
      </c>
      <c r="H14" s="23">
        <v>2.7412544539442099E-2</v>
      </c>
      <c r="I14" s="23">
        <v>1.26191124363531E-2</v>
      </c>
      <c r="J14" s="23">
        <v>3.5308160826116701E-2</v>
      </c>
      <c r="K14" s="23">
        <v>1.33470180955939E-2</v>
      </c>
      <c r="L14" s="23">
        <v>4.5252741111370197E-2</v>
      </c>
      <c r="M14" s="23"/>
      <c r="N14" s="23">
        <v>1.5923261232679502E-2</v>
      </c>
      <c r="O14" s="23">
        <v>3.21788078915708E-2</v>
      </c>
      <c r="P14" s="23">
        <v>2.5878653024569102E-2</v>
      </c>
      <c r="Q14" s="23">
        <v>4.1739608074392899E-2</v>
      </c>
      <c r="R14" s="23"/>
      <c r="S14" s="23">
        <v>4.1273164461599003E-2</v>
      </c>
      <c r="T14" s="23">
        <v>2.92230746431143E-2</v>
      </c>
      <c r="U14" s="23">
        <v>2.9498746177761399E-2</v>
      </c>
      <c r="V14" s="23">
        <v>4.0909654765116703E-2</v>
      </c>
      <c r="W14" s="23">
        <v>1.4608962706291299E-2</v>
      </c>
      <c r="X14" s="23">
        <v>2.9623307863851402E-2</v>
      </c>
      <c r="Y14" s="23">
        <v>2.2729251141079401E-2</v>
      </c>
      <c r="Z14" s="23">
        <v>8.5545201461465603E-2</v>
      </c>
      <c r="AA14" s="23">
        <v>1.3141234166959099E-2</v>
      </c>
      <c r="AB14" s="23">
        <v>1.7776684158270401E-2</v>
      </c>
      <c r="AC14" s="23">
        <v>2.09978544529828E-2</v>
      </c>
      <c r="AD14" s="23">
        <v>0</v>
      </c>
      <c r="AE14" s="23"/>
      <c r="AF14" s="23">
        <v>3.0037903355331599E-2</v>
      </c>
      <c r="AG14" s="23">
        <v>2.60354225906325E-2</v>
      </c>
      <c r="AH14" s="23">
        <v>2.4146919617544602E-2</v>
      </c>
      <c r="AI14" s="23"/>
      <c r="AJ14" s="23">
        <v>2.93932386435116E-2</v>
      </c>
      <c r="AK14" s="23">
        <v>2.4999544056462999E-2</v>
      </c>
      <c r="AL14" s="23">
        <v>1.87984341444874E-2</v>
      </c>
      <c r="AM14" s="23">
        <v>0</v>
      </c>
      <c r="AN14" s="23">
        <v>4.2749942428908998E-2</v>
      </c>
      <c r="AO14" s="23"/>
      <c r="AP14" s="23">
        <v>1.62597300462421E-2</v>
      </c>
      <c r="AQ14" s="23">
        <v>3.31095140479893E-2</v>
      </c>
      <c r="AR14" s="23">
        <v>1.16288514535555E-2</v>
      </c>
      <c r="AS14" s="23"/>
      <c r="AT14" s="23">
        <v>3.9243783169782401E-2</v>
      </c>
      <c r="AU14" s="23">
        <v>3.8791387871516397E-2</v>
      </c>
      <c r="AV14" s="23">
        <v>2.3045296286579201E-2</v>
      </c>
      <c r="AW14" s="23">
        <v>9.5756650612270205E-3</v>
      </c>
      <c r="AX14" s="23">
        <v>3.2191184540443701E-2</v>
      </c>
      <c r="AY14" s="23"/>
      <c r="AZ14" s="23">
        <v>2.4266527225089801E-2</v>
      </c>
      <c r="BA14" s="23">
        <v>2.0355390166849199E-2</v>
      </c>
      <c r="BB14" s="23">
        <v>3.5430094498870503E-2</v>
      </c>
      <c r="BC14" s="23">
        <v>3.84925615910078E-2</v>
      </c>
      <c r="BD14" s="23">
        <v>3.2744555214188301E-2</v>
      </c>
      <c r="BE14" s="23">
        <v>3.4165847324872302E-2</v>
      </c>
    </row>
    <row r="15" spans="2:57" x14ac:dyDescent="0.25">
      <c r="B15" s="16"/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306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298</v>
      </c>
      <c r="C9" s="14">
        <v>0.16354026211939701</v>
      </c>
      <c r="D9" s="14">
        <v>0.16289718186060101</v>
      </c>
      <c r="E9" s="14">
        <v>0.163302204467938</v>
      </c>
      <c r="F9" s="14"/>
      <c r="G9" s="14">
        <v>0.22329749826040199</v>
      </c>
      <c r="H9" s="14">
        <v>0.21799357331243399</v>
      </c>
      <c r="I9" s="14">
        <v>0.16531977366866199</v>
      </c>
      <c r="J9" s="14">
        <v>0.150237229452097</v>
      </c>
      <c r="K9" s="14">
        <v>0.13772333308694801</v>
      </c>
      <c r="L9" s="14">
        <v>0.10576614623057499</v>
      </c>
      <c r="M9" s="14"/>
      <c r="N9" s="14">
        <v>0.21894322040140801</v>
      </c>
      <c r="O9" s="14">
        <v>0.175436385540335</v>
      </c>
      <c r="P9" s="14">
        <v>0.13843592303633101</v>
      </c>
      <c r="Q9" s="14">
        <v>0.112374854334496</v>
      </c>
      <c r="R9" s="14"/>
      <c r="S9" s="14">
        <v>0.19325996449653299</v>
      </c>
      <c r="T9" s="14">
        <v>0.178115182811145</v>
      </c>
      <c r="U9" s="14">
        <v>0.13382546224301201</v>
      </c>
      <c r="V9" s="14">
        <v>9.9828319675393698E-2</v>
      </c>
      <c r="W9" s="14">
        <v>0.17649894950348999</v>
      </c>
      <c r="X9" s="14">
        <v>0.15961874130000001</v>
      </c>
      <c r="Y9" s="14">
        <v>0.164749439446638</v>
      </c>
      <c r="Z9" s="14">
        <v>0.15178529512769101</v>
      </c>
      <c r="AA9" s="14">
        <v>0.201335906657264</v>
      </c>
      <c r="AB9" s="14">
        <v>0.12958947451828901</v>
      </c>
      <c r="AC9" s="14">
        <v>0.173146135768461</v>
      </c>
      <c r="AD9" s="14">
        <v>0.17319326973203</v>
      </c>
      <c r="AE9" s="14"/>
      <c r="AF9" s="14">
        <v>0.132470929733222</v>
      </c>
      <c r="AG9" s="14">
        <v>0.17623884016538699</v>
      </c>
      <c r="AH9" s="14">
        <v>0.164045480309222</v>
      </c>
      <c r="AI9" s="14"/>
      <c r="AJ9" s="14">
        <v>0.14589652411937301</v>
      </c>
      <c r="AK9" s="14">
        <v>0.186380651582749</v>
      </c>
      <c r="AL9" s="14">
        <v>0.187280507124792</v>
      </c>
      <c r="AM9" s="14">
        <v>0.115621996682457</v>
      </c>
      <c r="AN9" s="14">
        <v>0.15041252934042401</v>
      </c>
      <c r="AO9" s="14"/>
      <c r="AP9" s="14">
        <v>0.14542540913966601</v>
      </c>
      <c r="AQ9" s="14">
        <v>0.19320795045161401</v>
      </c>
      <c r="AR9" s="14">
        <v>0.24121661934323299</v>
      </c>
      <c r="AS9" s="14"/>
      <c r="AT9" s="14">
        <v>7.4773984954782199E-2</v>
      </c>
      <c r="AU9" s="14">
        <v>0.101057820848973</v>
      </c>
      <c r="AV9" s="14">
        <v>0.24320532366379499</v>
      </c>
      <c r="AW9" s="14">
        <v>0.29106182256680202</v>
      </c>
      <c r="AX9" s="14">
        <v>0.48244528257429398</v>
      </c>
      <c r="AY9" s="14"/>
      <c r="AZ9" s="14">
        <v>0.232161006482315</v>
      </c>
      <c r="BA9" s="14">
        <v>0.14212838579547801</v>
      </c>
      <c r="BB9" s="14">
        <v>0.167470785041401</v>
      </c>
      <c r="BC9" s="14">
        <v>0.12940305638548799</v>
      </c>
      <c r="BD9" s="14">
        <v>0.12037436145014201</v>
      </c>
      <c r="BE9" s="14">
        <v>0.166681134418246</v>
      </c>
    </row>
    <row r="10" spans="2:57" ht="30" x14ac:dyDescent="0.25">
      <c r="B10" s="15" t="s">
        <v>299</v>
      </c>
      <c r="C10" s="14">
        <v>0.36981896654364499</v>
      </c>
      <c r="D10" s="14">
        <v>0.36544952565567801</v>
      </c>
      <c r="E10" s="14">
        <v>0.37515324329213201</v>
      </c>
      <c r="F10" s="14"/>
      <c r="G10" s="14">
        <v>0.35091241245654697</v>
      </c>
      <c r="H10" s="14">
        <v>0.38650715275175901</v>
      </c>
      <c r="I10" s="14">
        <v>0.39255073726690198</v>
      </c>
      <c r="J10" s="14">
        <v>0.343370699813206</v>
      </c>
      <c r="K10" s="14">
        <v>0.35749450242620101</v>
      </c>
      <c r="L10" s="14">
        <v>0.38011227752884003</v>
      </c>
      <c r="M10" s="14"/>
      <c r="N10" s="14">
        <v>0.44029035014693002</v>
      </c>
      <c r="O10" s="14">
        <v>0.344080210086884</v>
      </c>
      <c r="P10" s="14">
        <v>0.35408423618599899</v>
      </c>
      <c r="Q10" s="14">
        <v>0.331301549688444</v>
      </c>
      <c r="R10" s="14"/>
      <c r="S10" s="14">
        <v>0.35974778042452299</v>
      </c>
      <c r="T10" s="14">
        <v>0.36472596865103402</v>
      </c>
      <c r="U10" s="14">
        <v>0.31964184671437401</v>
      </c>
      <c r="V10" s="14">
        <v>0.34583050509393998</v>
      </c>
      <c r="W10" s="14">
        <v>0.374106522592139</v>
      </c>
      <c r="X10" s="14">
        <v>0.38681271249106203</v>
      </c>
      <c r="Y10" s="14">
        <v>0.36105059874560802</v>
      </c>
      <c r="Z10" s="14">
        <v>0.43757262718541501</v>
      </c>
      <c r="AA10" s="14">
        <v>0.37916692249622302</v>
      </c>
      <c r="AB10" s="14">
        <v>0.40357445065223602</v>
      </c>
      <c r="AC10" s="14">
        <v>0.37847370557244597</v>
      </c>
      <c r="AD10" s="14">
        <v>0.36626541615371799</v>
      </c>
      <c r="AE10" s="14"/>
      <c r="AF10" s="14">
        <v>0.33889445162987503</v>
      </c>
      <c r="AG10" s="14">
        <v>0.41553468975571101</v>
      </c>
      <c r="AH10" s="14">
        <v>0.34372627666391398</v>
      </c>
      <c r="AI10" s="14"/>
      <c r="AJ10" s="14">
        <v>0.35567379984101599</v>
      </c>
      <c r="AK10" s="14">
        <v>0.38718512743177702</v>
      </c>
      <c r="AL10" s="14">
        <v>0.46484122681377199</v>
      </c>
      <c r="AM10" s="14">
        <v>0.447346088172909</v>
      </c>
      <c r="AN10" s="14">
        <v>0.35112522598833701</v>
      </c>
      <c r="AO10" s="14"/>
      <c r="AP10" s="14">
        <v>0.38324227947422901</v>
      </c>
      <c r="AQ10" s="14">
        <v>0.39212968430510797</v>
      </c>
      <c r="AR10" s="14">
        <v>0.39551584256497602</v>
      </c>
      <c r="AS10" s="14"/>
      <c r="AT10" s="14">
        <v>0.29349588837347601</v>
      </c>
      <c r="AU10" s="14">
        <v>0.37302599385478702</v>
      </c>
      <c r="AV10" s="14">
        <v>0.39513988790799898</v>
      </c>
      <c r="AW10" s="14">
        <v>0.46326123110364598</v>
      </c>
      <c r="AX10" s="14">
        <v>0.29062738891703199</v>
      </c>
      <c r="AY10" s="14"/>
      <c r="AZ10" s="14">
        <v>0.385500367045499</v>
      </c>
      <c r="BA10" s="14">
        <v>0.386485209889746</v>
      </c>
      <c r="BB10" s="14">
        <v>0.33006924784089797</v>
      </c>
      <c r="BC10" s="14">
        <v>0.35691516377845001</v>
      </c>
      <c r="BD10" s="14">
        <v>0.387330949711576</v>
      </c>
      <c r="BE10" s="14">
        <v>0.31864899879915298</v>
      </c>
    </row>
    <row r="11" spans="2:57" ht="30" x14ac:dyDescent="0.25">
      <c r="B11" s="15" t="s">
        <v>300</v>
      </c>
      <c r="C11" s="14">
        <v>0.35165600767692701</v>
      </c>
      <c r="D11" s="14">
        <v>0.33907853473548</v>
      </c>
      <c r="E11" s="14">
        <v>0.36393451441182301</v>
      </c>
      <c r="F11" s="14"/>
      <c r="G11" s="14">
        <v>0.29617851098348003</v>
      </c>
      <c r="H11" s="14">
        <v>0.291770646283733</v>
      </c>
      <c r="I11" s="14">
        <v>0.32689955410918897</v>
      </c>
      <c r="J11" s="14">
        <v>0.40898624991017801</v>
      </c>
      <c r="K11" s="14">
        <v>0.40202156233583902</v>
      </c>
      <c r="L11" s="14">
        <v>0.37738609998346201</v>
      </c>
      <c r="M11" s="14"/>
      <c r="N11" s="14">
        <v>0.27398332876039</v>
      </c>
      <c r="O11" s="14">
        <v>0.36660793833757699</v>
      </c>
      <c r="P11" s="14">
        <v>0.367539998900547</v>
      </c>
      <c r="Q11" s="14">
        <v>0.40803600375847399</v>
      </c>
      <c r="R11" s="14"/>
      <c r="S11" s="14">
        <v>0.33721662511879502</v>
      </c>
      <c r="T11" s="14">
        <v>0.35381869746904099</v>
      </c>
      <c r="U11" s="14">
        <v>0.39176724667585899</v>
      </c>
      <c r="V11" s="14">
        <v>0.44055505241480097</v>
      </c>
      <c r="W11" s="14">
        <v>0.33198027692521198</v>
      </c>
      <c r="X11" s="14">
        <v>0.33064006979534</v>
      </c>
      <c r="Y11" s="14">
        <v>0.371639658779298</v>
      </c>
      <c r="Z11" s="14">
        <v>0.27222381403232099</v>
      </c>
      <c r="AA11" s="14">
        <v>0.35305041588255398</v>
      </c>
      <c r="AB11" s="14">
        <v>0.34734237551782898</v>
      </c>
      <c r="AC11" s="14">
        <v>0.28613048231775501</v>
      </c>
      <c r="AD11" s="14">
        <v>0.31565918242083402</v>
      </c>
      <c r="AE11" s="14"/>
      <c r="AF11" s="14">
        <v>0.38571572206817001</v>
      </c>
      <c r="AG11" s="14">
        <v>0.32863381842860301</v>
      </c>
      <c r="AH11" s="14">
        <v>0.37203538668587699</v>
      </c>
      <c r="AI11" s="14"/>
      <c r="AJ11" s="14">
        <v>0.38260576775045302</v>
      </c>
      <c r="AK11" s="14">
        <v>0.32392155142879903</v>
      </c>
      <c r="AL11" s="14">
        <v>0.28520906031571902</v>
      </c>
      <c r="AM11" s="14">
        <v>0.43703191514463402</v>
      </c>
      <c r="AN11" s="14">
        <v>0.350213145261841</v>
      </c>
      <c r="AO11" s="14"/>
      <c r="AP11" s="14">
        <v>0.36479213242750302</v>
      </c>
      <c r="AQ11" s="14">
        <v>0.31768935567686402</v>
      </c>
      <c r="AR11" s="14">
        <v>0.291669401024651</v>
      </c>
      <c r="AS11" s="14"/>
      <c r="AT11" s="14">
        <v>0.44919014465853302</v>
      </c>
      <c r="AU11" s="14">
        <v>0.38103942007696201</v>
      </c>
      <c r="AV11" s="14">
        <v>0.29019821688684999</v>
      </c>
      <c r="AW11" s="14">
        <v>0.21520367721643899</v>
      </c>
      <c r="AX11" s="14">
        <v>0.13807871127999299</v>
      </c>
      <c r="AY11" s="14"/>
      <c r="AZ11" s="14">
        <v>0.29257316277193701</v>
      </c>
      <c r="BA11" s="14">
        <v>0.368272310925989</v>
      </c>
      <c r="BB11" s="14">
        <v>0.39093950599163402</v>
      </c>
      <c r="BC11" s="14">
        <v>0.36244758667635602</v>
      </c>
      <c r="BD11" s="14">
        <v>0.35304601280122999</v>
      </c>
      <c r="BE11" s="14">
        <v>0.39035701475585599</v>
      </c>
    </row>
    <row r="12" spans="2:57" ht="30" x14ac:dyDescent="0.25">
      <c r="B12" s="15" t="s">
        <v>301</v>
      </c>
      <c r="C12" s="14">
        <v>6.8700510329468806E-2</v>
      </c>
      <c r="D12" s="14">
        <v>8.8846494724775502E-2</v>
      </c>
      <c r="E12" s="14">
        <v>4.8553972565733801E-2</v>
      </c>
      <c r="F12" s="14"/>
      <c r="G12" s="14">
        <v>6.6205015375893406E-2</v>
      </c>
      <c r="H12" s="14">
        <v>5.8945890611612498E-2</v>
      </c>
      <c r="I12" s="14">
        <v>6.5867631758636899E-2</v>
      </c>
      <c r="J12" s="14">
        <v>6.0046766060936403E-2</v>
      </c>
      <c r="K12" s="14">
        <v>8.3560114366319396E-2</v>
      </c>
      <c r="L12" s="14">
        <v>7.76976591608739E-2</v>
      </c>
      <c r="M12" s="14"/>
      <c r="N12" s="14">
        <v>4.8655232886424302E-2</v>
      </c>
      <c r="O12" s="14">
        <v>6.3776349183817194E-2</v>
      </c>
      <c r="P12" s="14">
        <v>8.5790959253736906E-2</v>
      </c>
      <c r="Q12" s="14">
        <v>8.16573959001963E-2</v>
      </c>
      <c r="R12" s="14"/>
      <c r="S12" s="14">
        <v>4.9899113808917199E-2</v>
      </c>
      <c r="T12" s="14">
        <v>5.3115339935705198E-2</v>
      </c>
      <c r="U12" s="14">
        <v>8.1343701828035297E-2</v>
      </c>
      <c r="V12" s="14">
        <v>7.8589034622472298E-2</v>
      </c>
      <c r="W12" s="14">
        <v>6.8173211888583093E-2</v>
      </c>
      <c r="X12" s="14">
        <v>8.0471353233910498E-2</v>
      </c>
      <c r="Y12" s="14">
        <v>6.6728297264723999E-2</v>
      </c>
      <c r="Z12" s="14">
        <v>7.5965173165879196E-2</v>
      </c>
      <c r="AA12" s="14">
        <v>4.4303972059437403E-2</v>
      </c>
      <c r="AB12" s="14">
        <v>7.8587408334069506E-2</v>
      </c>
      <c r="AC12" s="14">
        <v>9.1130037950904699E-2</v>
      </c>
      <c r="AD12" s="14">
        <v>0.14488213169341799</v>
      </c>
      <c r="AE12" s="14"/>
      <c r="AF12" s="14">
        <v>8.5769982798430205E-2</v>
      </c>
      <c r="AG12" s="14">
        <v>5.3445278311247298E-2</v>
      </c>
      <c r="AH12" s="14">
        <v>6.7511791087641798E-2</v>
      </c>
      <c r="AI12" s="14"/>
      <c r="AJ12" s="14">
        <v>7.3024760259538496E-2</v>
      </c>
      <c r="AK12" s="14">
        <v>6.9971306476363904E-2</v>
      </c>
      <c r="AL12" s="14">
        <v>5.0529267661532901E-2</v>
      </c>
      <c r="AM12" s="14">
        <v>0</v>
      </c>
      <c r="AN12" s="14">
        <v>6.4325316845049801E-2</v>
      </c>
      <c r="AO12" s="14"/>
      <c r="AP12" s="14">
        <v>7.1367636857568403E-2</v>
      </c>
      <c r="AQ12" s="14">
        <v>6.2677843132085895E-2</v>
      </c>
      <c r="AR12" s="14">
        <v>7.1598137067140494E-2</v>
      </c>
      <c r="AS12" s="14"/>
      <c r="AT12" s="14">
        <v>0.120946192399737</v>
      </c>
      <c r="AU12" s="14">
        <v>7.5633155145624603E-2</v>
      </c>
      <c r="AV12" s="14">
        <v>4.7108011490149697E-2</v>
      </c>
      <c r="AW12" s="14">
        <v>7.7309395073883102E-3</v>
      </c>
      <c r="AX12" s="14">
        <v>5.6657432688237801E-2</v>
      </c>
      <c r="AY12" s="14"/>
      <c r="AZ12" s="14">
        <v>4.7409710567150799E-2</v>
      </c>
      <c r="BA12" s="14">
        <v>6.8008195562711704E-2</v>
      </c>
      <c r="BB12" s="14">
        <v>8.0893443345895003E-2</v>
      </c>
      <c r="BC12" s="14">
        <v>7.6331228866189593E-2</v>
      </c>
      <c r="BD12" s="14">
        <v>7.7968362585340595E-2</v>
      </c>
      <c r="BE12" s="14">
        <v>9.1172829177393694E-2</v>
      </c>
    </row>
    <row r="13" spans="2:57" x14ac:dyDescent="0.25">
      <c r="B13" s="15" t="s">
        <v>302</v>
      </c>
      <c r="C13" s="14">
        <v>2.3172984427757799E-2</v>
      </c>
      <c r="D13" s="14">
        <v>2.6649584452113899E-2</v>
      </c>
      <c r="E13" s="14">
        <v>1.9912236820780999E-2</v>
      </c>
      <c r="F13" s="14"/>
      <c r="G13" s="14">
        <v>3.4365800465758801E-2</v>
      </c>
      <c r="H13" s="14">
        <v>2.5259895501800401E-2</v>
      </c>
      <c r="I13" s="14">
        <v>2.8787954287581002E-2</v>
      </c>
      <c r="J13" s="14">
        <v>1.4497863055923601E-2</v>
      </c>
      <c r="K13" s="14">
        <v>9.8957830363366299E-3</v>
      </c>
      <c r="L13" s="14">
        <v>2.5400941819111299E-2</v>
      </c>
      <c r="M13" s="14"/>
      <c r="N13" s="14">
        <v>7.1436773896909203E-3</v>
      </c>
      <c r="O13" s="14">
        <v>1.2549773990042101E-2</v>
      </c>
      <c r="P13" s="14">
        <v>3.9883531187788999E-2</v>
      </c>
      <c r="Q13" s="14">
        <v>3.7236364635981803E-2</v>
      </c>
      <c r="R13" s="14"/>
      <c r="S13" s="14">
        <v>2.0384592938220099E-2</v>
      </c>
      <c r="T13" s="14">
        <v>2.7914089359608402E-2</v>
      </c>
      <c r="U13" s="14">
        <v>3.9068704411870603E-2</v>
      </c>
      <c r="V13" s="14">
        <v>1.1491966006735899E-2</v>
      </c>
      <c r="W13" s="14">
        <v>3.0308814224546302E-2</v>
      </c>
      <c r="X13" s="14">
        <v>1.9050310202879998E-2</v>
      </c>
      <c r="Y13" s="14">
        <v>2.4523753444571601E-2</v>
      </c>
      <c r="Z13" s="14">
        <v>1.28122630032827E-2</v>
      </c>
      <c r="AA13" s="14">
        <v>1.32094764777661E-2</v>
      </c>
      <c r="AB13" s="14">
        <v>2.50139909952664E-2</v>
      </c>
      <c r="AC13" s="14">
        <v>5.0121783937451099E-2</v>
      </c>
      <c r="AD13" s="14">
        <v>0</v>
      </c>
      <c r="AE13" s="14"/>
      <c r="AF13" s="14">
        <v>2.76821772018979E-2</v>
      </c>
      <c r="AG13" s="14">
        <v>1.1158190726475E-2</v>
      </c>
      <c r="AH13" s="14">
        <v>3.54435475507009E-2</v>
      </c>
      <c r="AI13" s="14"/>
      <c r="AJ13" s="14">
        <v>1.97029037187554E-2</v>
      </c>
      <c r="AK13" s="14">
        <v>1.51599070317208E-2</v>
      </c>
      <c r="AL13" s="14">
        <v>0</v>
      </c>
      <c r="AM13" s="14">
        <v>0</v>
      </c>
      <c r="AN13" s="14">
        <v>4.8008849144895997E-2</v>
      </c>
      <c r="AO13" s="14"/>
      <c r="AP13" s="14">
        <v>2.2125219923490001E-2</v>
      </c>
      <c r="AQ13" s="14">
        <v>1.48794986881578E-2</v>
      </c>
      <c r="AR13" s="14">
        <v>0</v>
      </c>
      <c r="AS13" s="14"/>
      <c r="AT13" s="14">
        <v>3.4392042952636002E-2</v>
      </c>
      <c r="AU13" s="14">
        <v>3.1923271293424801E-2</v>
      </c>
      <c r="AV13" s="14">
        <v>6.1796790204245696E-3</v>
      </c>
      <c r="AW13" s="14">
        <v>1.3324439211068601E-2</v>
      </c>
      <c r="AX13" s="14">
        <v>0</v>
      </c>
      <c r="AY13" s="14"/>
      <c r="AZ13" s="14">
        <v>2.3553083809653499E-2</v>
      </c>
      <c r="BA13" s="14">
        <v>1.3408835149579201E-2</v>
      </c>
      <c r="BB13" s="14">
        <v>1.4995742379218E-2</v>
      </c>
      <c r="BC13" s="14">
        <v>4.20625020929822E-2</v>
      </c>
      <c r="BD13" s="14">
        <v>3.3929774626890299E-2</v>
      </c>
      <c r="BE13" s="14">
        <v>7.9375348474253395E-3</v>
      </c>
    </row>
    <row r="14" spans="2:57" x14ac:dyDescent="0.25">
      <c r="B14" s="15" t="s">
        <v>87</v>
      </c>
      <c r="C14" s="23">
        <v>2.31112689028048E-2</v>
      </c>
      <c r="D14" s="23">
        <v>1.70786785713513E-2</v>
      </c>
      <c r="E14" s="23">
        <v>2.9143828441591701E-2</v>
      </c>
      <c r="F14" s="23"/>
      <c r="G14" s="23">
        <v>2.90407624579186E-2</v>
      </c>
      <c r="H14" s="23">
        <v>1.9522841538661299E-2</v>
      </c>
      <c r="I14" s="23">
        <v>2.0574348909028799E-2</v>
      </c>
      <c r="J14" s="23">
        <v>2.28611917076584E-2</v>
      </c>
      <c r="K14" s="23">
        <v>9.3047047483563392E-3</v>
      </c>
      <c r="L14" s="23">
        <v>3.3636875277137601E-2</v>
      </c>
      <c r="M14" s="23"/>
      <c r="N14" s="23">
        <v>1.0984190415157399E-2</v>
      </c>
      <c r="O14" s="23">
        <v>3.7549342861345002E-2</v>
      </c>
      <c r="P14" s="23">
        <v>1.4265351435597399E-2</v>
      </c>
      <c r="Q14" s="23">
        <v>2.9393831682408399E-2</v>
      </c>
      <c r="R14" s="23"/>
      <c r="S14" s="23">
        <v>3.9491923213011301E-2</v>
      </c>
      <c r="T14" s="23">
        <v>2.23107217734669E-2</v>
      </c>
      <c r="U14" s="23">
        <v>3.4353038126848798E-2</v>
      </c>
      <c r="V14" s="23">
        <v>2.3705122186657299E-2</v>
      </c>
      <c r="W14" s="23">
        <v>1.8932224866028999E-2</v>
      </c>
      <c r="X14" s="23">
        <v>2.3406812976807901E-2</v>
      </c>
      <c r="Y14" s="23">
        <v>1.13082523191603E-2</v>
      </c>
      <c r="Z14" s="23">
        <v>4.9640827485411397E-2</v>
      </c>
      <c r="AA14" s="23">
        <v>8.9333064267555998E-3</v>
      </c>
      <c r="AB14" s="23">
        <v>1.5892299982311099E-2</v>
      </c>
      <c r="AC14" s="23">
        <v>2.09978544529828E-2</v>
      </c>
      <c r="AD14" s="23">
        <v>0</v>
      </c>
      <c r="AE14" s="23"/>
      <c r="AF14" s="23">
        <v>2.9466736568404098E-2</v>
      </c>
      <c r="AG14" s="23">
        <v>1.49891826125762E-2</v>
      </c>
      <c r="AH14" s="23">
        <v>1.7237517702644901E-2</v>
      </c>
      <c r="AI14" s="23"/>
      <c r="AJ14" s="23">
        <v>2.3096244310863701E-2</v>
      </c>
      <c r="AK14" s="23">
        <v>1.73814560485895E-2</v>
      </c>
      <c r="AL14" s="23">
        <v>1.21399380841844E-2</v>
      </c>
      <c r="AM14" s="23">
        <v>0</v>
      </c>
      <c r="AN14" s="23">
        <v>3.5914933419452399E-2</v>
      </c>
      <c r="AO14" s="23"/>
      <c r="AP14" s="23">
        <v>1.30473221775433E-2</v>
      </c>
      <c r="AQ14" s="23">
        <v>1.94156677461703E-2</v>
      </c>
      <c r="AR14" s="23">
        <v>0</v>
      </c>
      <c r="AS14" s="23"/>
      <c r="AT14" s="23">
        <v>2.7201746660834601E-2</v>
      </c>
      <c r="AU14" s="23">
        <v>3.73203387802288E-2</v>
      </c>
      <c r="AV14" s="23">
        <v>1.81688810307821E-2</v>
      </c>
      <c r="AW14" s="23">
        <v>9.4178903946558496E-3</v>
      </c>
      <c r="AX14" s="23">
        <v>3.2191184540443701E-2</v>
      </c>
      <c r="AY14" s="23"/>
      <c r="AZ14" s="23">
        <v>1.88026693234448E-2</v>
      </c>
      <c r="BA14" s="23">
        <v>2.1697062676495401E-2</v>
      </c>
      <c r="BB14" s="23">
        <v>1.56312754009536E-2</v>
      </c>
      <c r="BC14" s="23">
        <v>3.28404622005345E-2</v>
      </c>
      <c r="BD14" s="23">
        <v>2.73505388248215E-2</v>
      </c>
      <c r="BE14" s="23">
        <v>2.5202488001926499E-2</v>
      </c>
    </row>
    <row r="15" spans="2:57" x14ac:dyDescent="0.25">
      <c r="B15" s="16"/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307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298</v>
      </c>
      <c r="C9" s="14">
        <v>0.18635684292125301</v>
      </c>
      <c r="D9" s="14">
        <v>0.17792205675533099</v>
      </c>
      <c r="E9" s="14">
        <v>0.19386884848632299</v>
      </c>
      <c r="F9" s="14"/>
      <c r="G9" s="14">
        <v>0.19587392521851599</v>
      </c>
      <c r="H9" s="14">
        <v>0.218363199486065</v>
      </c>
      <c r="I9" s="14">
        <v>0.21202348193144099</v>
      </c>
      <c r="J9" s="14">
        <v>0.187784233286589</v>
      </c>
      <c r="K9" s="14">
        <v>0.18224836436221101</v>
      </c>
      <c r="L9" s="14">
        <v>0.134530851287987</v>
      </c>
      <c r="M9" s="14"/>
      <c r="N9" s="14">
        <v>0.237677669112762</v>
      </c>
      <c r="O9" s="14">
        <v>0.200409687815891</v>
      </c>
      <c r="P9" s="14">
        <v>0.174435701011696</v>
      </c>
      <c r="Q9" s="14">
        <v>0.12237740883076299</v>
      </c>
      <c r="R9" s="14"/>
      <c r="S9" s="14">
        <v>0.21926985196262699</v>
      </c>
      <c r="T9" s="14">
        <v>0.193843414759303</v>
      </c>
      <c r="U9" s="14">
        <v>0.13904299364657</v>
      </c>
      <c r="V9" s="14">
        <v>0.12538248434472599</v>
      </c>
      <c r="W9" s="14">
        <v>0.203407725030297</v>
      </c>
      <c r="X9" s="14">
        <v>0.14154674407287299</v>
      </c>
      <c r="Y9" s="14">
        <v>0.20667440009665899</v>
      </c>
      <c r="Z9" s="14">
        <v>0.24672648599529601</v>
      </c>
      <c r="AA9" s="14">
        <v>0.216942805807113</v>
      </c>
      <c r="AB9" s="14">
        <v>0.144511602820491</v>
      </c>
      <c r="AC9" s="14">
        <v>0.23202617509808399</v>
      </c>
      <c r="AD9" s="14">
        <v>0.205680384597969</v>
      </c>
      <c r="AE9" s="14"/>
      <c r="AF9" s="14">
        <v>0.15642139309525799</v>
      </c>
      <c r="AG9" s="14">
        <v>0.20602299410425701</v>
      </c>
      <c r="AH9" s="14">
        <v>0.18518476844451301</v>
      </c>
      <c r="AI9" s="14"/>
      <c r="AJ9" s="14">
        <v>0.158552867498197</v>
      </c>
      <c r="AK9" s="14">
        <v>0.20787339065367</v>
      </c>
      <c r="AL9" s="14">
        <v>0.244437251766534</v>
      </c>
      <c r="AM9" s="14">
        <v>0.14769549206900101</v>
      </c>
      <c r="AN9" s="14">
        <v>0.17172213697666799</v>
      </c>
      <c r="AO9" s="14"/>
      <c r="AP9" s="14">
        <v>0.168974488661053</v>
      </c>
      <c r="AQ9" s="14">
        <v>0.219210524547821</v>
      </c>
      <c r="AR9" s="14">
        <v>0.27259206261241697</v>
      </c>
      <c r="AS9" s="14"/>
      <c r="AT9" s="14">
        <v>9.76148739527051E-2</v>
      </c>
      <c r="AU9" s="14">
        <v>0.115759727759805</v>
      </c>
      <c r="AV9" s="14">
        <v>0.26970839917002298</v>
      </c>
      <c r="AW9" s="14">
        <v>0.29533702550281099</v>
      </c>
      <c r="AX9" s="14">
        <v>0.52074528473412796</v>
      </c>
      <c r="AY9" s="14"/>
      <c r="AZ9" s="14">
        <v>0.26413073857113301</v>
      </c>
      <c r="BA9" s="14">
        <v>0.15872519124946899</v>
      </c>
      <c r="BB9" s="14">
        <v>0.15589454818551499</v>
      </c>
      <c r="BC9" s="14">
        <v>0.14847009887673601</v>
      </c>
      <c r="BD9" s="14">
        <v>0.202316971725335</v>
      </c>
      <c r="BE9" s="14">
        <v>0.158437221803335</v>
      </c>
    </row>
    <row r="10" spans="2:57" ht="30" x14ac:dyDescent="0.25">
      <c r="B10" s="15" t="s">
        <v>299</v>
      </c>
      <c r="C10" s="14">
        <v>0.401280310242703</v>
      </c>
      <c r="D10" s="14">
        <v>0.39963825000630399</v>
      </c>
      <c r="E10" s="14">
        <v>0.40413510031671102</v>
      </c>
      <c r="F10" s="14"/>
      <c r="G10" s="14">
        <v>0.38785490245280602</v>
      </c>
      <c r="H10" s="14">
        <v>0.40657523064970003</v>
      </c>
      <c r="I10" s="14">
        <v>0.43183592153769701</v>
      </c>
      <c r="J10" s="14">
        <v>0.37086961132180901</v>
      </c>
      <c r="K10" s="14">
        <v>0.39268291843595798</v>
      </c>
      <c r="L10" s="14">
        <v>0.41158479708301199</v>
      </c>
      <c r="M10" s="14"/>
      <c r="N10" s="14">
        <v>0.45842794909831902</v>
      </c>
      <c r="O10" s="14">
        <v>0.38205452869047002</v>
      </c>
      <c r="P10" s="14">
        <v>0.40040363357402903</v>
      </c>
      <c r="Q10" s="14">
        <v>0.361169053137049</v>
      </c>
      <c r="R10" s="14"/>
      <c r="S10" s="14">
        <v>0.39196610608556398</v>
      </c>
      <c r="T10" s="14">
        <v>0.38505370707561498</v>
      </c>
      <c r="U10" s="14">
        <v>0.41298774450754</v>
      </c>
      <c r="V10" s="14">
        <v>0.40816128869481999</v>
      </c>
      <c r="W10" s="14">
        <v>0.37268739784247601</v>
      </c>
      <c r="X10" s="14">
        <v>0.45816427731012799</v>
      </c>
      <c r="Y10" s="14">
        <v>0.38350552095420298</v>
      </c>
      <c r="Z10" s="14">
        <v>0.41750473737093502</v>
      </c>
      <c r="AA10" s="14">
        <v>0.406364563803296</v>
      </c>
      <c r="AB10" s="14">
        <v>0.44760248628980998</v>
      </c>
      <c r="AC10" s="14">
        <v>0.32019223667012903</v>
      </c>
      <c r="AD10" s="14">
        <v>0.36308815029062902</v>
      </c>
      <c r="AE10" s="14"/>
      <c r="AF10" s="14">
        <v>0.37384046028664802</v>
      </c>
      <c r="AG10" s="14">
        <v>0.44474233226362803</v>
      </c>
      <c r="AH10" s="14">
        <v>0.37814711244672899</v>
      </c>
      <c r="AI10" s="14"/>
      <c r="AJ10" s="14">
        <v>0.40628683562724599</v>
      </c>
      <c r="AK10" s="14">
        <v>0.42896886409104301</v>
      </c>
      <c r="AL10" s="14">
        <v>0.41674843228824099</v>
      </c>
      <c r="AM10" s="14">
        <v>0.44249775488746501</v>
      </c>
      <c r="AN10" s="14">
        <v>0.36148987555058598</v>
      </c>
      <c r="AO10" s="14"/>
      <c r="AP10" s="14">
        <v>0.45590494012906002</v>
      </c>
      <c r="AQ10" s="14">
        <v>0.39876439867480001</v>
      </c>
      <c r="AR10" s="14">
        <v>0.38865285518431197</v>
      </c>
      <c r="AS10" s="14"/>
      <c r="AT10" s="14">
        <v>0.35083595025245001</v>
      </c>
      <c r="AU10" s="14">
        <v>0.39686187454308902</v>
      </c>
      <c r="AV10" s="14">
        <v>0.429271578090265</v>
      </c>
      <c r="AW10" s="14">
        <v>0.49925127663901397</v>
      </c>
      <c r="AX10" s="14">
        <v>0.19308458354935601</v>
      </c>
      <c r="AY10" s="14"/>
      <c r="AZ10" s="14">
        <v>0.38284564094382201</v>
      </c>
      <c r="BA10" s="14">
        <v>0.41446147102267999</v>
      </c>
      <c r="BB10" s="14">
        <v>0.45179485577152301</v>
      </c>
      <c r="BC10" s="14">
        <v>0.38712021699758897</v>
      </c>
      <c r="BD10" s="14">
        <v>0.39549051122219098</v>
      </c>
      <c r="BE10" s="14">
        <v>0.36019150223824498</v>
      </c>
    </row>
    <row r="11" spans="2:57" ht="30" x14ac:dyDescent="0.25">
      <c r="B11" s="15" t="s">
        <v>300</v>
      </c>
      <c r="C11" s="14">
        <v>0.33448551814262401</v>
      </c>
      <c r="D11" s="14">
        <v>0.33336955733752899</v>
      </c>
      <c r="E11" s="14">
        <v>0.336486265828154</v>
      </c>
      <c r="F11" s="14"/>
      <c r="G11" s="14">
        <v>0.29360234732808799</v>
      </c>
      <c r="H11" s="14">
        <v>0.30127719874544201</v>
      </c>
      <c r="I11" s="14">
        <v>0.296533496973097</v>
      </c>
      <c r="J11" s="14">
        <v>0.37154644149926802</v>
      </c>
      <c r="K11" s="14">
        <v>0.35749253766539102</v>
      </c>
      <c r="L11" s="14">
        <v>0.37424561785039001</v>
      </c>
      <c r="M11" s="14"/>
      <c r="N11" s="14">
        <v>0.25681529317606</v>
      </c>
      <c r="O11" s="14">
        <v>0.35656134987541699</v>
      </c>
      <c r="P11" s="14">
        <v>0.32641365060313499</v>
      </c>
      <c r="Q11" s="14">
        <v>0.406589297520494</v>
      </c>
      <c r="R11" s="14"/>
      <c r="S11" s="14">
        <v>0.328241634168154</v>
      </c>
      <c r="T11" s="14">
        <v>0.34865839716307501</v>
      </c>
      <c r="U11" s="14">
        <v>0.34653847276807498</v>
      </c>
      <c r="V11" s="14">
        <v>0.360398042651216</v>
      </c>
      <c r="W11" s="14">
        <v>0.37388556158554198</v>
      </c>
      <c r="X11" s="14">
        <v>0.29204575513744202</v>
      </c>
      <c r="Y11" s="14">
        <v>0.32644064285015001</v>
      </c>
      <c r="Z11" s="14">
        <v>0.27322068881176897</v>
      </c>
      <c r="AA11" s="14">
        <v>0.328691318230806</v>
      </c>
      <c r="AB11" s="14">
        <v>0.33898073968436698</v>
      </c>
      <c r="AC11" s="14">
        <v>0.32514946975440301</v>
      </c>
      <c r="AD11" s="14">
        <v>0.35469197069047798</v>
      </c>
      <c r="AE11" s="14"/>
      <c r="AF11" s="14">
        <v>0.37476168038318403</v>
      </c>
      <c r="AG11" s="14">
        <v>0.30051660807453301</v>
      </c>
      <c r="AH11" s="14">
        <v>0.34901911535969399</v>
      </c>
      <c r="AI11" s="14"/>
      <c r="AJ11" s="14">
        <v>0.37516818905503602</v>
      </c>
      <c r="AK11" s="14">
        <v>0.30385915259076801</v>
      </c>
      <c r="AL11" s="14">
        <v>0.30618258721969299</v>
      </c>
      <c r="AM11" s="14">
        <v>0.36607995875702898</v>
      </c>
      <c r="AN11" s="14">
        <v>0.33609995336302201</v>
      </c>
      <c r="AO11" s="14"/>
      <c r="AP11" s="14">
        <v>0.33270618730311002</v>
      </c>
      <c r="AQ11" s="14">
        <v>0.31027388701474001</v>
      </c>
      <c r="AR11" s="14">
        <v>0.31331810165009799</v>
      </c>
      <c r="AS11" s="14"/>
      <c r="AT11" s="14">
        <v>0.43855421642072501</v>
      </c>
      <c r="AU11" s="14">
        <v>0.38350462942950497</v>
      </c>
      <c r="AV11" s="14">
        <v>0.25578578351901698</v>
      </c>
      <c r="AW11" s="14">
        <v>0.19626470178387401</v>
      </c>
      <c r="AX11" s="14">
        <v>0.19407769170720199</v>
      </c>
      <c r="AY11" s="14"/>
      <c r="AZ11" s="14">
        <v>0.28709562805814698</v>
      </c>
      <c r="BA11" s="14">
        <v>0.35479631768109199</v>
      </c>
      <c r="BB11" s="14">
        <v>0.32155297200197902</v>
      </c>
      <c r="BC11" s="14">
        <v>0.36800830621785102</v>
      </c>
      <c r="BD11" s="14">
        <v>0.31656524646064599</v>
      </c>
      <c r="BE11" s="14">
        <v>0.38380361171633098</v>
      </c>
    </row>
    <row r="12" spans="2:57" ht="30" x14ac:dyDescent="0.25">
      <c r="B12" s="15" t="s">
        <v>301</v>
      </c>
      <c r="C12" s="14">
        <v>4.2622945542436098E-2</v>
      </c>
      <c r="D12" s="14">
        <v>4.4625134742974297E-2</v>
      </c>
      <c r="E12" s="14">
        <v>3.90292079770082E-2</v>
      </c>
      <c r="F12" s="14"/>
      <c r="G12" s="14">
        <v>7.4536794389667205E-2</v>
      </c>
      <c r="H12" s="14">
        <v>3.13748808145181E-2</v>
      </c>
      <c r="I12" s="14">
        <v>3.1945505156786798E-2</v>
      </c>
      <c r="J12" s="14">
        <v>3.2102054248426E-2</v>
      </c>
      <c r="K12" s="14">
        <v>4.2011010248820702E-2</v>
      </c>
      <c r="L12" s="14">
        <v>4.8143164470039003E-2</v>
      </c>
      <c r="M12" s="14"/>
      <c r="N12" s="14">
        <v>3.1329923229342201E-2</v>
      </c>
      <c r="O12" s="14">
        <v>2.4755091487196901E-2</v>
      </c>
      <c r="P12" s="14">
        <v>6.0614413792183103E-2</v>
      </c>
      <c r="Q12" s="14">
        <v>5.6451025919229597E-2</v>
      </c>
      <c r="R12" s="14"/>
      <c r="S12" s="14">
        <v>3.0031394367215698E-2</v>
      </c>
      <c r="T12" s="14">
        <v>4.4432376927524601E-2</v>
      </c>
      <c r="U12" s="14">
        <v>5.9195718509856901E-2</v>
      </c>
      <c r="V12" s="14">
        <v>4.7245899401980103E-2</v>
      </c>
      <c r="W12" s="14">
        <v>1.30913523577081E-2</v>
      </c>
      <c r="X12" s="14">
        <v>7.6588096274274806E-2</v>
      </c>
      <c r="Y12" s="14">
        <v>5.5750593452066101E-2</v>
      </c>
      <c r="Z12" s="14">
        <v>1.29072603365881E-2</v>
      </c>
      <c r="AA12" s="14">
        <v>3.8780006329876597E-2</v>
      </c>
      <c r="AB12" s="14">
        <v>2.0059531729482001E-2</v>
      </c>
      <c r="AC12" s="14">
        <v>5.91138202539849E-2</v>
      </c>
      <c r="AD12" s="14">
        <v>6.17808746731945E-2</v>
      </c>
      <c r="AE12" s="14"/>
      <c r="AF12" s="14">
        <v>5.2570175550398897E-2</v>
      </c>
      <c r="AG12" s="14">
        <v>2.48539154847476E-2</v>
      </c>
      <c r="AH12" s="14">
        <v>5.2879931740135798E-2</v>
      </c>
      <c r="AI12" s="14"/>
      <c r="AJ12" s="14">
        <v>3.5739126077153002E-2</v>
      </c>
      <c r="AK12" s="14">
        <v>3.4387295071452002E-2</v>
      </c>
      <c r="AL12" s="14">
        <v>1.7763063629004601E-2</v>
      </c>
      <c r="AM12" s="14">
        <v>4.3726794286505499E-2</v>
      </c>
      <c r="AN12" s="14">
        <v>5.9419761894253097E-2</v>
      </c>
      <c r="AO12" s="14"/>
      <c r="AP12" s="14">
        <v>2.6808865076693101E-2</v>
      </c>
      <c r="AQ12" s="14">
        <v>4.0922983279708697E-2</v>
      </c>
      <c r="AR12" s="14">
        <v>2.5436980553173099E-2</v>
      </c>
      <c r="AS12" s="14"/>
      <c r="AT12" s="14">
        <v>6.17759068203192E-2</v>
      </c>
      <c r="AU12" s="14">
        <v>5.7230350414190702E-2</v>
      </c>
      <c r="AV12" s="14">
        <v>2.41529870923675E-2</v>
      </c>
      <c r="AW12" s="14">
        <v>0</v>
      </c>
      <c r="AX12" s="14">
        <v>5.9901255468869999E-2</v>
      </c>
      <c r="AY12" s="14"/>
      <c r="AZ12" s="14">
        <v>3.5094212684831698E-2</v>
      </c>
      <c r="BA12" s="14">
        <v>4.2889843954284503E-2</v>
      </c>
      <c r="BB12" s="14">
        <v>4.2191237694318602E-2</v>
      </c>
      <c r="BC12" s="14">
        <v>4.81117477338521E-2</v>
      </c>
      <c r="BD12" s="14">
        <v>4.2710747499953503E-2</v>
      </c>
      <c r="BE12" s="14">
        <v>5.5321916264931201E-2</v>
      </c>
    </row>
    <row r="13" spans="2:57" x14ac:dyDescent="0.25">
      <c r="B13" s="15" t="s">
        <v>302</v>
      </c>
      <c r="C13" s="14">
        <v>1.21156674323187E-2</v>
      </c>
      <c r="D13" s="14">
        <v>1.9512614609318399E-2</v>
      </c>
      <c r="E13" s="14">
        <v>4.9580250134874798E-3</v>
      </c>
      <c r="F13" s="14"/>
      <c r="G13" s="14">
        <v>7.5514397240808804E-3</v>
      </c>
      <c r="H13" s="14">
        <v>1.10717604216958E-2</v>
      </c>
      <c r="I13" s="14">
        <v>1.42620976203446E-2</v>
      </c>
      <c r="J13" s="14">
        <v>1.78244376302246E-2</v>
      </c>
      <c r="K13" s="14">
        <v>9.41050152367553E-3</v>
      </c>
      <c r="L13" s="14">
        <v>1.1452681616808E-2</v>
      </c>
      <c r="M13" s="14"/>
      <c r="N13" s="14">
        <v>5.0406196694386101E-3</v>
      </c>
      <c r="O13" s="14">
        <v>5.31242815074872E-3</v>
      </c>
      <c r="P13" s="14">
        <v>1.8343801562167601E-2</v>
      </c>
      <c r="Q13" s="14">
        <v>2.1565811865539401E-2</v>
      </c>
      <c r="R13" s="14"/>
      <c r="S13" s="14">
        <v>3.5804238977003499E-3</v>
      </c>
      <c r="T13" s="14">
        <v>3.4302081416350801E-3</v>
      </c>
      <c r="U13" s="14">
        <v>1.2505032619456E-2</v>
      </c>
      <c r="V13" s="14">
        <v>0</v>
      </c>
      <c r="W13" s="14">
        <v>3.0308814224546302E-2</v>
      </c>
      <c r="X13" s="14">
        <v>1.26363848898579E-2</v>
      </c>
      <c r="Y13" s="14">
        <v>1.64942603901896E-2</v>
      </c>
      <c r="Z13" s="14">
        <v>0</v>
      </c>
      <c r="AA13" s="14">
        <v>4.4695134900583902E-3</v>
      </c>
      <c r="AB13" s="14">
        <v>3.2985205488004203E-2</v>
      </c>
      <c r="AC13" s="14">
        <v>4.2520443770415702E-2</v>
      </c>
      <c r="AD13" s="14">
        <v>0</v>
      </c>
      <c r="AE13" s="14"/>
      <c r="AF13" s="14">
        <v>1.8570920815657099E-2</v>
      </c>
      <c r="AG13" s="14">
        <v>7.5162938339307398E-3</v>
      </c>
      <c r="AH13" s="14">
        <v>1.5183060795420301E-2</v>
      </c>
      <c r="AI13" s="14"/>
      <c r="AJ13" s="14">
        <v>1.09436849587125E-2</v>
      </c>
      <c r="AK13" s="14">
        <v>6.3018050957656902E-3</v>
      </c>
      <c r="AL13" s="14">
        <v>0</v>
      </c>
      <c r="AM13" s="14">
        <v>0</v>
      </c>
      <c r="AN13" s="14">
        <v>2.9221856219249699E-2</v>
      </c>
      <c r="AO13" s="14"/>
      <c r="AP13" s="14">
        <v>7.6083526477117901E-3</v>
      </c>
      <c r="AQ13" s="14">
        <v>6.0832294038532901E-3</v>
      </c>
      <c r="AR13" s="14">
        <v>0</v>
      </c>
      <c r="AS13" s="14"/>
      <c r="AT13" s="14">
        <v>1.8300460832209198E-2</v>
      </c>
      <c r="AU13" s="14">
        <v>1.7637847503946601E-2</v>
      </c>
      <c r="AV13" s="14">
        <v>2.4983844633859999E-3</v>
      </c>
      <c r="AW13" s="14">
        <v>4.0631896779662804E-3</v>
      </c>
      <c r="AX13" s="14">
        <v>0</v>
      </c>
      <c r="AY13" s="14"/>
      <c r="AZ13" s="14">
        <v>1.50695567995739E-2</v>
      </c>
      <c r="BA13" s="14">
        <v>1.56699100994446E-3</v>
      </c>
      <c r="BB13" s="14">
        <v>6.93576522418157E-3</v>
      </c>
      <c r="BC13" s="14">
        <v>1.9528530283589699E-2</v>
      </c>
      <c r="BD13" s="14">
        <v>2.4044111206109699E-2</v>
      </c>
      <c r="BE13" s="14">
        <v>1.70432599752307E-2</v>
      </c>
    </row>
    <row r="14" spans="2:57" x14ac:dyDescent="0.25">
      <c r="B14" s="15" t="s">
        <v>87</v>
      </c>
      <c r="C14" s="23">
        <v>2.3138715718665898E-2</v>
      </c>
      <c r="D14" s="23">
        <v>2.49323865485435E-2</v>
      </c>
      <c r="E14" s="23">
        <v>2.1522552378316299E-2</v>
      </c>
      <c r="F14" s="23"/>
      <c r="G14" s="23">
        <v>4.0580590886842398E-2</v>
      </c>
      <c r="H14" s="23">
        <v>3.1337729882577901E-2</v>
      </c>
      <c r="I14" s="23">
        <v>1.33994967806333E-2</v>
      </c>
      <c r="J14" s="23">
        <v>1.9873222013683502E-2</v>
      </c>
      <c r="K14" s="23">
        <v>1.6154667763943299E-2</v>
      </c>
      <c r="L14" s="23">
        <v>2.0042887691764402E-2</v>
      </c>
      <c r="M14" s="23"/>
      <c r="N14" s="23">
        <v>1.07085457140791E-2</v>
      </c>
      <c r="O14" s="23">
        <v>3.0906913980276601E-2</v>
      </c>
      <c r="P14" s="23">
        <v>1.97887994567887E-2</v>
      </c>
      <c r="Q14" s="23">
        <v>3.18474027269256E-2</v>
      </c>
      <c r="R14" s="23"/>
      <c r="S14" s="23">
        <v>2.6910589518738499E-2</v>
      </c>
      <c r="T14" s="23">
        <v>2.4581895932847101E-2</v>
      </c>
      <c r="U14" s="23">
        <v>2.9730037948502801E-2</v>
      </c>
      <c r="V14" s="23">
        <v>5.8812284907257498E-2</v>
      </c>
      <c r="W14" s="23">
        <v>6.6191489594302202E-3</v>
      </c>
      <c r="X14" s="23">
        <v>1.9018742315425299E-2</v>
      </c>
      <c r="Y14" s="23">
        <v>1.11345822567319E-2</v>
      </c>
      <c r="Z14" s="23">
        <v>4.9640827485411397E-2</v>
      </c>
      <c r="AA14" s="23">
        <v>4.7517923388502503E-3</v>
      </c>
      <c r="AB14" s="23">
        <v>1.5860433987846301E-2</v>
      </c>
      <c r="AC14" s="23">
        <v>2.09978544529828E-2</v>
      </c>
      <c r="AD14" s="23">
        <v>1.47586197477294E-2</v>
      </c>
      <c r="AE14" s="23"/>
      <c r="AF14" s="23">
        <v>2.38353698688532E-2</v>
      </c>
      <c r="AG14" s="23">
        <v>1.63478562389037E-2</v>
      </c>
      <c r="AH14" s="23">
        <v>1.9586011213507701E-2</v>
      </c>
      <c r="AI14" s="23"/>
      <c r="AJ14" s="23">
        <v>1.33092967836555E-2</v>
      </c>
      <c r="AK14" s="23">
        <v>1.8609492497302E-2</v>
      </c>
      <c r="AL14" s="23">
        <v>1.48686650965276E-2</v>
      </c>
      <c r="AM14" s="23">
        <v>0</v>
      </c>
      <c r="AN14" s="23">
        <v>4.2046415996221699E-2</v>
      </c>
      <c r="AO14" s="23"/>
      <c r="AP14" s="23">
        <v>7.9971661823718607E-3</v>
      </c>
      <c r="AQ14" s="23">
        <v>2.4744977079076701E-2</v>
      </c>
      <c r="AR14" s="23">
        <v>0</v>
      </c>
      <c r="AS14" s="23"/>
      <c r="AT14" s="23">
        <v>3.2918591721591402E-2</v>
      </c>
      <c r="AU14" s="23">
        <v>2.9005570349463598E-2</v>
      </c>
      <c r="AV14" s="23">
        <v>1.8582867664942101E-2</v>
      </c>
      <c r="AW14" s="23">
        <v>5.0838063963343297E-3</v>
      </c>
      <c r="AX14" s="23">
        <v>3.2191184540443701E-2</v>
      </c>
      <c r="AY14" s="23"/>
      <c r="AZ14" s="23">
        <v>1.57642229424921E-2</v>
      </c>
      <c r="BA14" s="23">
        <v>2.7560185082529401E-2</v>
      </c>
      <c r="BB14" s="23">
        <v>2.1630621122483099E-2</v>
      </c>
      <c r="BC14" s="23">
        <v>2.8761099890381701E-2</v>
      </c>
      <c r="BD14" s="23">
        <v>1.8872411885764401E-2</v>
      </c>
      <c r="BE14" s="23">
        <v>2.5202488001926499E-2</v>
      </c>
    </row>
    <row r="15" spans="2:57" x14ac:dyDescent="0.25">
      <c r="B15" s="16"/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308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298</v>
      </c>
      <c r="C9" s="14">
        <v>6.0528095207062899E-2</v>
      </c>
      <c r="D9" s="14">
        <v>6.1968927310887198E-2</v>
      </c>
      <c r="E9" s="14">
        <v>5.8614436168493197E-2</v>
      </c>
      <c r="F9" s="14"/>
      <c r="G9" s="14">
        <v>0.12810553277647699</v>
      </c>
      <c r="H9" s="14">
        <v>9.0310929487449704E-2</v>
      </c>
      <c r="I9" s="14">
        <v>6.2860675991975701E-2</v>
      </c>
      <c r="J9" s="14">
        <v>5.0831045704877099E-2</v>
      </c>
      <c r="K9" s="14">
        <v>2.8484754987887401E-2</v>
      </c>
      <c r="L9" s="14">
        <v>1.8519926008462199E-2</v>
      </c>
      <c r="M9" s="14"/>
      <c r="N9" s="14">
        <v>7.4355149784548102E-2</v>
      </c>
      <c r="O9" s="14">
        <v>5.11830726690179E-2</v>
      </c>
      <c r="P9" s="14">
        <v>8.5119817260910502E-2</v>
      </c>
      <c r="Q9" s="14">
        <v>3.2876070870728899E-2</v>
      </c>
      <c r="R9" s="14"/>
      <c r="S9" s="14">
        <v>0.100792339093786</v>
      </c>
      <c r="T9" s="14">
        <v>7.3901159444571096E-2</v>
      </c>
      <c r="U9" s="14">
        <v>3.1056652375545502E-2</v>
      </c>
      <c r="V9" s="14">
        <v>3.9291443221792802E-2</v>
      </c>
      <c r="W9" s="14">
        <v>4.2972912706355601E-2</v>
      </c>
      <c r="X9" s="14">
        <v>7.5742040363777394E-2</v>
      </c>
      <c r="Y9" s="14">
        <v>6.2708180592638704E-2</v>
      </c>
      <c r="Z9" s="14">
        <v>8.1073014495094103E-2</v>
      </c>
      <c r="AA9" s="14">
        <v>7.1570623740217401E-2</v>
      </c>
      <c r="AB9" s="14">
        <v>3.6792028893185398E-2</v>
      </c>
      <c r="AC9" s="14">
        <v>2.0156402898751299E-2</v>
      </c>
      <c r="AD9" s="14">
        <v>1.6667255956891901E-2</v>
      </c>
      <c r="AE9" s="14"/>
      <c r="AF9" s="14">
        <v>3.4658683120690502E-2</v>
      </c>
      <c r="AG9" s="14">
        <v>7.7927721680475695E-2</v>
      </c>
      <c r="AH9" s="14">
        <v>6.1689554631483901E-2</v>
      </c>
      <c r="AI9" s="14"/>
      <c r="AJ9" s="14">
        <v>4.5915625894929597E-2</v>
      </c>
      <c r="AK9" s="14">
        <v>8.34313637888211E-2</v>
      </c>
      <c r="AL9" s="14">
        <v>5.0557935413198099E-2</v>
      </c>
      <c r="AM9" s="14">
        <v>0.14913538179347499</v>
      </c>
      <c r="AN9" s="14">
        <v>3.8062903754718602E-2</v>
      </c>
      <c r="AO9" s="14"/>
      <c r="AP9" s="14">
        <v>6.0154246763131199E-2</v>
      </c>
      <c r="AQ9" s="14">
        <v>7.2427848241709697E-2</v>
      </c>
      <c r="AR9" s="14">
        <v>6.0130396325683101E-2</v>
      </c>
      <c r="AS9" s="14"/>
      <c r="AT9" s="14">
        <v>3.8464956567210003E-2</v>
      </c>
      <c r="AU9" s="14">
        <v>4.4481705986241897E-2</v>
      </c>
      <c r="AV9" s="14">
        <v>7.6009222210911595E-2</v>
      </c>
      <c r="AW9" s="14">
        <v>6.3434997364827397E-2</v>
      </c>
      <c r="AX9" s="14">
        <v>0.23623328440793201</v>
      </c>
      <c r="AY9" s="14"/>
      <c r="AZ9" s="14">
        <v>0.10866866454744301</v>
      </c>
      <c r="BA9" s="14">
        <v>4.0457324244874603E-2</v>
      </c>
      <c r="BB9" s="14">
        <v>7.06079620933623E-2</v>
      </c>
      <c r="BC9" s="14">
        <v>4.2390611932436102E-2</v>
      </c>
      <c r="BD9" s="14">
        <v>4.05456091860135E-2</v>
      </c>
      <c r="BE9" s="14">
        <v>3.49632956135211E-2</v>
      </c>
    </row>
    <row r="10" spans="2:57" ht="30" x14ac:dyDescent="0.25">
      <c r="B10" s="15" t="s">
        <v>299</v>
      </c>
      <c r="C10" s="14">
        <v>0.16397979029788601</v>
      </c>
      <c r="D10" s="14">
        <v>0.147027996323393</v>
      </c>
      <c r="E10" s="14">
        <v>0.17846016525539099</v>
      </c>
      <c r="F10" s="14"/>
      <c r="G10" s="14">
        <v>0.233038376281438</v>
      </c>
      <c r="H10" s="14">
        <v>0.23720454833961699</v>
      </c>
      <c r="I10" s="14">
        <v>0.21849789517825599</v>
      </c>
      <c r="J10" s="14">
        <v>0.12122417905530999</v>
      </c>
      <c r="K10" s="14">
        <v>9.9072625579563395E-2</v>
      </c>
      <c r="L10" s="14">
        <v>9.1977820429587104E-2</v>
      </c>
      <c r="M10" s="14"/>
      <c r="N10" s="14">
        <v>0.18475848761095301</v>
      </c>
      <c r="O10" s="14">
        <v>0.143569822158128</v>
      </c>
      <c r="P10" s="14">
        <v>0.171920889179246</v>
      </c>
      <c r="Q10" s="14">
        <v>0.15442036515408</v>
      </c>
      <c r="R10" s="14"/>
      <c r="S10" s="14">
        <v>0.20496306711199</v>
      </c>
      <c r="T10" s="14">
        <v>0.14749838746199001</v>
      </c>
      <c r="U10" s="14">
        <v>0.13155256973768201</v>
      </c>
      <c r="V10" s="14">
        <v>0.14257795248888</v>
      </c>
      <c r="W10" s="14">
        <v>0.17761257755022899</v>
      </c>
      <c r="X10" s="14">
        <v>0.186043741000014</v>
      </c>
      <c r="Y10" s="14">
        <v>0.14109441082090299</v>
      </c>
      <c r="Z10" s="14">
        <v>0.23799475194532599</v>
      </c>
      <c r="AA10" s="14">
        <v>0.14143122227735899</v>
      </c>
      <c r="AB10" s="14">
        <v>0.154583322735274</v>
      </c>
      <c r="AC10" s="14">
        <v>0.15482516806341201</v>
      </c>
      <c r="AD10" s="14">
        <v>0.18459236256300801</v>
      </c>
      <c r="AE10" s="14"/>
      <c r="AF10" s="14">
        <v>0.139568662810542</v>
      </c>
      <c r="AG10" s="14">
        <v>0.169515998816894</v>
      </c>
      <c r="AH10" s="14">
        <v>0.155938111733781</v>
      </c>
      <c r="AI10" s="14"/>
      <c r="AJ10" s="14">
        <v>0.14973641263325899</v>
      </c>
      <c r="AK10" s="14">
        <v>0.18327189984974401</v>
      </c>
      <c r="AL10" s="14">
        <v>0.11367648036810001</v>
      </c>
      <c r="AM10" s="14">
        <v>0.20203541118989601</v>
      </c>
      <c r="AN10" s="14">
        <v>0.138480434201769</v>
      </c>
      <c r="AO10" s="14"/>
      <c r="AP10" s="14">
        <v>0.19651138058421999</v>
      </c>
      <c r="AQ10" s="14">
        <v>0.18680417095980201</v>
      </c>
      <c r="AR10" s="14">
        <v>0.127096126355179</v>
      </c>
      <c r="AS10" s="14"/>
      <c r="AT10" s="14">
        <v>0.12519010453658699</v>
      </c>
      <c r="AU10" s="14">
        <v>0.176041554248489</v>
      </c>
      <c r="AV10" s="14">
        <v>0.17468124995258499</v>
      </c>
      <c r="AW10" s="14">
        <v>0.24643431409272801</v>
      </c>
      <c r="AX10" s="14">
        <v>0.19539620291306001</v>
      </c>
      <c r="AY10" s="14"/>
      <c r="AZ10" s="14">
        <v>0.24039187862845099</v>
      </c>
      <c r="BA10" s="14">
        <v>0.15794019154858699</v>
      </c>
      <c r="BB10" s="14">
        <v>0.155704303239322</v>
      </c>
      <c r="BC10" s="14">
        <v>0.105105407862447</v>
      </c>
      <c r="BD10" s="14">
        <v>0.121328350301353</v>
      </c>
      <c r="BE10" s="14">
        <v>0.163069072293407</v>
      </c>
    </row>
    <row r="11" spans="2:57" ht="30" x14ac:dyDescent="0.25">
      <c r="B11" s="15" t="s">
        <v>300</v>
      </c>
      <c r="C11" s="14">
        <v>0.34440126126038501</v>
      </c>
      <c r="D11" s="14">
        <v>0.32757222485528797</v>
      </c>
      <c r="E11" s="14">
        <v>0.36089186972994503</v>
      </c>
      <c r="F11" s="14"/>
      <c r="G11" s="14">
        <v>0.32379623766749599</v>
      </c>
      <c r="H11" s="14">
        <v>0.320829859759937</v>
      </c>
      <c r="I11" s="14">
        <v>0.37319393920301103</v>
      </c>
      <c r="J11" s="14">
        <v>0.354937913796536</v>
      </c>
      <c r="K11" s="14">
        <v>0.34886169347477902</v>
      </c>
      <c r="L11" s="14">
        <v>0.34247943278821802</v>
      </c>
      <c r="M11" s="14"/>
      <c r="N11" s="14">
        <v>0.31667615924151199</v>
      </c>
      <c r="O11" s="14">
        <v>0.36586175710101898</v>
      </c>
      <c r="P11" s="14">
        <v>0.36000134546183499</v>
      </c>
      <c r="Q11" s="14">
        <v>0.34047727259385402</v>
      </c>
      <c r="R11" s="14"/>
      <c r="S11" s="14">
        <v>0.34817291152376301</v>
      </c>
      <c r="T11" s="14">
        <v>0.32940380395563201</v>
      </c>
      <c r="U11" s="14">
        <v>0.38770057636208899</v>
      </c>
      <c r="V11" s="14">
        <v>0.37979826444907799</v>
      </c>
      <c r="W11" s="14">
        <v>0.38298663628061502</v>
      </c>
      <c r="X11" s="14">
        <v>0.31420965537047202</v>
      </c>
      <c r="Y11" s="14">
        <v>0.31556478343011801</v>
      </c>
      <c r="Z11" s="14">
        <v>0.23348127377545</v>
      </c>
      <c r="AA11" s="14">
        <v>0.35223183397888702</v>
      </c>
      <c r="AB11" s="14">
        <v>0.37932170634153201</v>
      </c>
      <c r="AC11" s="14">
        <v>0.36364255190341199</v>
      </c>
      <c r="AD11" s="14">
        <v>0.23017302931067901</v>
      </c>
      <c r="AE11" s="14"/>
      <c r="AF11" s="14">
        <v>0.33217453494772398</v>
      </c>
      <c r="AG11" s="14">
        <v>0.33816670659626802</v>
      </c>
      <c r="AH11" s="14">
        <v>0.41584464563194601</v>
      </c>
      <c r="AI11" s="14"/>
      <c r="AJ11" s="14">
        <v>0.31821272065663297</v>
      </c>
      <c r="AK11" s="14">
        <v>0.351929420163898</v>
      </c>
      <c r="AL11" s="14">
        <v>0.38397617737776901</v>
      </c>
      <c r="AM11" s="14">
        <v>0.242947840909434</v>
      </c>
      <c r="AN11" s="14">
        <v>0.40373513602018601</v>
      </c>
      <c r="AO11" s="14"/>
      <c r="AP11" s="14">
        <v>0.32003822940256799</v>
      </c>
      <c r="AQ11" s="14">
        <v>0.32943400621858299</v>
      </c>
      <c r="AR11" s="14">
        <v>0.372597446170222</v>
      </c>
      <c r="AS11" s="14"/>
      <c r="AT11" s="14">
        <v>0.33956311541057899</v>
      </c>
      <c r="AU11" s="14">
        <v>0.32479004485130902</v>
      </c>
      <c r="AV11" s="14">
        <v>0.367272811633097</v>
      </c>
      <c r="AW11" s="14">
        <v>0.31228124669651602</v>
      </c>
      <c r="AX11" s="14">
        <v>0.25822318926933102</v>
      </c>
      <c r="AY11" s="14"/>
      <c r="AZ11" s="14">
        <v>0.36781846135931301</v>
      </c>
      <c r="BA11" s="14">
        <v>0.33087322422718002</v>
      </c>
      <c r="BB11" s="14">
        <v>0.31907483608802201</v>
      </c>
      <c r="BC11" s="14">
        <v>0.32909591603224803</v>
      </c>
      <c r="BD11" s="14">
        <v>0.33861778506640799</v>
      </c>
      <c r="BE11" s="14">
        <v>0.42575099512110798</v>
      </c>
    </row>
    <row r="12" spans="2:57" ht="30" x14ac:dyDescent="0.25">
      <c r="B12" s="15" t="s">
        <v>301</v>
      </c>
      <c r="C12" s="14">
        <v>0.24463656864841701</v>
      </c>
      <c r="D12" s="14">
        <v>0.25458486449170598</v>
      </c>
      <c r="E12" s="14">
        <v>0.236360661194258</v>
      </c>
      <c r="F12" s="14"/>
      <c r="G12" s="14">
        <v>0.18682721940240299</v>
      </c>
      <c r="H12" s="14">
        <v>0.21413569314884501</v>
      </c>
      <c r="I12" s="14">
        <v>0.18796725454421101</v>
      </c>
      <c r="J12" s="14">
        <v>0.26192266904248701</v>
      </c>
      <c r="K12" s="14">
        <v>0.300314720499815</v>
      </c>
      <c r="L12" s="14">
        <v>0.30282560748317999</v>
      </c>
      <c r="M12" s="14"/>
      <c r="N12" s="14">
        <v>0.245071394289612</v>
      </c>
      <c r="O12" s="14">
        <v>0.230357622907472</v>
      </c>
      <c r="P12" s="14">
        <v>0.22997645377831599</v>
      </c>
      <c r="Q12" s="14">
        <v>0.27093762109656899</v>
      </c>
      <c r="R12" s="14"/>
      <c r="S12" s="14">
        <v>0.17557674303772</v>
      </c>
      <c r="T12" s="14">
        <v>0.226166119153798</v>
      </c>
      <c r="U12" s="14">
        <v>0.26046079355454099</v>
      </c>
      <c r="V12" s="14">
        <v>0.23980202558967301</v>
      </c>
      <c r="W12" s="14">
        <v>0.230433541918586</v>
      </c>
      <c r="X12" s="14">
        <v>0.24216756471845699</v>
      </c>
      <c r="Y12" s="14">
        <v>0.32663893454537302</v>
      </c>
      <c r="Z12" s="14">
        <v>0.246899836127846</v>
      </c>
      <c r="AA12" s="14">
        <v>0.26031731628314297</v>
      </c>
      <c r="AB12" s="14">
        <v>0.25795714760189498</v>
      </c>
      <c r="AC12" s="14">
        <v>0.239073563111139</v>
      </c>
      <c r="AD12" s="14">
        <v>0.35115423986114203</v>
      </c>
      <c r="AE12" s="14"/>
      <c r="AF12" s="14">
        <v>0.26931380519197201</v>
      </c>
      <c r="AG12" s="14">
        <v>0.24015136531370501</v>
      </c>
      <c r="AH12" s="14">
        <v>0.21560885943866601</v>
      </c>
      <c r="AI12" s="14"/>
      <c r="AJ12" s="14">
        <v>0.26864607332454299</v>
      </c>
      <c r="AK12" s="14">
        <v>0.22685460529516499</v>
      </c>
      <c r="AL12" s="14">
        <v>0.27397146910239401</v>
      </c>
      <c r="AM12" s="14">
        <v>0.29976377515983499</v>
      </c>
      <c r="AN12" s="14">
        <v>0.227912800169779</v>
      </c>
      <c r="AO12" s="14"/>
      <c r="AP12" s="14">
        <v>0.22362821450464601</v>
      </c>
      <c r="AQ12" s="14">
        <v>0.24879802562220399</v>
      </c>
      <c r="AR12" s="14">
        <v>0.27296532728509398</v>
      </c>
      <c r="AS12" s="14"/>
      <c r="AT12" s="14">
        <v>0.27692207154132198</v>
      </c>
      <c r="AU12" s="14">
        <v>0.231707698235571</v>
      </c>
      <c r="AV12" s="14">
        <v>0.24083467024570701</v>
      </c>
      <c r="AW12" s="14">
        <v>0.19513853659918101</v>
      </c>
      <c r="AX12" s="14">
        <v>0.12504623220413399</v>
      </c>
      <c r="AY12" s="14"/>
      <c r="AZ12" s="14">
        <v>0.142435549702606</v>
      </c>
      <c r="BA12" s="14">
        <v>0.29556322217132402</v>
      </c>
      <c r="BB12" s="14">
        <v>0.265865365016073</v>
      </c>
      <c r="BC12" s="14">
        <v>0.28621719131068402</v>
      </c>
      <c r="BD12" s="14">
        <v>0.25927103074610702</v>
      </c>
      <c r="BE12" s="14">
        <v>0.21133399802212599</v>
      </c>
    </row>
    <row r="13" spans="2:57" x14ac:dyDescent="0.25">
      <c r="B13" s="15" t="s">
        <v>302</v>
      </c>
      <c r="C13" s="14">
        <v>0.16174185842636399</v>
      </c>
      <c r="D13" s="14">
        <v>0.187871933669086</v>
      </c>
      <c r="E13" s="14">
        <v>0.13716063272592599</v>
      </c>
      <c r="F13" s="14"/>
      <c r="G13" s="14">
        <v>9.3903520932503301E-2</v>
      </c>
      <c r="H13" s="14">
        <v>0.11815843170135699</v>
      </c>
      <c r="I13" s="14">
        <v>0.14570395182709101</v>
      </c>
      <c r="J13" s="14">
        <v>0.17630208388864299</v>
      </c>
      <c r="K13" s="14">
        <v>0.20153995856304199</v>
      </c>
      <c r="L13" s="14">
        <v>0.21719352983525</v>
      </c>
      <c r="M13" s="14"/>
      <c r="N13" s="14">
        <v>0.16343351484605101</v>
      </c>
      <c r="O13" s="14">
        <v>0.180661013167385</v>
      </c>
      <c r="P13" s="14">
        <v>0.13401628917793701</v>
      </c>
      <c r="Q13" s="14">
        <v>0.16514727853840999</v>
      </c>
      <c r="R13" s="14"/>
      <c r="S13" s="14">
        <v>0.13739551520002399</v>
      </c>
      <c r="T13" s="14">
        <v>0.20768418511508399</v>
      </c>
      <c r="U13" s="14">
        <v>0.155682151004891</v>
      </c>
      <c r="V13" s="14">
        <v>0.15879533285946401</v>
      </c>
      <c r="W13" s="14">
        <v>0.16008335829074899</v>
      </c>
      <c r="X13" s="14">
        <v>0.17008612960459199</v>
      </c>
      <c r="Y13" s="14">
        <v>0.12895377465407801</v>
      </c>
      <c r="Z13" s="14">
        <v>0.129438700651334</v>
      </c>
      <c r="AA13" s="14">
        <v>0.15261811466684599</v>
      </c>
      <c r="AB13" s="14">
        <v>0.159733104632237</v>
      </c>
      <c r="AC13" s="14">
        <v>0.19059710854276901</v>
      </c>
      <c r="AD13" s="14">
        <v>0.202138595169157</v>
      </c>
      <c r="AE13" s="14"/>
      <c r="AF13" s="14">
        <v>0.200239286913131</v>
      </c>
      <c r="AG13" s="14">
        <v>0.15085172235896399</v>
      </c>
      <c r="AH13" s="14">
        <v>0.14088098161307799</v>
      </c>
      <c r="AI13" s="14"/>
      <c r="AJ13" s="14">
        <v>0.19881391485078401</v>
      </c>
      <c r="AK13" s="14">
        <v>0.13287574010773201</v>
      </c>
      <c r="AL13" s="14">
        <v>0.148508857164909</v>
      </c>
      <c r="AM13" s="14">
        <v>6.7105995717570102E-2</v>
      </c>
      <c r="AN13" s="14">
        <v>0.16409198615149101</v>
      </c>
      <c r="AO13" s="14"/>
      <c r="AP13" s="14">
        <v>0.18674498696588901</v>
      </c>
      <c r="AQ13" s="14">
        <v>0.139176381377349</v>
      </c>
      <c r="AR13" s="14">
        <v>0.155052080623162</v>
      </c>
      <c r="AS13" s="14"/>
      <c r="AT13" s="14">
        <v>0.19497434065868299</v>
      </c>
      <c r="AU13" s="14">
        <v>0.18684135503934299</v>
      </c>
      <c r="AV13" s="14">
        <v>0.12056309018523099</v>
      </c>
      <c r="AW13" s="14">
        <v>0.16715246569828701</v>
      </c>
      <c r="AX13" s="14">
        <v>0.15290990666509999</v>
      </c>
      <c r="AY13" s="14"/>
      <c r="AZ13" s="14">
        <v>0.118115684377845</v>
      </c>
      <c r="BA13" s="14">
        <v>0.153446677764601</v>
      </c>
      <c r="BB13" s="14">
        <v>0.17304880245028001</v>
      </c>
      <c r="BC13" s="14">
        <v>0.20415340983854699</v>
      </c>
      <c r="BD13" s="14">
        <v>0.211917268033848</v>
      </c>
      <c r="BE13" s="14">
        <v>0.13054465941922599</v>
      </c>
    </row>
    <row r="14" spans="2:57" x14ac:dyDescent="0.25">
      <c r="B14" s="15" t="s">
        <v>87</v>
      </c>
      <c r="C14" s="23">
        <v>2.4712426159885101E-2</v>
      </c>
      <c r="D14" s="23">
        <v>2.0974053349639699E-2</v>
      </c>
      <c r="E14" s="23">
        <v>2.85122349259864E-2</v>
      </c>
      <c r="F14" s="23"/>
      <c r="G14" s="23">
        <v>3.4329112939682202E-2</v>
      </c>
      <c r="H14" s="23">
        <v>1.9360537562794999E-2</v>
      </c>
      <c r="I14" s="23">
        <v>1.17762832554545E-2</v>
      </c>
      <c r="J14" s="23">
        <v>3.4782108512147199E-2</v>
      </c>
      <c r="K14" s="23">
        <v>2.17262468949131E-2</v>
      </c>
      <c r="L14" s="23">
        <v>2.70036834553023E-2</v>
      </c>
      <c r="M14" s="23"/>
      <c r="N14" s="23">
        <v>1.57052942273249E-2</v>
      </c>
      <c r="O14" s="23">
        <v>2.8366711996979099E-2</v>
      </c>
      <c r="P14" s="23">
        <v>1.8965205141756199E-2</v>
      </c>
      <c r="Q14" s="23">
        <v>3.6141391746358102E-2</v>
      </c>
      <c r="R14" s="23"/>
      <c r="S14" s="23">
        <v>3.3099424032716401E-2</v>
      </c>
      <c r="T14" s="23">
        <v>1.5346344868925299E-2</v>
      </c>
      <c r="U14" s="23">
        <v>3.3547256965251099E-2</v>
      </c>
      <c r="V14" s="23">
        <v>3.9734981391112E-2</v>
      </c>
      <c r="W14" s="23">
        <v>5.9109732534645002E-3</v>
      </c>
      <c r="X14" s="23">
        <v>1.1750868942688701E-2</v>
      </c>
      <c r="Y14" s="23">
        <v>2.5039915956888599E-2</v>
      </c>
      <c r="Z14" s="23">
        <v>7.1112423004948799E-2</v>
      </c>
      <c r="AA14" s="23">
        <v>2.1830889053547301E-2</v>
      </c>
      <c r="AB14" s="23">
        <v>1.1612689795876501E-2</v>
      </c>
      <c r="AC14" s="23">
        <v>3.1705205480515898E-2</v>
      </c>
      <c r="AD14" s="23">
        <v>1.52745171391218E-2</v>
      </c>
      <c r="AE14" s="23"/>
      <c r="AF14" s="23">
        <v>2.4045027015941401E-2</v>
      </c>
      <c r="AG14" s="23">
        <v>2.33864852336939E-2</v>
      </c>
      <c r="AH14" s="23">
        <v>1.0037846951045299E-2</v>
      </c>
      <c r="AI14" s="23"/>
      <c r="AJ14" s="23">
        <v>1.8675252639852001E-2</v>
      </c>
      <c r="AK14" s="23">
        <v>2.16369707946397E-2</v>
      </c>
      <c r="AL14" s="23">
        <v>2.9309080573630599E-2</v>
      </c>
      <c r="AM14" s="23">
        <v>3.9011595229789399E-2</v>
      </c>
      <c r="AN14" s="23">
        <v>2.77167397020565E-2</v>
      </c>
      <c r="AO14" s="23"/>
      <c r="AP14" s="23">
        <v>1.29229417795464E-2</v>
      </c>
      <c r="AQ14" s="23">
        <v>2.33595675803531E-2</v>
      </c>
      <c r="AR14" s="23">
        <v>1.21586232406599E-2</v>
      </c>
      <c r="AS14" s="23"/>
      <c r="AT14" s="23">
        <v>2.4885411285618799E-2</v>
      </c>
      <c r="AU14" s="23">
        <v>3.6137641639046002E-2</v>
      </c>
      <c r="AV14" s="23">
        <v>2.0638955772468499E-2</v>
      </c>
      <c r="AW14" s="23">
        <v>1.55584395484617E-2</v>
      </c>
      <c r="AX14" s="23">
        <v>3.2191184540443701E-2</v>
      </c>
      <c r="AY14" s="23"/>
      <c r="AZ14" s="23">
        <v>2.2569761384341899E-2</v>
      </c>
      <c r="BA14" s="23">
        <v>2.1719360043432299E-2</v>
      </c>
      <c r="BB14" s="23">
        <v>1.5698731112940099E-2</v>
      </c>
      <c r="BC14" s="23">
        <v>3.3037463023638101E-2</v>
      </c>
      <c r="BD14" s="23">
        <v>2.83199566662709E-2</v>
      </c>
      <c r="BE14" s="23">
        <v>3.4337979530610997E-2</v>
      </c>
    </row>
    <row r="15" spans="2:57" x14ac:dyDescent="0.25">
      <c r="B15" s="16"/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309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298</v>
      </c>
      <c r="C9" s="14">
        <v>7.2668990709442702E-2</v>
      </c>
      <c r="D9" s="14">
        <v>7.2016008350066302E-2</v>
      </c>
      <c r="E9" s="14">
        <v>7.2873499587596993E-2</v>
      </c>
      <c r="F9" s="14"/>
      <c r="G9" s="14">
        <v>9.1337419594585703E-2</v>
      </c>
      <c r="H9" s="14">
        <v>0.12693359183651401</v>
      </c>
      <c r="I9" s="14">
        <v>9.0207593702899699E-2</v>
      </c>
      <c r="J9" s="14">
        <v>6.6552869235699197E-2</v>
      </c>
      <c r="K9" s="14">
        <v>3.9469195315779602E-2</v>
      </c>
      <c r="L9" s="14">
        <v>2.8823110888068E-2</v>
      </c>
      <c r="M9" s="14"/>
      <c r="N9" s="14">
        <v>0.10766778612177701</v>
      </c>
      <c r="O9" s="14">
        <v>5.93157557150975E-2</v>
      </c>
      <c r="P9" s="14">
        <v>8.4171793950973003E-2</v>
      </c>
      <c r="Q9" s="14">
        <v>3.9942387517528398E-2</v>
      </c>
      <c r="R9" s="14"/>
      <c r="S9" s="14">
        <v>0.130211399341958</v>
      </c>
      <c r="T9" s="14">
        <v>7.4953347098740797E-2</v>
      </c>
      <c r="U9" s="14">
        <v>3.6160067331784597E-2</v>
      </c>
      <c r="V9" s="14">
        <v>4.0414164981970702E-2</v>
      </c>
      <c r="W9" s="14">
        <v>5.4816779107425502E-2</v>
      </c>
      <c r="X9" s="14">
        <v>6.1666245392434302E-2</v>
      </c>
      <c r="Y9" s="14">
        <v>8.0778276738926E-2</v>
      </c>
      <c r="Z9" s="14">
        <v>5.95523744715582E-2</v>
      </c>
      <c r="AA9" s="14">
        <v>8.7894109049334895E-2</v>
      </c>
      <c r="AB9" s="14">
        <v>6.6374272879491006E-2</v>
      </c>
      <c r="AC9" s="14">
        <v>4.13825176798613E-2</v>
      </c>
      <c r="AD9" s="14">
        <v>7.4184448086826504E-2</v>
      </c>
      <c r="AE9" s="14"/>
      <c r="AF9" s="14">
        <v>4.3462086774366103E-2</v>
      </c>
      <c r="AG9" s="14">
        <v>8.9393240771674196E-2</v>
      </c>
      <c r="AH9" s="14">
        <v>0.10674777376151599</v>
      </c>
      <c r="AI9" s="14"/>
      <c r="AJ9" s="14">
        <v>4.81109584727622E-2</v>
      </c>
      <c r="AK9" s="14">
        <v>9.9918816627751803E-2</v>
      </c>
      <c r="AL9" s="14">
        <v>0.102290411241579</v>
      </c>
      <c r="AM9" s="14">
        <v>8.3180758617318204E-2</v>
      </c>
      <c r="AN9" s="14">
        <v>7.0838958616996198E-2</v>
      </c>
      <c r="AO9" s="14"/>
      <c r="AP9" s="14">
        <v>7.2596549384154205E-2</v>
      </c>
      <c r="AQ9" s="14">
        <v>9.4135551415445107E-2</v>
      </c>
      <c r="AR9" s="14">
        <v>0.103776611968392</v>
      </c>
      <c r="AS9" s="14"/>
      <c r="AT9" s="14">
        <v>1.7205181335688598E-2</v>
      </c>
      <c r="AU9" s="14">
        <v>4.6776416072691798E-2</v>
      </c>
      <c r="AV9" s="14">
        <v>0.116736307940996</v>
      </c>
      <c r="AW9" s="14">
        <v>0.13434019371624001</v>
      </c>
      <c r="AX9" s="14">
        <v>0.19145041384214301</v>
      </c>
      <c r="AY9" s="14"/>
      <c r="AZ9" s="14">
        <v>0.158250861530708</v>
      </c>
      <c r="BA9" s="14">
        <v>5.7288008050301202E-2</v>
      </c>
      <c r="BB9" s="14">
        <v>4.6675262555831001E-2</v>
      </c>
      <c r="BC9" s="14">
        <v>3.8136750839486998E-2</v>
      </c>
      <c r="BD9" s="14">
        <v>3.8437167638918399E-2</v>
      </c>
      <c r="BE9" s="14">
        <v>2.7009499161569701E-2</v>
      </c>
    </row>
    <row r="10" spans="2:57" ht="30" x14ac:dyDescent="0.25">
      <c r="B10" s="15" t="s">
        <v>299</v>
      </c>
      <c r="C10" s="14">
        <v>0.20377729714488901</v>
      </c>
      <c r="D10" s="14">
        <v>0.202960648191163</v>
      </c>
      <c r="E10" s="14">
        <v>0.20282340726911999</v>
      </c>
      <c r="F10" s="14"/>
      <c r="G10" s="14">
        <v>0.28426225394017601</v>
      </c>
      <c r="H10" s="14">
        <v>0.27947020290172497</v>
      </c>
      <c r="I10" s="14">
        <v>0.22345399352923001</v>
      </c>
      <c r="J10" s="14">
        <v>0.150896111280823</v>
      </c>
      <c r="K10" s="14">
        <v>0.15864614437080399</v>
      </c>
      <c r="L10" s="14">
        <v>0.14538583597371299</v>
      </c>
      <c r="M10" s="14"/>
      <c r="N10" s="14">
        <v>0.25274600324770202</v>
      </c>
      <c r="O10" s="14">
        <v>0.19237268071314201</v>
      </c>
      <c r="P10" s="14">
        <v>0.193835516604909</v>
      </c>
      <c r="Q10" s="14">
        <v>0.17276648777685899</v>
      </c>
      <c r="R10" s="14"/>
      <c r="S10" s="14">
        <v>0.26180156900559798</v>
      </c>
      <c r="T10" s="14">
        <v>0.21932467296154601</v>
      </c>
      <c r="U10" s="14">
        <v>0.166186330654014</v>
      </c>
      <c r="V10" s="14">
        <v>0.19224530817107399</v>
      </c>
      <c r="W10" s="14">
        <v>0.207975141669035</v>
      </c>
      <c r="X10" s="14">
        <v>0.19579566734577999</v>
      </c>
      <c r="Y10" s="14">
        <v>0.19483515091574799</v>
      </c>
      <c r="Z10" s="14">
        <v>0.19310935093384801</v>
      </c>
      <c r="AA10" s="14">
        <v>0.187661620269819</v>
      </c>
      <c r="AB10" s="14">
        <v>0.211962878323944</v>
      </c>
      <c r="AC10" s="14">
        <v>0.17748568893127201</v>
      </c>
      <c r="AD10" s="14">
        <v>0.130376474009917</v>
      </c>
      <c r="AE10" s="14"/>
      <c r="AF10" s="14">
        <v>0.14282649572393599</v>
      </c>
      <c r="AG10" s="14">
        <v>0.22539221779309901</v>
      </c>
      <c r="AH10" s="14">
        <v>0.233520076787189</v>
      </c>
      <c r="AI10" s="14"/>
      <c r="AJ10" s="14">
        <v>0.17245180309362099</v>
      </c>
      <c r="AK10" s="14">
        <v>0.22357095227962501</v>
      </c>
      <c r="AL10" s="14">
        <v>0.28375316107633702</v>
      </c>
      <c r="AM10" s="14">
        <v>0.223068904062349</v>
      </c>
      <c r="AN10" s="14">
        <v>0.19906202264526399</v>
      </c>
      <c r="AO10" s="14"/>
      <c r="AP10" s="14">
        <v>0.21834221394251499</v>
      </c>
      <c r="AQ10" s="14">
        <v>0.20922648188976101</v>
      </c>
      <c r="AR10" s="14">
        <v>0.29411848515265598</v>
      </c>
      <c r="AS10" s="14"/>
      <c r="AT10" s="14">
        <v>0.132230952484472</v>
      </c>
      <c r="AU10" s="14">
        <v>0.20348437320707599</v>
      </c>
      <c r="AV10" s="14">
        <v>0.230042334364886</v>
      </c>
      <c r="AW10" s="14">
        <v>0.37914475496164501</v>
      </c>
      <c r="AX10" s="14">
        <v>0.197223479448213</v>
      </c>
      <c r="AY10" s="14"/>
      <c r="AZ10" s="14">
        <v>0.28093784664549198</v>
      </c>
      <c r="BA10" s="14">
        <v>0.18811391976810701</v>
      </c>
      <c r="BB10" s="14">
        <v>0.19885929763436999</v>
      </c>
      <c r="BC10" s="14">
        <v>0.17179937108266899</v>
      </c>
      <c r="BD10" s="14">
        <v>0.122977349787098</v>
      </c>
      <c r="BE10" s="14">
        <v>0.22587437078803899</v>
      </c>
    </row>
    <row r="11" spans="2:57" ht="30" x14ac:dyDescent="0.25">
      <c r="B11" s="15" t="s">
        <v>300</v>
      </c>
      <c r="C11" s="14">
        <v>0.39256754205115701</v>
      </c>
      <c r="D11" s="14">
        <v>0.39641593251535301</v>
      </c>
      <c r="E11" s="14">
        <v>0.38903443824841999</v>
      </c>
      <c r="F11" s="14"/>
      <c r="G11" s="14">
        <v>0.375752126951444</v>
      </c>
      <c r="H11" s="14">
        <v>0.371892356590659</v>
      </c>
      <c r="I11" s="14">
        <v>0.410685882746122</v>
      </c>
      <c r="J11" s="14">
        <v>0.43850563246536101</v>
      </c>
      <c r="K11" s="14">
        <v>0.37569791007588199</v>
      </c>
      <c r="L11" s="14">
        <v>0.37998189503716301</v>
      </c>
      <c r="M11" s="14"/>
      <c r="N11" s="14">
        <v>0.38100312954335402</v>
      </c>
      <c r="O11" s="14">
        <v>0.43038557886044798</v>
      </c>
      <c r="P11" s="14">
        <v>0.35722832386623099</v>
      </c>
      <c r="Q11" s="14">
        <v>0.39365948192323602</v>
      </c>
      <c r="R11" s="14"/>
      <c r="S11" s="14">
        <v>0.34174922340767799</v>
      </c>
      <c r="T11" s="14">
        <v>0.39147015563799598</v>
      </c>
      <c r="U11" s="14">
        <v>0.403453639963329</v>
      </c>
      <c r="V11" s="14">
        <v>0.38645805149941698</v>
      </c>
      <c r="W11" s="14">
        <v>0.43852588111515101</v>
      </c>
      <c r="X11" s="14">
        <v>0.43600736572035298</v>
      </c>
      <c r="Y11" s="14">
        <v>0.31675575518464399</v>
      </c>
      <c r="Z11" s="14">
        <v>0.41496269125172702</v>
      </c>
      <c r="AA11" s="14">
        <v>0.39917459414913697</v>
      </c>
      <c r="AB11" s="14">
        <v>0.37338200258255499</v>
      </c>
      <c r="AC11" s="14">
        <v>0.45261069299522599</v>
      </c>
      <c r="AD11" s="14">
        <v>0.49202960080317898</v>
      </c>
      <c r="AE11" s="14"/>
      <c r="AF11" s="14">
        <v>0.38266218026480497</v>
      </c>
      <c r="AG11" s="14">
        <v>0.39149422035109899</v>
      </c>
      <c r="AH11" s="14">
        <v>0.42988682153366597</v>
      </c>
      <c r="AI11" s="14"/>
      <c r="AJ11" s="14">
        <v>0.41875231638625399</v>
      </c>
      <c r="AK11" s="14">
        <v>0.35218315343681</v>
      </c>
      <c r="AL11" s="14">
        <v>0.36107397843050199</v>
      </c>
      <c r="AM11" s="14">
        <v>0.12947108309340299</v>
      </c>
      <c r="AN11" s="14">
        <v>0.42479396369641997</v>
      </c>
      <c r="AO11" s="14"/>
      <c r="AP11" s="14">
        <v>0.38980986865556</v>
      </c>
      <c r="AQ11" s="14">
        <v>0.37925450649979398</v>
      </c>
      <c r="AR11" s="14">
        <v>0.30556593013434602</v>
      </c>
      <c r="AS11" s="14"/>
      <c r="AT11" s="14">
        <v>0.38622160431575098</v>
      </c>
      <c r="AU11" s="14">
        <v>0.41991446689845802</v>
      </c>
      <c r="AV11" s="14">
        <v>0.40050295472976299</v>
      </c>
      <c r="AW11" s="14">
        <v>0.300102095353948</v>
      </c>
      <c r="AX11" s="14">
        <v>0.254288755785336</v>
      </c>
      <c r="AY11" s="14"/>
      <c r="AZ11" s="14">
        <v>0.32630779894832401</v>
      </c>
      <c r="BA11" s="14">
        <v>0.42157470712660999</v>
      </c>
      <c r="BB11" s="14">
        <v>0.40777658581861698</v>
      </c>
      <c r="BC11" s="14">
        <v>0.36897987014526301</v>
      </c>
      <c r="BD11" s="14">
        <v>0.43601964536864102</v>
      </c>
      <c r="BE11" s="14">
        <v>0.47977257732698603</v>
      </c>
    </row>
    <row r="12" spans="2:57" ht="30" x14ac:dyDescent="0.25">
      <c r="B12" s="15" t="s">
        <v>301</v>
      </c>
      <c r="C12" s="14">
        <v>0.18041290078393199</v>
      </c>
      <c r="D12" s="14">
        <v>0.18518412741259099</v>
      </c>
      <c r="E12" s="14">
        <v>0.17681687352917699</v>
      </c>
      <c r="F12" s="14"/>
      <c r="G12" s="14">
        <v>0.15038630696517399</v>
      </c>
      <c r="H12" s="14">
        <v>0.11319300118654201</v>
      </c>
      <c r="I12" s="14">
        <v>0.172244396292283</v>
      </c>
      <c r="J12" s="14">
        <v>0.18966131173425901</v>
      </c>
      <c r="K12" s="14">
        <v>0.20566243977266699</v>
      </c>
      <c r="L12" s="14">
        <v>0.23763320809968799</v>
      </c>
      <c r="M12" s="14"/>
      <c r="N12" s="14">
        <v>0.16578154928166</v>
      </c>
      <c r="O12" s="14">
        <v>0.177515185648037</v>
      </c>
      <c r="P12" s="14">
        <v>0.20147106189064401</v>
      </c>
      <c r="Q12" s="14">
        <v>0.18222627689561499</v>
      </c>
      <c r="R12" s="14"/>
      <c r="S12" s="14">
        <v>0.12225261935573201</v>
      </c>
      <c r="T12" s="14">
        <v>0.17884140318035899</v>
      </c>
      <c r="U12" s="14">
        <v>0.22771293894368799</v>
      </c>
      <c r="V12" s="14">
        <v>0.248246277186423</v>
      </c>
      <c r="W12" s="14">
        <v>0.13812691350151099</v>
      </c>
      <c r="X12" s="14">
        <v>0.15489136678468601</v>
      </c>
      <c r="Y12" s="14">
        <v>0.230877459789295</v>
      </c>
      <c r="Z12" s="14">
        <v>0.11552205455714799</v>
      </c>
      <c r="AA12" s="14">
        <v>0.17760939085642399</v>
      </c>
      <c r="AB12" s="14">
        <v>0.20037158475227401</v>
      </c>
      <c r="AC12" s="14">
        <v>0.18047395100986599</v>
      </c>
      <c r="AD12" s="14">
        <v>0.207653824150804</v>
      </c>
      <c r="AE12" s="14"/>
      <c r="AF12" s="14">
        <v>0.22239988341689401</v>
      </c>
      <c r="AG12" s="14">
        <v>0.180265034432643</v>
      </c>
      <c r="AH12" s="14">
        <v>9.7083506358566399E-2</v>
      </c>
      <c r="AI12" s="14"/>
      <c r="AJ12" s="14">
        <v>0.198569921595729</v>
      </c>
      <c r="AK12" s="14">
        <v>0.190172107116762</v>
      </c>
      <c r="AL12" s="14">
        <v>0.14056205701906099</v>
      </c>
      <c r="AM12" s="14">
        <v>0.331736428280272</v>
      </c>
      <c r="AN12" s="14">
        <v>0.13898026477950401</v>
      </c>
      <c r="AO12" s="14"/>
      <c r="AP12" s="14">
        <v>0.16265517997141499</v>
      </c>
      <c r="AQ12" s="14">
        <v>0.18751223596599001</v>
      </c>
      <c r="AR12" s="14">
        <v>0.148304287739491</v>
      </c>
      <c r="AS12" s="14"/>
      <c r="AT12" s="14">
        <v>0.245218108188867</v>
      </c>
      <c r="AU12" s="14">
        <v>0.153210563840249</v>
      </c>
      <c r="AV12" s="14">
        <v>0.17167896947868999</v>
      </c>
      <c r="AW12" s="14">
        <v>0.13077702387137399</v>
      </c>
      <c r="AX12" s="14">
        <v>0.221802668179857</v>
      </c>
      <c r="AY12" s="14"/>
      <c r="AZ12" s="14">
        <v>0.125730354707903</v>
      </c>
      <c r="BA12" s="14">
        <v>0.17545783014376301</v>
      </c>
      <c r="BB12" s="14">
        <v>0.20425815176560999</v>
      </c>
      <c r="BC12" s="14">
        <v>0.22627627491356</v>
      </c>
      <c r="BD12" s="14">
        <v>0.22575134525820001</v>
      </c>
      <c r="BE12" s="14">
        <v>0.14940933020019001</v>
      </c>
    </row>
    <row r="13" spans="2:57" x14ac:dyDescent="0.25">
      <c r="B13" s="15" t="s">
        <v>302</v>
      </c>
      <c r="C13" s="14">
        <v>0.1123746560283</v>
      </c>
      <c r="D13" s="14">
        <v>0.11554781259748299</v>
      </c>
      <c r="E13" s="14">
        <v>0.109938063416918</v>
      </c>
      <c r="F13" s="14"/>
      <c r="G13" s="14">
        <v>7.1422164707515404E-2</v>
      </c>
      <c r="H13" s="14">
        <v>7.9537485002756106E-2</v>
      </c>
      <c r="I13" s="14">
        <v>8.4182672794795396E-2</v>
      </c>
      <c r="J13" s="14">
        <v>9.91974005803819E-2</v>
      </c>
      <c r="K13" s="14">
        <v>0.16468180509986199</v>
      </c>
      <c r="L13" s="14">
        <v>0.165085859233492</v>
      </c>
      <c r="M13" s="14"/>
      <c r="N13" s="14">
        <v>6.9479489195825E-2</v>
      </c>
      <c r="O13" s="14">
        <v>9.7952085845008599E-2</v>
      </c>
      <c r="P13" s="14">
        <v>0.12526462171128</v>
      </c>
      <c r="Q13" s="14">
        <v>0.16248554129856299</v>
      </c>
      <c r="R13" s="14"/>
      <c r="S13" s="14">
        <v>9.3404784798249901E-2</v>
      </c>
      <c r="T13" s="14">
        <v>0.107998684443986</v>
      </c>
      <c r="U13" s="14">
        <v>0.11379380654758001</v>
      </c>
      <c r="V13" s="14">
        <v>8.3025628224254897E-2</v>
      </c>
      <c r="W13" s="14">
        <v>0.125994860284286</v>
      </c>
      <c r="X13" s="14">
        <v>0.109734233937183</v>
      </c>
      <c r="Y13" s="14">
        <v>0.15973254762814901</v>
      </c>
      <c r="Z13" s="14">
        <v>0.158345358773366</v>
      </c>
      <c r="AA13" s="14">
        <v>0.11709977846536</v>
      </c>
      <c r="AB13" s="14">
        <v>0.103209446035629</v>
      </c>
      <c r="AC13" s="14">
        <v>0.116341943903259</v>
      </c>
      <c r="AD13" s="14">
        <v>9.5755652949273906E-2</v>
      </c>
      <c r="AE13" s="14"/>
      <c r="AF13" s="14">
        <v>0.16429750147551</v>
      </c>
      <c r="AG13" s="14">
        <v>7.7155901473539706E-2</v>
      </c>
      <c r="AH13" s="14">
        <v>0.103233943213265</v>
      </c>
      <c r="AI13" s="14"/>
      <c r="AJ13" s="14">
        <v>0.119697503713836</v>
      </c>
      <c r="AK13" s="14">
        <v>0.102847587610814</v>
      </c>
      <c r="AL13" s="14">
        <v>9.4333983221411899E-2</v>
      </c>
      <c r="AM13" s="14">
        <v>0.20046933056011501</v>
      </c>
      <c r="AN13" s="14">
        <v>0.118017485150297</v>
      </c>
      <c r="AO13" s="14"/>
      <c r="AP13" s="14">
        <v>0.120151262616584</v>
      </c>
      <c r="AQ13" s="14">
        <v>9.6560462792418394E-2</v>
      </c>
      <c r="AR13" s="14">
        <v>0.136076061764455</v>
      </c>
      <c r="AS13" s="14"/>
      <c r="AT13" s="14">
        <v>0.16113917660006299</v>
      </c>
      <c r="AU13" s="14">
        <v>0.1226983551912</v>
      </c>
      <c r="AV13" s="14">
        <v>5.6319818820966698E-2</v>
      </c>
      <c r="AW13" s="14">
        <v>4.58888728790132E-2</v>
      </c>
      <c r="AX13" s="14">
        <v>0.135234682744451</v>
      </c>
      <c r="AY13" s="14"/>
      <c r="AZ13" s="14">
        <v>8.7738480046358203E-2</v>
      </c>
      <c r="BA13" s="14">
        <v>0.118809587625841</v>
      </c>
      <c r="BB13" s="14">
        <v>0.110512060005167</v>
      </c>
      <c r="BC13" s="14">
        <v>0.13982304214847099</v>
      </c>
      <c r="BD13" s="14">
        <v>0.13530177219511</v>
      </c>
      <c r="BE13" s="14">
        <v>5.8195619827947902E-2</v>
      </c>
    </row>
    <row r="14" spans="2:57" x14ac:dyDescent="0.25">
      <c r="B14" s="15" t="s">
        <v>87</v>
      </c>
      <c r="C14" s="23">
        <v>3.81986132822799E-2</v>
      </c>
      <c r="D14" s="23">
        <v>2.7875470933342701E-2</v>
      </c>
      <c r="E14" s="23">
        <v>4.8513717948768097E-2</v>
      </c>
      <c r="F14" s="23"/>
      <c r="G14" s="23">
        <v>2.6839727841103399E-2</v>
      </c>
      <c r="H14" s="23">
        <v>2.8973362481803901E-2</v>
      </c>
      <c r="I14" s="23">
        <v>1.9225460934670299E-2</v>
      </c>
      <c r="J14" s="23">
        <v>5.5186674703475602E-2</v>
      </c>
      <c r="K14" s="23">
        <v>5.5842505365004902E-2</v>
      </c>
      <c r="L14" s="23">
        <v>4.30900907678754E-2</v>
      </c>
      <c r="M14" s="23"/>
      <c r="N14" s="23">
        <v>2.3322042609681501E-2</v>
      </c>
      <c r="O14" s="23">
        <v>4.2458713218267101E-2</v>
      </c>
      <c r="P14" s="23">
        <v>3.8028681975963201E-2</v>
      </c>
      <c r="Q14" s="23">
        <v>4.8919824588197797E-2</v>
      </c>
      <c r="R14" s="23"/>
      <c r="S14" s="23">
        <v>5.0580404090785E-2</v>
      </c>
      <c r="T14" s="23">
        <v>2.7411736677372501E-2</v>
      </c>
      <c r="U14" s="23">
        <v>5.2693216559604898E-2</v>
      </c>
      <c r="V14" s="23">
        <v>4.9610569936860402E-2</v>
      </c>
      <c r="W14" s="23">
        <v>3.4560424322591203E-2</v>
      </c>
      <c r="X14" s="23">
        <v>4.1905120819562998E-2</v>
      </c>
      <c r="Y14" s="23">
        <v>1.70208097432385E-2</v>
      </c>
      <c r="Z14" s="23">
        <v>5.8508170012353103E-2</v>
      </c>
      <c r="AA14" s="23">
        <v>3.0560507209924499E-2</v>
      </c>
      <c r="AB14" s="23">
        <v>4.4699815426106702E-2</v>
      </c>
      <c r="AC14" s="23">
        <v>3.1705205480515898E-2</v>
      </c>
      <c r="AD14" s="23">
        <v>0</v>
      </c>
      <c r="AE14" s="23"/>
      <c r="AF14" s="23">
        <v>4.4351852344490197E-2</v>
      </c>
      <c r="AG14" s="23">
        <v>3.62993851779458E-2</v>
      </c>
      <c r="AH14" s="23">
        <v>2.9527878345796999E-2</v>
      </c>
      <c r="AI14" s="23"/>
      <c r="AJ14" s="23">
        <v>4.2417496737797003E-2</v>
      </c>
      <c r="AK14" s="23">
        <v>3.13073829282383E-2</v>
      </c>
      <c r="AL14" s="23">
        <v>1.79864090111083E-2</v>
      </c>
      <c r="AM14" s="23">
        <v>3.2073495386543499E-2</v>
      </c>
      <c r="AN14" s="23">
        <v>4.8307305111520198E-2</v>
      </c>
      <c r="AO14" s="23"/>
      <c r="AP14" s="23">
        <v>3.6444925429771902E-2</v>
      </c>
      <c r="AQ14" s="23">
        <v>3.3310761436591001E-2</v>
      </c>
      <c r="AR14" s="23">
        <v>1.21586232406599E-2</v>
      </c>
      <c r="AS14" s="23"/>
      <c r="AT14" s="23">
        <v>5.7984977075158699E-2</v>
      </c>
      <c r="AU14" s="23">
        <v>5.3915824790325202E-2</v>
      </c>
      <c r="AV14" s="23">
        <v>2.4719614664697801E-2</v>
      </c>
      <c r="AW14" s="23">
        <v>9.7470592177807906E-3</v>
      </c>
      <c r="AX14" s="23">
        <v>0</v>
      </c>
      <c r="AY14" s="23"/>
      <c r="AZ14" s="23">
        <v>2.1034658121215001E-2</v>
      </c>
      <c r="BA14" s="23">
        <v>3.8755947285376E-2</v>
      </c>
      <c r="BB14" s="23">
        <v>3.1918642220405399E-2</v>
      </c>
      <c r="BC14" s="23">
        <v>5.49846908705501E-2</v>
      </c>
      <c r="BD14" s="23">
        <v>4.1512719752032301E-2</v>
      </c>
      <c r="BE14" s="23">
        <v>5.9738602695267103E-2</v>
      </c>
    </row>
    <row r="15" spans="2:57" x14ac:dyDescent="0.25">
      <c r="B15" s="16"/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310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298</v>
      </c>
      <c r="C9" s="14">
        <v>0.100985676217305</v>
      </c>
      <c r="D9" s="14">
        <v>0.12703984402641</v>
      </c>
      <c r="E9" s="14">
        <v>7.5193553532576299E-2</v>
      </c>
      <c r="F9" s="14"/>
      <c r="G9" s="14">
        <v>0.18110634259710301</v>
      </c>
      <c r="H9" s="14">
        <v>0.18243361730579899</v>
      </c>
      <c r="I9" s="14">
        <v>0.13134116925193801</v>
      </c>
      <c r="J9" s="14">
        <v>9.4724034350675806E-2</v>
      </c>
      <c r="K9" s="14">
        <v>2.4625428905845698E-2</v>
      </c>
      <c r="L9" s="14">
        <v>1.25370006387763E-2</v>
      </c>
      <c r="M9" s="14"/>
      <c r="N9" s="14">
        <v>0.12896613671809001</v>
      </c>
      <c r="O9" s="14">
        <v>8.0582291107885007E-2</v>
      </c>
      <c r="P9" s="14">
        <v>0.13737258246525599</v>
      </c>
      <c r="Q9" s="14">
        <v>5.9650153900238902E-2</v>
      </c>
      <c r="R9" s="14"/>
      <c r="S9" s="14">
        <v>0.151244477885669</v>
      </c>
      <c r="T9" s="14">
        <v>0.120496921655177</v>
      </c>
      <c r="U9" s="14">
        <v>8.1938425499265499E-2</v>
      </c>
      <c r="V9" s="14">
        <v>7.4583756530763601E-2</v>
      </c>
      <c r="W9" s="14">
        <v>0.100750388075642</v>
      </c>
      <c r="X9" s="14">
        <v>8.6841506860614801E-2</v>
      </c>
      <c r="Y9" s="14">
        <v>6.7230982494100297E-2</v>
      </c>
      <c r="Z9" s="14">
        <v>4.5354910408008799E-2</v>
      </c>
      <c r="AA9" s="14">
        <v>0.124229280145237</v>
      </c>
      <c r="AB9" s="14">
        <v>8.1926065078376797E-2</v>
      </c>
      <c r="AC9" s="14">
        <v>9.5887022771137004E-2</v>
      </c>
      <c r="AD9" s="14">
        <v>9.9705144175116694E-2</v>
      </c>
      <c r="AE9" s="14"/>
      <c r="AF9" s="14">
        <v>6.2172973569496602E-2</v>
      </c>
      <c r="AG9" s="14">
        <v>0.115511635295309</v>
      </c>
      <c r="AH9" s="14">
        <v>0.11477432792495799</v>
      </c>
      <c r="AI9" s="14"/>
      <c r="AJ9" s="14">
        <v>7.5065867601085898E-2</v>
      </c>
      <c r="AK9" s="14">
        <v>0.13499027132907099</v>
      </c>
      <c r="AL9" s="14">
        <v>0.11165982601452</v>
      </c>
      <c r="AM9" s="14">
        <v>0.117845516269749</v>
      </c>
      <c r="AN9" s="14">
        <v>0.10346800076092701</v>
      </c>
      <c r="AO9" s="14"/>
      <c r="AP9" s="14">
        <v>0.118966020397257</v>
      </c>
      <c r="AQ9" s="14">
        <v>0.121788821279642</v>
      </c>
      <c r="AR9" s="14">
        <v>0.10933603238477201</v>
      </c>
      <c r="AS9" s="14"/>
      <c r="AT9" s="14">
        <v>5.5552885222459797E-2</v>
      </c>
      <c r="AU9" s="14">
        <v>6.8102007873604403E-2</v>
      </c>
      <c r="AV9" s="14">
        <v>0.14858410961565299</v>
      </c>
      <c r="AW9" s="14">
        <v>0.15897286198798199</v>
      </c>
      <c r="AX9" s="14">
        <v>0.18212627879665699</v>
      </c>
      <c r="AY9" s="14"/>
      <c r="AZ9" s="14">
        <v>0.176833742667832</v>
      </c>
      <c r="BA9" s="14">
        <v>8.8500744301874198E-2</v>
      </c>
      <c r="BB9" s="14">
        <v>7.2037306672146403E-2</v>
      </c>
      <c r="BC9" s="14">
        <v>6.6386088134905596E-2</v>
      </c>
      <c r="BD9" s="14">
        <v>7.4948184504743096E-2</v>
      </c>
      <c r="BE9" s="14">
        <v>7.1805053307271105E-2</v>
      </c>
    </row>
    <row r="10" spans="2:57" ht="30" x14ac:dyDescent="0.25">
      <c r="B10" s="15" t="s">
        <v>299</v>
      </c>
      <c r="C10" s="14">
        <v>0.23151715236335399</v>
      </c>
      <c r="D10" s="14">
        <v>0.28973466333724401</v>
      </c>
      <c r="E10" s="14">
        <v>0.17492016111261199</v>
      </c>
      <c r="F10" s="14"/>
      <c r="G10" s="14">
        <v>0.32350209322400297</v>
      </c>
      <c r="H10" s="14">
        <v>0.32136165610254902</v>
      </c>
      <c r="I10" s="14">
        <v>0.25645705650918799</v>
      </c>
      <c r="J10" s="14">
        <v>0.22093478291253801</v>
      </c>
      <c r="K10" s="14">
        <v>0.19150472089748</v>
      </c>
      <c r="L10" s="14">
        <v>0.11173566366925999</v>
      </c>
      <c r="M10" s="14"/>
      <c r="N10" s="14">
        <v>0.27133088944806699</v>
      </c>
      <c r="O10" s="14">
        <v>0.210758266842341</v>
      </c>
      <c r="P10" s="14">
        <v>0.25032546310579201</v>
      </c>
      <c r="Q10" s="14">
        <v>0.191165176757012</v>
      </c>
      <c r="R10" s="14"/>
      <c r="S10" s="14">
        <v>0.28670138612894602</v>
      </c>
      <c r="T10" s="14">
        <v>0.18349577320258201</v>
      </c>
      <c r="U10" s="14">
        <v>0.188147540603185</v>
      </c>
      <c r="V10" s="14">
        <v>0.25322373463476999</v>
      </c>
      <c r="W10" s="14">
        <v>0.21704584804586199</v>
      </c>
      <c r="X10" s="14">
        <v>0.249886090573092</v>
      </c>
      <c r="Y10" s="14">
        <v>0.178753207503098</v>
      </c>
      <c r="Z10" s="14">
        <v>0.310465218459064</v>
      </c>
      <c r="AA10" s="14">
        <v>0.22991634747763001</v>
      </c>
      <c r="AB10" s="14">
        <v>0.236141760123808</v>
      </c>
      <c r="AC10" s="14">
        <v>0.178338527507065</v>
      </c>
      <c r="AD10" s="14">
        <v>0.32773265760627501</v>
      </c>
      <c r="AE10" s="14"/>
      <c r="AF10" s="14">
        <v>0.19410044445970301</v>
      </c>
      <c r="AG10" s="14">
        <v>0.23132145082967101</v>
      </c>
      <c r="AH10" s="14">
        <v>0.27105292534215802</v>
      </c>
      <c r="AI10" s="14"/>
      <c r="AJ10" s="14">
        <v>0.20218830372237001</v>
      </c>
      <c r="AK10" s="14">
        <v>0.248521938289676</v>
      </c>
      <c r="AL10" s="14">
        <v>0.21870623938973599</v>
      </c>
      <c r="AM10" s="14">
        <v>0.32200492627990301</v>
      </c>
      <c r="AN10" s="14">
        <v>0.245175086651541</v>
      </c>
      <c r="AO10" s="14"/>
      <c r="AP10" s="14">
        <v>0.22483951257238599</v>
      </c>
      <c r="AQ10" s="14">
        <v>0.24661351644876001</v>
      </c>
      <c r="AR10" s="14">
        <v>0.277830490549408</v>
      </c>
      <c r="AS10" s="14"/>
      <c r="AT10" s="14">
        <v>0.158410227099371</v>
      </c>
      <c r="AU10" s="14">
        <v>0.27218480749913698</v>
      </c>
      <c r="AV10" s="14">
        <v>0.23232331394424799</v>
      </c>
      <c r="AW10" s="14">
        <v>0.33474848491856901</v>
      </c>
      <c r="AX10" s="14">
        <v>0.31087566726579602</v>
      </c>
      <c r="AY10" s="14"/>
      <c r="AZ10" s="14">
        <v>0.28918879808671699</v>
      </c>
      <c r="BA10" s="14">
        <v>0.219788911352049</v>
      </c>
      <c r="BB10" s="14">
        <v>0.25496586008729999</v>
      </c>
      <c r="BC10" s="14">
        <v>0.19301560377971</v>
      </c>
      <c r="BD10" s="14">
        <v>0.183600271238508</v>
      </c>
      <c r="BE10" s="14">
        <v>0.213360502026466</v>
      </c>
    </row>
    <row r="11" spans="2:57" ht="30" x14ac:dyDescent="0.25">
      <c r="B11" s="15" t="s">
        <v>300</v>
      </c>
      <c r="C11" s="14">
        <v>0.34999299833137998</v>
      </c>
      <c r="D11" s="14">
        <v>0.334074055548371</v>
      </c>
      <c r="E11" s="14">
        <v>0.36671311214005498</v>
      </c>
      <c r="F11" s="14"/>
      <c r="G11" s="14">
        <v>0.263228607514159</v>
      </c>
      <c r="H11" s="14">
        <v>0.35880029129711499</v>
      </c>
      <c r="I11" s="14">
        <v>0.374706861350316</v>
      </c>
      <c r="J11" s="14">
        <v>0.392226557093038</v>
      </c>
      <c r="K11" s="14">
        <v>0.35066753946338802</v>
      </c>
      <c r="L11" s="14">
        <v>0.345892627479293</v>
      </c>
      <c r="M11" s="14"/>
      <c r="N11" s="14">
        <v>0.32525009515094699</v>
      </c>
      <c r="O11" s="14">
        <v>0.380379069346855</v>
      </c>
      <c r="P11" s="14">
        <v>0.36643906723009201</v>
      </c>
      <c r="Q11" s="14">
        <v>0.33692311454335899</v>
      </c>
      <c r="R11" s="14"/>
      <c r="S11" s="14">
        <v>0.34863083651471699</v>
      </c>
      <c r="T11" s="14">
        <v>0.35906532785374701</v>
      </c>
      <c r="U11" s="14">
        <v>0.31605413122350301</v>
      </c>
      <c r="V11" s="14">
        <v>0.31754831368365</v>
      </c>
      <c r="W11" s="14">
        <v>0.38888861690620902</v>
      </c>
      <c r="X11" s="14">
        <v>0.41180419683680503</v>
      </c>
      <c r="Y11" s="14">
        <v>0.31356848188138697</v>
      </c>
      <c r="Z11" s="14">
        <v>0.23394021408955201</v>
      </c>
      <c r="AA11" s="14">
        <v>0.32185395639721698</v>
      </c>
      <c r="AB11" s="14">
        <v>0.38791784535854101</v>
      </c>
      <c r="AC11" s="14">
        <v>0.42040132342699998</v>
      </c>
      <c r="AD11" s="14">
        <v>0.35307076151074801</v>
      </c>
      <c r="AE11" s="14"/>
      <c r="AF11" s="14">
        <v>0.35282902783318598</v>
      </c>
      <c r="AG11" s="14">
        <v>0.35100557056229797</v>
      </c>
      <c r="AH11" s="14">
        <v>0.40151881651013299</v>
      </c>
      <c r="AI11" s="14"/>
      <c r="AJ11" s="14">
        <v>0.34841057877744402</v>
      </c>
      <c r="AK11" s="14">
        <v>0.344781170791989</v>
      </c>
      <c r="AL11" s="14">
        <v>0.31774340512035398</v>
      </c>
      <c r="AM11" s="14">
        <v>0.44306006583944701</v>
      </c>
      <c r="AN11" s="14">
        <v>0.39583089808223898</v>
      </c>
      <c r="AO11" s="14"/>
      <c r="AP11" s="14">
        <v>0.33130951549308701</v>
      </c>
      <c r="AQ11" s="14">
        <v>0.34403521561054801</v>
      </c>
      <c r="AR11" s="14">
        <v>0.26173791779542599</v>
      </c>
      <c r="AS11" s="14"/>
      <c r="AT11" s="14">
        <v>0.36475480511853198</v>
      </c>
      <c r="AU11" s="14">
        <v>0.36608509236187597</v>
      </c>
      <c r="AV11" s="14">
        <v>0.36339160409771099</v>
      </c>
      <c r="AW11" s="14">
        <v>0.26471116529578098</v>
      </c>
      <c r="AX11" s="14">
        <v>0.25646065952549302</v>
      </c>
      <c r="AY11" s="14"/>
      <c r="AZ11" s="14">
        <v>0.32122090938807701</v>
      </c>
      <c r="BA11" s="14">
        <v>0.369546551597696</v>
      </c>
      <c r="BB11" s="14">
        <v>0.35335527370259101</v>
      </c>
      <c r="BC11" s="14">
        <v>0.34753272972693899</v>
      </c>
      <c r="BD11" s="14">
        <v>0.35148971249431998</v>
      </c>
      <c r="BE11" s="14">
        <v>0.36931992782631701</v>
      </c>
    </row>
    <row r="12" spans="2:57" ht="30" x14ac:dyDescent="0.25">
      <c r="B12" s="15" t="s">
        <v>301</v>
      </c>
      <c r="C12" s="14">
        <v>0.18730708991543801</v>
      </c>
      <c r="D12" s="14">
        <v>0.15128283807543799</v>
      </c>
      <c r="E12" s="14">
        <v>0.22173369791984801</v>
      </c>
      <c r="F12" s="14"/>
      <c r="G12" s="14">
        <v>0.164847517347263</v>
      </c>
      <c r="H12" s="14">
        <v>7.6277993245464304E-2</v>
      </c>
      <c r="I12" s="14">
        <v>0.15422825152932301</v>
      </c>
      <c r="J12" s="14">
        <v>0.18696459000215701</v>
      </c>
      <c r="K12" s="14">
        <v>0.26875539806401699</v>
      </c>
      <c r="L12" s="14">
        <v>0.26557711379565402</v>
      </c>
      <c r="M12" s="14"/>
      <c r="N12" s="14">
        <v>0.18634916925671299</v>
      </c>
      <c r="O12" s="14">
        <v>0.18016071510936699</v>
      </c>
      <c r="P12" s="14">
        <v>0.16581275094932499</v>
      </c>
      <c r="Q12" s="14">
        <v>0.21064801768378999</v>
      </c>
      <c r="R12" s="14"/>
      <c r="S12" s="14">
        <v>0.14444974589029</v>
      </c>
      <c r="T12" s="14">
        <v>0.205185070816015</v>
      </c>
      <c r="U12" s="14">
        <v>0.22032574454201101</v>
      </c>
      <c r="V12" s="14">
        <v>0.238513507541811</v>
      </c>
      <c r="W12" s="14">
        <v>0.16927708775974801</v>
      </c>
      <c r="X12" s="14">
        <v>0.14247956307096199</v>
      </c>
      <c r="Y12" s="14">
        <v>0.29477149119935903</v>
      </c>
      <c r="Z12" s="14">
        <v>0.221088645852484</v>
      </c>
      <c r="AA12" s="14">
        <v>0.15074689358431201</v>
      </c>
      <c r="AB12" s="14">
        <v>0.16120882004966999</v>
      </c>
      <c r="AC12" s="14">
        <v>0.14947787797002299</v>
      </c>
      <c r="AD12" s="14">
        <v>0.18830746700362599</v>
      </c>
      <c r="AE12" s="14"/>
      <c r="AF12" s="14">
        <v>0.20077352531741</v>
      </c>
      <c r="AG12" s="14">
        <v>0.19486710209550201</v>
      </c>
      <c r="AH12" s="14">
        <v>0.13345120063425001</v>
      </c>
      <c r="AI12" s="14"/>
      <c r="AJ12" s="14">
        <v>0.21130165430124501</v>
      </c>
      <c r="AK12" s="14">
        <v>0.16766580271714601</v>
      </c>
      <c r="AL12" s="14">
        <v>0.200548364023347</v>
      </c>
      <c r="AM12" s="14">
        <v>7.3512734216353806E-2</v>
      </c>
      <c r="AN12" s="14">
        <v>0.134537017693514</v>
      </c>
      <c r="AO12" s="14"/>
      <c r="AP12" s="14">
        <v>0.17365458277857801</v>
      </c>
      <c r="AQ12" s="14">
        <v>0.190102466493411</v>
      </c>
      <c r="AR12" s="14">
        <v>0.16644872683564399</v>
      </c>
      <c r="AS12" s="14"/>
      <c r="AT12" s="14">
        <v>0.23573751152611</v>
      </c>
      <c r="AU12" s="14">
        <v>0.15858169740293601</v>
      </c>
      <c r="AV12" s="14">
        <v>0.180400772443011</v>
      </c>
      <c r="AW12" s="14">
        <v>0.16271777046512201</v>
      </c>
      <c r="AX12" s="14">
        <v>0.12998660648530599</v>
      </c>
      <c r="AY12" s="14"/>
      <c r="AZ12" s="14">
        <v>0.13902658093588799</v>
      </c>
      <c r="BA12" s="14">
        <v>0.19179484693552301</v>
      </c>
      <c r="BB12" s="14">
        <v>0.16903672744439999</v>
      </c>
      <c r="BC12" s="14">
        <v>0.22899648003744999</v>
      </c>
      <c r="BD12" s="14">
        <v>0.22538857686236299</v>
      </c>
      <c r="BE12" s="14">
        <v>0.19983586850017401</v>
      </c>
    </row>
    <row r="13" spans="2:57" x14ac:dyDescent="0.25">
      <c r="B13" s="15" t="s">
        <v>302</v>
      </c>
      <c r="C13" s="14">
        <v>0.104907302851106</v>
      </c>
      <c r="D13" s="14">
        <v>7.9766403147174703E-2</v>
      </c>
      <c r="E13" s="14">
        <v>0.12897543338616199</v>
      </c>
      <c r="F13" s="14"/>
      <c r="G13" s="14">
        <v>4.5543691447828598E-2</v>
      </c>
      <c r="H13" s="14">
        <v>3.1043711422711E-2</v>
      </c>
      <c r="I13" s="14">
        <v>6.8257237626518003E-2</v>
      </c>
      <c r="J13" s="14">
        <v>8.14796502690045E-2</v>
      </c>
      <c r="K13" s="14">
        <v>0.14268389047576499</v>
      </c>
      <c r="L13" s="14">
        <v>0.228487892964992</v>
      </c>
      <c r="M13" s="14"/>
      <c r="N13" s="14">
        <v>7.6135638287607804E-2</v>
      </c>
      <c r="O13" s="14">
        <v>0.112419213850766</v>
      </c>
      <c r="P13" s="14">
        <v>6.6067718017780594E-2</v>
      </c>
      <c r="Q13" s="14">
        <v>0.162357202443249</v>
      </c>
      <c r="R13" s="14"/>
      <c r="S13" s="14">
        <v>4.2397759371649198E-2</v>
      </c>
      <c r="T13" s="14">
        <v>0.109134451515962</v>
      </c>
      <c r="U13" s="14">
        <v>0.16394126300376799</v>
      </c>
      <c r="V13" s="14">
        <v>9.2425565422347505E-2</v>
      </c>
      <c r="W13" s="14">
        <v>0.105142674896103</v>
      </c>
      <c r="X13" s="14">
        <v>9.0782097231494496E-2</v>
      </c>
      <c r="Y13" s="14">
        <v>0.12318763076587499</v>
      </c>
      <c r="Z13" s="14">
        <v>0.132217002216553</v>
      </c>
      <c r="AA13" s="14">
        <v>0.14148980666285499</v>
      </c>
      <c r="AB13" s="14">
        <v>0.10463855494863999</v>
      </c>
      <c r="AC13" s="14">
        <v>0.134897393871792</v>
      </c>
      <c r="AD13" s="14">
        <v>3.1183969704233101E-2</v>
      </c>
      <c r="AE13" s="14"/>
      <c r="AF13" s="14">
        <v>0.15677580288808199</v>
      </c>
      <c r="AG13" s="14">
        <v>9.0667987374525902E-2</v>
      </c>
      <c r="AH13" s="14">
        <v>5.6153988664255299E-2</v>
      </c>
      <c r="AI13" s="14"/>
      <c r="AJ13" s="14">
        <v>0.136062859864406</v>
      </c>
      <c r="AK13" s="14">
        <v>8.2830800990827597E-2</v>
      </c>
      <c r="AL13" s="14">
        <v>0.14497505859233101</v>
      </c>
      <c r="AM13" s="14">
        <v>4.3576757394547097E-2</v>
      </c>
      <c r="AN13" s="14">
        <v>8.5428970897656401E-2</v>
      </c>
      <c r="AO13" s="14"/>
      <c r="AP13" s="14">
        <v>0.12559966470540901</v>
      </c>
      <c r="AQ13" s="14">
        <v>7.3909895302096601E-2</v>
      </c>
      <c r="AR13" s="14">
        <v>0.17872655697228801</v>
      </c>
      <c r="AS13" s="14"/>
      <c r="AT13" s="14">
        <v>0.15382714399761999</v>
      </c>
      <c r="AU13" s="14">
        <v>9.6060486716541105E-2</v>
      </c>
      <c r="AV13" s="14">
        <v>6.3049494506624199E-2</v>
      </c>
      <c r="AW13" s="14">
        <v>6.9787100768008106E-2</v>
      </c>
      <c r="AX13" s="14">
        <v>9.0686535318128605E-2</v>
      </c>
      <c r="AY13" s="14"/>
      <c r="AZ13" s="14">
        <v>5.8234196679632498E-2</v>
      </c>
      <c r="BA13" s="14">
        <v>0.104216723434936</v>
      </c>
      <c r="BB13" s="14">
        <v>0.12263337952381</v>
      </c>
      <c r="BC13" s="14">
        <v>0.13039338514311799</v>
      </c>
      <c r="BD13" s="14">
        <v>0.145760085278104</v>
      </c>
      <c r="BE13" s="14">
        <v>0.10492057950254299</v>
      </c>
    </row>
    <row r="14" spans="2:57" x14ac:dyDescent="0.25">
      <c r="B14" s="15" t="s">
        <v>87</v>
      </c>
      <c r="C14" s="23">
        <v>2.52897803214172E-2</v>
      </c>
      <c r="D14" s="23">
        <v>1.81021958653616E-2</v>
      </c>
      <c r="E14" s="23">
        <v>3.2464041908746702E-2</v>
      </c>
      <c r="F14" s="23"/>
      <c r="G14" s="23">
        <v>2.1771747869643102E-2</v>
      </c>
      <c r="H14" s="23">
        <v>3.0082730626361898E-2</v>
      </c>
      <c r="I14" s="23">
        <v>1.50094237327166E-2</v>
      </c>
      <c r="J14" s="23">
        <v>2.3670385372586301E-2</v>
      </c>
      <c r="K14" s="23">
        <v>2.1763022193505E-2</v>
      </c>
      <c r="L14" s="23">
        <v>3.5769701452023801E-2</v>
      </c>
      <c r="M14" s="23"/>
      <c r="N14" s="23">
        <v>1.1968071138576101E-2</v>
      </c>
      <c r="O14" s="23">
        <v>3.5700443742785998E-2</v>
      </c>
      <c r="P14" s="23">
        <v>1.3982418231754499E-2</v>
      </c>
      <c r="Q14" s="23">
        <v>3.9256334672350998E-2</v>
      </c>
      <c r="R14" s="23"/>
      <c r="S14" s="23">
        <v>2.6575794208728801E-2</v>
      </c>
      <c r="T14" s="23">
        <v>2.2622454956517001E-2</v>
      </c>
      <c r="U14" s="23">
        <v>2.9592895128267498E-2</v>
      </c>
      <c r="V14" s="23">
        <v>2.3705122186657299E-2</v>
      </c>
      <c r="W14" s="23">
        <v>1.88953843164365E-2</v>
      </c>
      <c r="X14" s="23">
        <v>1.8206545427031501E-2</v>
      </c>
      <c r="Y14" s="23">
        <v>2.24882061561818E-2</v>
      </c>
      <c r="Z14" s="23">
        <v>5.6934008974339097E-2</v>
      </c>
      <c r="AA14" s="23">
        <v>3.17637157327492E-2</v>
      </c>
      <c r="AB14" s="23">
        <v>2.81669544409647E-2</v>
      </c>
      <c r="AC14" s="23">
        <v>2.09978544529828E-2</v>
      </c>
      <c r="AD14" s="23">
        <v>0</v>
      </c>
      <c r="AE14" s="23"/>
      <c r="AF14" s="23">
        <v>3.3348225932123297E-2</v>
      </c>
      <c r="AG14" s="23">
        <v>1.6626253842695199E-2</v>
      </c>
      <c r="AH14" s="23">
        <v>2.3048740924245199E-2</v>
      </c>
      <c r="AI14" s="23"/>
      <c r="AJ14" s="23">
        <v>2.69707357334486E-2</v>
      </c>
      <c r="AK14" s="23">
        <v>2.1210015881291299E-2</v>
      </c>
      <c r="AL14" s="23">
        <v>6.3671068597120498E-3</v>
      </c>
      <c r="AM14" s="23">
        <v>0</v>
      </c>
      <c r="AN14" s="23">
        <v>3.5560025914123099E-2</v>
      </c>
      <c r="AO14" s="23"/>
      <c r="AP14" s="23">
        <v>2.56307040532836E-2</v>
      </c>
      <c r="AQ14" s="23">
        <v>2.3550084865542401E-2</v>
      </c>
      <c r="AR14" s="23">
        <v>5.9202754624619498E-3</v>
      </c>
      <c r="AS14" s="23"/>
      <c r="AT14" s="23">
        <v>3.1717427035906798E-2</v>
      </c>
      <c r="AU14" s="23">
        <v>3.89859081459051E-2</v>
      </c>
      <c r="AV14" s="23">
        <v>1.22507053927523E-2</v>
      </c>
      <c r="AW14" s="23">
        <v>9.0626165645380109E-3</v>
      </c>
      <c r="AX14" s="23">
        <v>2.9864252608619801E-2</v>
      </c>
      <c r="AY14" s="23"/>
      <c r="AZ14" s="23">
        <v>1.5495772241853001E-2</v>
      </c>
      <c r="BA14" s="23">
        <v>2.6152222377920802E-2</v>
      </c>
      <c r="BB14" s="23">
        <v>2.7971452569752701E-2</v>
      </c>
      <c r="BC14" s="23">
        <v>3.3675713177877598E-2</v>
      </c>
      <c r="BD14" s="23">
        <v>1.88131696219614E-2</v>
      </c>
      <c r="BE14" s="23">
        <v>4.0758068837229003E-2</v>
      </c>
    </row>
    <row r="15" spans="2:57" x14ac:dyDescent="0.25">
      <c r="B15" s="16"/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2:BE16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313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456</v>
      </c>
      <c r="D7" s="10">
        <v>288</v>
      </c>
      <c r="E7" s="10">
        <v>166</v>
      </c>
      <c r="F7" s="10"/>
      <c r="G7" s="10">
        <v>73</v>
      </c>
      <c r="H7" s="10">
        <v>92</v>
      </c>
      <c r="I7" s="10">
        <v>80</v>
      </c>
      <c r="J7" s="10">
        <v>74</v>
      </c>
      <c r="K7" s="10">
        <v>62</v>
      </c>
      <c r="L7" s="10">
        <v>75</v>
      </c>
      <c r="M7" s="10"/>
      <c r="N7" s="10">
        <v>182</v>
      </c>
      <c r="O7" s="10">
        <v>124</v>
      </c>
      <c r="P7" s="10">
        <v>83</v>
      </c>
      <c r="Q7" s="10">
        <v>67</v>
      </c>
      <c r="R7" s="10"/>
      <c r="S7" s="10">
        <v>79</v>
      </c>
      <c r="T7" s="10">
        <v>62</v>
      </c>
      <c r="U7" s="10">
        <v>35</v>
      </c>
      <c r="V7" s="10">
        <v>22</v>
      </c>
      <c r="W7" s="10">
        <v>32</v>
      </c>
      <c r="X7" s="10">
        <v>47</v>
      </c>
      <c r="Y7" s="10">
        <v>33</v>
      </c>
      <c r="Z7" s="10">
        <v>19</v>
      </c>
      <c r="AA7" s="10">
        <v>47</v>
      </c>
      <c r="AB7" s="10">
        <v>58</v>
      </c>
      <c r="AC7" s="10">
        <v>10</v>
      </c>
      <c r="AD7" s="10">
        <v>12</v>
      </c>
      <c r="AE7" s="10"/>
      <c r="AF7" s="10">
        <v>136</v>
      </c>
      <c r="AG7" s="10">
        <v>202</v>
      </c>
      <c r="AH7" s="10">
        <v>62</v>
      </c>
      <c r="AI7" s="10"/>
      <c r="AJ7" s="10">
        <v>154</v>
      </c>
      <c r="AK7" s="10">
        <v>132</v>
      </c>
      <c r="AL7" s="10">
        <v>42</v>
      </c>
      <c r="AM7" s="10">
        <v>2</v>
      </c>
      <c r="AN7" s="10">
        <v>52</v>
      </c>
      <c r="AO7" s="10"/>
      <c r="AP7" s="10">
        <v>109</v>
      </c>
      <c r="AQ7" s="10">
        <v>163</v>
      </c>
      <c r="AR7" s="10">
        <v>39</v>
      </c>
      <c r="AS7" s="10"/>
      <c r="AT7" s="10" t="s">
        <v>246</v>
      </c>
      <c r="AU7" s="10">
        <v>122</v>
      </c>
      <c r="AV7" s="10">
        <v>200</v>
      </c>
      <c r="AW7" s="10">
        <v>74</v>
      </c>
      <c r="AX7" s="10">
        <v>15</v>
      </c>
      <c r="AY7" s="10"/>
      <c r="AZ7" s="10">
        <v>148</v>
      </c>
      <c r="BA7" s="10">
        <v>132</v>
      </c>
      <c r="BB7" s="10">
        <v>46</v>
      </c>
      <c r="BC7" s="10">
        <v>67</v>
      </c>
      <c r="BD7" s="10">
        <v>39</v>
      </c>
      <c r="BE7" s="10">
        <v>24</v>
      </c>
    </row>
    <row r="8" spans="2:57" ht="30" customHeight="1" x14ac:dyDescent="0.25">
      <c r="B8" s="11" t="s">
        <v>20</v>
      </c>
      <c r="C8" s="11">
        <v>458</v>
      </c>
      <c r="D8" s="11">
        <v>296</v>
      </c>
      <c r="E8" s="11">
        <v>160</v>
      </c>
      <c r="F8" s="11"/>
      <c r="G8" s="11">
        <v>76</v>
      </c>
      <c r="H8" s="11">
        <v>102</v>
      </c>
      <c r="I8" s="11">
        <v>85</v>
      </c>
      <c r="J8" s="11">
        <v>71</v>
      </c>
      <c r="K8" s="11">
        <v>54</v>
      </c>
      <c r="L8" s="11">
        <v>69</v>
      </c>
      <c r="M8" s="11"/>
      <c r="N8" s="11">
        <v>174</v>
      </c>
      <c r="O8" s="11">
        <v>119</v>
      </c>
      <c r="P8" s="11">
        <v>92</v>
      </c>
      <c r="Q8" s="11">
        <v>74</v>
      </c>
      <c r="R8" s="11"/>
      <c r="S8" s="11">
        <v>84</v>
      </c>
      <c r="T8" s="11">
        <v>58</v>
      </c>
      <c r="U8" s="11">
        <v>33</v>
      </c>
      <c r="V8" s="11">
        <v>22</v>
      </c>
      <c r="W8" s="11">
        <v>31</v>
      </c>
      <c r="X8" s="11">
        <v>48</v>
      </c>
      <c r="Y8" s="11">
        <v>33</v>
      </c>
      <c r="Z8" s="11">
        <v>19</v>
      </c>
      <c r="AA8" s="11">
        <v>48</v>
      </c>
      <c r="AB8" s="11">
        <v>62</v>
      </c>
      <c r="AC8" s="11">
        <v>10</v>
      </c>
      <c r="AD8" s="11">
        <v>11</v>
      </c>
      <c r="AE8" s="11"/>
      <c r="AF8" s="11">
        <v>130</v>
      </c>
      <c r="AG8" s="11">
        <v>203</v>
      </c>
      <c r="AH8" s="11">
        <v>66</v>
      </c>
      <c r="AI8" s="11"/>
      <c r="AJ8" s="11">
        <v>147</v>
      </c>
      <c r="AK8" s="11">
        <v>137</v>
      </c>
      <c r="AL8" s="11">
        <v>41</v>
      </c>
      <c r="AM8" s="11">
        <v>2</v>
      </c>
      <c r="AN8" s="11">
        <v>54</v>
      </c>
      <c r="AO8" s="11"/>
      <c r="AP8" s="11">
        <v>107</v>
      </c>
      <c r="AQ8" s="11">
        <v>170</v>
      </c>
      <c r="AR8" s="11">
        <v>38</v>
      </c>
      <c r="AS8" s="11"/>
      <c r="AT8" s="11" t="s">
        <v>246</v>
      </c>
      <c r="AU8" s="11">
        <v>124</v>
      </c>
      <c r="AV8" s="11">
        <v>200</v>
      </c>
      <c r="AW8" s="11">
        <v>75</v>
      </c>
      <c r="AX8" s="11">
        <v>14</v>
      </c>
      <c r="AY8" s="11"/>
      <c r="AZ8" s="11">
        <v>156</v>
      </c>
      <c r="BA8" s="11">
        <v>131</v>
      </c>
      <c r="BB8" s="11">
        <v>48</v>
      </c>
      <c r="BC8" s="11">
        <v>64</v>
      </c>
      <c r="BD8" s="11">
        <v>36</v>
      </c>
      <c r="BE8" s="11">
        <v>24</v>
      </c>
    </row>
    <row r="9" spans="2:57" ht="30" x14ac:dyDescent="0.25">
      <c r="B9" s="15" t="s">
        <v>311</v>
      </c>
      <c r="C9" s="14">
        <v>0.77124606574018295</v>
      </c>
      <c r="D9" s="14">
        <v>0.77815293499599503</v>
      </c>
      <c r="E9" s="14">
        <v>0.76244006060686498</v>
      </c>
      <c r="F9" s="14"/>
      <c r="G9" s="14">
        <v>0.89258680000025303</v>
      </c>
      <c r="H9" s="14">
        <v>0.74087590210523202</v>
      </c>
      <c r="I9" s="14">
        <v>0.68730939989635298</v>
      </c>
      <c r="J9" s="14">
        <v>0.77597534059984297</v>
      </c>
      <c r="K9" s="14">
        <v>0.72559775008161098</v>
      </c>
      <c r="L9" s="14">
        <v>0.81627629560180104</v>
      </c>
      <c r="M9" s="14"/>
      <c r="N9" s="14">
        <v>0.83095355681663097</v>
      </c>
      <c r="O9" s="14">
        <v>0.74115324041569697</v>
      </c>
      <c r="P9" s="14">
        <v>0.75074280782500702</v>
      </c>
      <c r="Q9" s="14">
        <v>0.70485827419710501</v>
      </c>
      <c r="R9" s="14"/>
      <c r="S9" s="14">
        <v>0.81386527617709403</v>
      </c>
      <c r="T9" s="14">
        <v>0.67760844824521904</v>
      </c>
      <c r="U9" s="14">
        <v>0.77140071850452396</v>
      </c>
      <c r="V9" s="14">
        <v>0.86764131443677095</v>
      </c>
      <c r="W9" s="14">
        <v>0.72495677405780301</v>
      </c>
      <c r="X9" s="14">
        <v>0.64780294348693401</v>
      </c>
      <c r="Y9" s="14">
        <v>0.75447184730510197</v>
      </c>
      <c r="Z9" s="14">
        <v>0.787659482213105</v>
      </c>
      <c r="AA9" s="14">
        <v>0.71718731800051705</v>
      </c>
      <c r="AB9" s="14">
        <v>0.870482317627154</v>
      </c>
      <c r="AC9" s="14">
        <v>0.90320173728036302</v>
      </c>
      <c r="AD9" s="14">
        <v>1</v>
      </c>
      <c r="AE9" s="14"/>
      <c r="AF9" s="14">
        <v>0.78371771388358702</v>
      </c>
      <c r="AG9" s="14">
        <v>0.75246500689624995</v>
      </c>
      <c r="AH9" s="14">
        <v>0.69006473019391501</v>
      </c>
      <c r="AI9" s="14"/>
      <c r="AJ9" s="14">
        <v>0.79688795300575399</v>
      </c>
      <c r="AK9" s="14">
        <v>0.727746492060376</v>
      </c>
      <c r="AL9" s="14">
        <v>0.73589476405052201</v>
      </c>
      <c r="AM9" s="14">
        <v>1</v>
      </c>
      <c r="AN9" s="14">
        <v>0.72084554340569196</v>
      </c>
      <c r="AO9" s="14"/>
      <c r="AP9" s="14">
        <v>0.84686680025024597</v>
      </c>
      <c r="AQ9" s="14">
        <v>0.75030436357310204</v>
      </c>
      <c r="AR9" s="14">
        <v>0.73777186667956995</v>
      </c>
      <c r="AS9" s="14"/>
      <c r="AT9" s="14" t="s">
        <v>247</v>
      </c>
      <c r="AU9" s="14">
        <v>0.76862020457559299</v>
      </c>
      <c r="AV9" s="14">
        <v>0.74581787552758305</v>
      </c>
      <c r="AW9" s="14">
        <v>0.81247743085926305</v>
      </c>
      <c r="AX9" s="14">
        <v>0.846707750170972</v>
      </c>
      <c r="AY9" s="14"/>
      <c r="AZ9" s="14">
        <v>0.80436089962581803</v>
      </c>
      <c r="BA9" s="14">
        <v>0.73638017896600305</v>
      </c>
      <c r="BB9" s="14">
        <v>0.74351017114644802</v>
      </c>
      <c r="BC9" s="14">
        <v>0.81833161623013095</v>
      </c>
      <c r="BD9" s="14">
        <v>0.66689419303564801</v>
      </c>
      <c r="BE9" s="14">
        <v>0.83231416120711699</v>
      </c>
    </row>
    <row r="10" spans="2:57" ht="30" x14ac:dyDescent="0.25">
      <c r="B10" s="15" t="s">
        <v>312</v>
      </c>
      <c r="C10" s="14">
        <v>0.15291979395414501</v>
      </c>
      <c r="D10" s="14">
        <v>0.15320917828274799</v>
      </c>
      <c r="E10" s="14">
        <v>0.14739673279203899</v>
      </c>
      <c r="F10" s="14"/>
      <c r="G10" s="14">
        <v>9.2127029418380399E-2</v>
      </c>
      <c r="H10" s="14">
        <v>0.18289283932742201</v>
      </c>
      <c r="I10" s="14">
        <v>0.214196043585452</v>
      </c>
      <c r="J10" s="14">
        <v>0.15492220034938001</v>
      </c>
      <c r="K10" s="14">
        <v>0.12684925242741499</v>
      </c>
      <c r="L10" s="14">
        <v>0.118869730728438</v>
      </c>
      <c r="M10" s="14"/>
      <c r="N10" s="14">
        <v>0.13241592838456501</v>
      </c>
      <c r="O10" s="14">
        <v>0.17423253961438101</v>
      </c>
      <c r="P10" s="14">
        <v>0.16655684067950799</v>
      </c>
      <c r="Q10" s="14">
        <v>0.14983063279374301</v>
      </c>
      <c r="R10" s="14"/>
      <c r="S10" s="14">
        <v>0.11782284744275701</v>
      </c>
      <c r="T10" s="14">
        <v>0.18173623405342601</v>
      </c>
      <c r="U10" s="14">
        <v>0.17173542801759301</v>
      </c>
      <c r="V10" s="14">
        <v>0</v>
      </c>
      <c r="W10" s="14">
        <v>0.21703873220831699</v>
      </c>
      <c r="X10" s="14">
        <v>0.27602590712592101</v>
      </c>
      <c r="Y10" s="14">
        <v>0.19033559624853599</v>
      </c>
      <c r="Z10" s="14">
        <v>0.109181044762842</v>
      </c>
      <c r="AA10" s="14">
        <v>0.19222639680804501</v>
      </c>
      <c r="AB10" s="14">
        <v>8.9127643391664402E-2</v>
      </c>
      <c r="AC10" s="14">
        <v>9.6798262719636902E-2</v>
      </c>
      <c r="AD10" s="14">
        <v>0</v>
      </c>
      <c r="AE10" s="14"/>
      <c r="AF10" s="14">
        <v>0.15084165662587301</v>
      </c>
      <c r="AG10" s="14">
        <v>0.17170386355133499</v>
      </c>
      <c r="AH10" s="14">
        <v>0.159384234133465</v>
      </c>
      <c r="AI10" s="14"/>
      <c r="AJ10" s="14">
        <v>0.119158704179603</v>
      </c>
      <c r="AK10" s="14">
        <v>0.21676818679579801</v>
      </c>
      <c r="AL10" s="14">
        <v>0.242901243016067</v>
      </c>
      <c r="AM10" s="14">
        <v>0</v>
      </c>
      <c r="AN10" s="14">
        <v>0.15406712109519999</v>
      </c>
      <c r="AO10" s="14"/>
      <c r="AP10" s="14">
        <v>9.9552909665280506E-2</v>
      </c>
      <c r="AQ10" s="14">
        <v>0.18189728529754201</v>
      </c>
      <c r="AR10" s="14">
        <v>0.21276809468828101</v>
      </c>
      <c r="AS10" s="14"/>
      <c r="AT10" s="14" t="s">
        <v>247</v>
      </c>
      <c r="AU10" s="14">
        <v>0.15453058003761699</v>
      </c>
      <c r="AV10" s="14">
        <v>0.146504638475181</v>
      </c>
      <c r="AW10" s="14">
        <v>0.175915232434639</v>
      </c>
      <c r="AX10" s="14">
        <v>0.153292249829028</v>
      </c>
      <c r="AY10" s="14"/>
      <c r="AZ10" s="14">
        <v>0.13577235603712301</v>
      </c>
      <c r="BA10" s="14">
        <v>0.192944781832464</v>
      </c>
      <c r="BB10" s="14">
        <v>0.10651967585175499</v>
      </c>
      <c r="BC10" s="14">
        <v>0.112690578464837</v>
      </c>
      <c r="BD10" s="14">
        <v>0.20632093909320501</v>
      </c>
      <c r="BE10" s="14">
        <v>0.16768583879288301</v>
      </c>
    </row>
    <row r="11" spans="2:57" x14ac:dyDescent="0.25">
      <c r="B11" s="15" t="s">
        <v>87</v>
      </c>
      <c r="C11" s="23">
        <v>7.5834140305672496E-2</v>
      </c>
      <c r="D11" s="23">
        <v>6.8637886721256605E-2</v>
      </c>
      <c r="E11" s="23">
        <v>9.0163206601096002E-2</v>
      </c>
      <c r="F11" s="23"/>
      <c r="G11" s="23">
        <v>1.52861705813668E-2</v>
      </c>
      <c r="H11" s="23">
        <v>7.6231258567346097E-2</v>
      </c>
      <c r="I11" s="23">
        <v>9.8494556518194998E-2</v>
      </c>
      <c r="J11" s="23">
        <v>6.9102459050776596E-2</v>
      </c>
      <c r="K11" s="23">
        <v>0.147552997490974</v>
      </c>
      <c r="L11" s="23">
        <v>6.4853973669760701E-2</v>
      </c>
      <c r="M11" s="23"/>
      <c r="N11" s="23">
        <v>3.6630514798803603E-2</v>
      </c>
      <c r="O11" s="23">
        <v>8.4614219969921606E-2</v>
      </c>
      <c r="P11" s="23">
        <v>8.2700351495485394E-2</v>
      </c>
      <c r="Q11" s="23">
        <v>0.14531109300915199</v>
      </c>
      <c r="R11" s="23"/>
      <c r="S11" s="23">
        <v>6.83118763801491E-2</v>
      </c>
      <c r="T11" s="23">
        <v>0.140655317701356</v>
      </c>
      <c r="U11" s="23">
        <v>5.6863853477882802E-2</v>
      </c>
      <c r="V11" s="23">
        <v>0.13235868556322899</v>
      </c>
      <c r="W11" s="23">
        <v>5.8004493733879697E-2</v>
      </c>
      <c r="X11" s="23">
        <v>7.6171149387144907E-2</v>
      </c>
      <c r="Y11" s="23">
        <v>5.5192556446362402E-2</v>
      </c>
      <c r="Z11" s="23">
        <v>0.103159473024054</v>
      </c>
      <c r="AA11" s="23">
        <v>9.0586285191438104E-2</v>
      </c>
      <c r="AB11" s="23">
        <v>4.0390038981181799E-2</v>
      </c>
      <c r="AC11" s="23">
        <v>0</v>
      </c>
      <c r="AD11" s="23">
        <v>0</v>
      </c>
      <c r="AE11" s="23"/>
      <c r="AF11" s="23">
        <v>6.5440629490539498E-2</v>
      </c>
      <c r="AG11" s="23">
        <v>7.5831129552415402E-2</v>
      </c>
      <c r="AH11" s="23">
        <v>0.15055103567261999</v>
      </c>
      <c r="AI11" s="23"/>
      <c r="AJ11" s="23">
        <v>8.3953342814643103E-2</v>
      </c>
      <c r="AK11" s="23">
        <v>5.5485321143825699E-2</v>
      </c>
      <c r="AL11" s="23">
        <v>2.12039929334117E-2</v>
      </c>
      <c r="AM11" s="23">
        <v>0</v>
      </c>
      <c r="AN11" s="23">
        <v>0.125087335499108</v>
      </c>
      <c r="AO11" s="23"/>
      <c r="AP11" s="23">
        <v>5.3580290084473799E-2</v>
      </c>
      <c r="AQ11" s="23">
        <v>6.7798351129355797E-2</v>
      </c>
      <c r="AR11" s="23">
        <v>4.94600386321494E-2</v>
      </c>
      <c r="AS11" s="23"/>
      <c r="AT11" s="23" t="s">
        <v>247</v>
      </c>
      <c r="AU11" s="23">
        <v>7.6849215386790196E-2</v>
      </c>
      <c r="AV11" s="23">
        <v>0.10767748599723501</v>
      </c>
      <c r="AW11" s="23">
        <v>1.16073367060979E-2</v>
      </c>
      <c r="AX11" s="23">
        <v>0</v>
      </c>
      <c r="AY11" s="23"/>
      <c r="AZ11" s="23">
        <v>5.9866744337059102E-2</v>
      </c>
      <c r="BA11" s="23">
        <v>7.0675039201532897E-2</v>
      </c>
      <c r="BB11" s="23">
        <v>0.149970153001796</v>
      </c>
      <c r="BC11" s="23">
        <v>6.89778053050321E-2</v>
      </c>
      <c r="BD11" s="23">
        <v>0.12678486787114701</v>
      </c>
      <c r="BE11" s="23">
        <v>0</v>
      </c>
    </row>
    <row r="12" spans="2:57" x14ac:dyDescent="0.25">
      <c r="B12" s="16" t="s">
        <v>450</v>
      </c>
    </row>
    <row r="13" spans="2:57" x14ac:dyDescent="0.25">
      <c r="B13" t="s">
        <v>91</v>
      </c>
    </row>
    <row r="14" spans="2:57" x14ac:dyDescent="0.25">
      <c r="B14" t="s">
        <v>92</v>
      </c>
    </row>
    <row r="16" spans="2:57" x14ac:dyDescent="0.25">
      <c r="B16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2:BE16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314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1049</v>
      </c>
      <c r="D7" s="10">
        <v>442</v>
      </c>
      <c r="E7" s="10">
        <v>603</v>
      </c>
      <c r="F7" s="10"/>
      <c r="G7" s="10">
        <v>156</v>
      </c>
      <c r="H7" s="10">
        <v>165</v>
      </c>
      <c r="I7" s="10">
        <v>188</v>
      </c>
      <c r="J7" s="10">
        <v>181</v>
      </c>
      <c r="K7" s="10">
        <v>138</v>
      </c>
      <c r="L7" s="10">
        <v>221</v>
      </c>
      <c r="M7" s="10"/>
      <c r="N7" s="10">
        <v>341</v>
      </c>
      <c r="O7" s="10">
        <v>313</v>
      </c>
      <c r="P7" s="10">
        <v>213</v>
      </c>
      <c r="Q7" s="10">
        <v>174</v>
      </c>
      <c r="R7" s="10"/>
      <c r="S7" s="10">
        <v>153</v>
      </c>
      <c r="T7" s="10">
        <v>150</v>
      </c>
      <c r="U7" s="10">
        <v>88</v>
      </c>
      <c r="V7" s="10">
        <v>80</v>
      </c>
      <c r="W7" s="10">
        <v>71</v>
      </c>
      <c r="X7" s="10">
        <v>83</v>
      </c>
      <c r="Y7" s="10">
        <v>87</v>
      </c>
      <c r="Z7" s="10">
        <v>44</v>
      </c>
      <c r="AA7" s="10">
        <v>111</v>
      </c>
      <c r="AB7" s="10">
        <v>78</v>
      </c>
      <c r="AC7" s="10">
        <v>66</v>
      </c>
      <c r="AD7" s="10">
        <v>38</v>
      </c>
      <c r="AE7" s="10"/>
      <c r="AF7" s="10">
        <v>310</v>
      </c>
      <c r="AG7" s="10">
        <v>461</v>
      </c>
      <c r="AH7" s="10">
        <v>150</v>
      </c>
      <c r="AI7" s="10"/>
      <c r="AJ7" s="10">
        <v>327</v>
      </c>
      <c r="AK7" s="10">
        <v>295</v>
      </c>
      <c r="AL7" s="10">
        <v>94</v>
      </c>
      <c r="AM7" s="10">
        <v>17</v>
      </c>
      <c r="AN7" s="10">
        <v>126</v>
      </c>
      <c r="AO7" s="10"/>
      <c r="AP7" s="10">
        <v>171</v>
      </c>
      <c r="AQ7" s="10">
        <v>395</v>
      </c>
      <c r="AR7" s="10">
        <v>90</v>
      </c>
      <c r="AS7" s="10"/>
      <c r="AT7" s="10" t="s">
        <v>246</v>
      </c>
      <c r="AU7" s="10">
        <v>349</v>
      </c>
      <c r="AV7" s="10">
        <v>364</v>
      </c>
      <c r="AW7" s="10">
        <v>147</v>
      </c>
      <c r="AX7" s="10">
        <v>16</v>
      </c>
      <c r="AY7" s="10"/>
      <c r="AZ7" s="10">
        <v>231</v>
      </c>
      <c r="BA7" s="10">
        <v>304</v>
      </c>
      <c r="BB7" s="10">
        <v>133</v>
      </c>
      <c r="BC7" s="10">
        <v>196</v>
      </c>
      <c r="BD7" s="10">
        <v>128</v>
      </c>
      <c r="BE7" s="10">
        <v>57</v>
      </c>
    </row>
    <row r="8" spans="2:57" ht="30" customHeight="1" x14ac:dyDescent="0.25">
      <c r="B8" s="11" t="s">
        <v>20</v>
      </c>
      <c r="C8" s="11">
        <v>1038</v>
      </c>
      <c r="D8" s="11">
        <v>447</v>
      </c>
      <c r="E8" s="11">
        <v>587</v>
      </c>
      <c r="F8" s="11"/>
      <c r="G8" s="11">
        <v>163</v>
      </c>
      <c r="H8" s="11">
        <v>178</v>
      </c>
      <c r="I8" s="11">
        <v>192</v>
      </c>
      <c r="J8" s="11">
        <v>177</v>
      </c>
      <c r="K8" s="11">
        <v>124</v>
      </c>
      <c r="L8" s="11">
        <v>205</v>
      </c>
      <c r="M8" s="11"/>
      <c r="N8" s="11">
        <v>319</v>
      </c>
      <c r="O8" s="11">
        <v>294</v>
      </c>
      <c r="P8" s="11">
        <v>226</v>
      </c>
      <c r="Q8" s="11">
        <v>192</v>
      </c>
      <c r="R8" s="11"/>
      <c r="S8" s="11">
        <v>160</v>
      </c>
      <c r="T8" s="11">
        <v>140</v>
      </c>
      <c r="U8" s="11">
        <v>83</v>
      </c>
      <c r="V8" s="11">
        <v>81</v>
      </c>
      <c r="W8" s="11">
        <v>71</v>
      </c>
      <c r="X8" s="11">
        <v>88</v>
      </c>
      <c r="Y8" s="11">
        <v>83</v>
      </c>
      <c r="Z8" s="11">
        <v>41</v>
      </c>
      <c r="AA8" s="11">
        <v>110</v>
      </c>
      <c r="AB8" s="11">
        <v>81</v>
      </c>
      <c r="AC8" s="11">
        <v>65</v>
      </c>
      <c r="AD8" s="11">
        <v>36</v>
      </c>
      <c r="AE8" s="11"/>
      <c r="AF8" s="11">
        <v>303</v>
      </c>
      <c r="AG8" s="11">
        <v>449</v>
      </c>
      <c r="AH8" s="11">
        <v>155</v>
      </c>
      <c r="AI8" s="11"/>
      <c r="AJ8" s="11">
        <v>318</v>
      </c>
      <c r="AK8" s="11">
        <v>294</v>
      </c>
      <c r="AL8" s="11">
        <v>89</v>
      </c>
      <c r="AM8" s="11">
        <v>17</v>
      </c>
      <c r="AN8" s="11">
        <v>129</v>
      </c>
      <c r="AO8" s="11"/>
      <c r="AP8" s="11">
        <v>168</v>
      </c>
      <c r="AQ8" s="11">
        <v>394</v>
      </c>
      <c r="AR8" s="11">
        <v>87</v>
      </c>
      <c r="AS8" s="11"/>
      <c r="AT8" s="11" t="s">
        <v>246</v>
      </c>
      <c r="AU8" s="11">
        <v>352</v>
      </c>
      <c r="AV8" s="11">
        <v>359</v>
      </c>
      <c r="AW8" s="11">
        <v>145</v>
      </c>
      <c r="AX8" s="11">
        <v>15</v>
      </c>
      <c r="AY8" s="11"/>
      <c r="AZ8" s="11">
        <v>242</v>
      </c>
      <c r="BA8" s="11">
        <v>299</v>
      </c>
      <c r="BB8" s="11">
        <v>129</v>
      </c>
      <c r="BC8" s="11">
        <v>189</v>
      </c>
      <c r="BD8" s="11">
        <v>124</v>
      </c>
      <c r="BE8" s="11">
        <v>55</v>
      </c>
    </row>
    <row r="9" spans="2:57" ht="30" x14ac:dyDescent="0.25">
      <c r="B9" s="15" t="s">
        <v>311</v>
      </c>
      <c r="C9" s="14">
        <v>0.75145069072688797</v>
      </c>
      <c r="D9" s="14">
        <v>0.74720295862349295</v>
      </c>
      <c r="E9" s="14">
        <v>0.75457823125300805</v>
      </c>
      <c r="F9" s="14"/>
      <c r="G9" s="14">
        <v>0.7444555924131</v>
      </c>
      <c r="H9" s="14">
        <v>0.75537741080350695</v>
      </c>
      <c r="I9" s="14">
        <v>0.72682095183524797</v>
      </c>
      <c r="J9" s="14">
        <v>0.72623189736600902</v>
      </c>
      <c r="K9" s="14">
        <v>0.84603050536129198</v>
      </c>
      <c r="L9" s="14">
        <v>0.74138884960861795</v>
      </c>
      <c r="M9" s="14"/>
      <c r="N9" s="14">
        <v>0.77399133906690698</v>
      </c>
      <c r="O9" s="14">
        <v>0.76782104123833395</v>
      </c>
      <c r="P9" s="14">
        <v>0.708002633688115</v>
      </c>
      <c r="Q9" s="14">
        <v>0.74499035228986998</v>
      </c>
      <c r="R9" s="14"/>
      <c r="S9" s="14">
        <v>0.75419963317743</v>
      </c>
      <c r="T9" s="14">
        <v>0.76913144329665895</v>
      </c>
      <c r="U9" s="14">
        <v>0.73702225327289295</v>
      </c>
      <c r="V9" s="14">
        <v>0.70662176784145703</v>
      </c>
      <c r="W9" s="14">
        <v>0.76463110324577299</v>
      </c>
      <c r="X9" s="14">
        <v>0.67068544101745797</v>
      </c>
      <c r="Y9" s="14">
        <v>0.73279482711149901</v>
      </c>
      <c r="Z9" s="14">
        <v>0.79743960518753498</v>
      </c>
      <c r="AA9" s="14">
        <v>0.80639127536361299</v>
      </c>
      <c r="AB9" s="14">
        <v>0.713979711339639</v>
      </c>
      <c r="AC9" s="14">
        <v>0.81661983271064098</v>
      </c>
      <c r="AD9" s="14">
        <v>0.76475895060771004</v>
      </c>
      <c r="AE9" s="14"/>
      <c r="AF9" s="14">
        <v>0.81017438554779297</v>
      </c>
      <c r="AG9" s="14">
        <v>0.75329919956005797</v>
      </c>
      <c r="AH9" s="14">
        <v>0.62023343406980702</v>
      </c>
      <c r="AI9" s="14"/>
      <c r="AJ9" s="14">
        <v>0.807724378713785</v>
      </c>
      <c r="AK9" s="14">
        <v>0.72870144540457304</v>
      </c>
      <c r="AL9" s="14">
        <v>0.72691233927983601</v>
      </c>
      <c r="AM9" s="14">
        <v>0.82460987209181202</v>
      </c>
      <c r="AN9" s="14">
        <v>0.69904521077912196</v>
      </c>
      <c r="AO9" s="14"/>
      <c r="AP9" s="14">
        <v>0.81976232887757094</v>
      </c>
      <c r="AQ9" s="14">
        <v>0.73119796519614699</v>
      </c>
      <c r="AR9" s="14">
        <v>0.70740321425379404</v>
      </c>
      <c r="AS9" s="14"/>
      <c r="AT9" s="14" t="s">
        <v>247</v>
      </c>
      <c r="AU9" s="14">
        <v>0.73885847153483697</v>
      </c>
      <c r="AV9" s="14">
        <v>0.76197287126554702</v>
      </c>
      <c r="AW9" s="14">
        <v>0.73024010638048997</v>
      </c>
      <c r="AX9" s="14">
        <v>0.87515104552659495</v>
      </c>
      <c r="AY9" s="14"/>
      <c r="AZ9" s="14">
        <v>0.73030967337010799</v>
      </c>
      <c r="BA9" s="14">
        <v>0.74981520991163497</v>
      </c>
      <c r="BB9" s="14">
        <v>0.74081449501366903</v>
      </c>
      <c r="BC9" s="14">
        <v>0.73473355375816796</v>
      </c>
      <c r="BD9" s="14">
        <v>0.79123098284142102</v>
      </c>
      <c r="BE9" s="14">
        <v>0.845988871397788</v>
      </c>
    </row>
    <row r="10" spans="2:57" ht="30" x14ac:dyDescent="0.25">
      <c r="B10" s="15" t="s">
        <v>312</v>
      </c>
      <c r="C10" s="14">
        <v>0.11033223953294601</v>
      </c>
      <c r="D10" s="14">
        <v>0.115312534799194</v>
      </c>
      <c r="E10" s="14">
        <v>0.107249812180657</v>
      </c>
      <c r="F10" s="14"/>
      <c r="G10" s="14">
        <v>0.10898958887467</v>
      </c>
      <c r="H10" s="14">
        <v>0.12197690111182</v>
      </c>
      <c r="I10" s="14">
        <v>0.137693495093857</v>
      </c>
      <c r="J10" s="14">
        <v>0.112435704840382</v>
      </c>
      <c r="K10" s="14">
        <v>8.6765969109791896E-2</v>
      </c>
      <c r="L10" s="14">
        <v>8.8054630827172797E-2</v>
      </c>
      <c r="M10" s="14"/>
      <c r="N10" s="14">
        <v>0.114095681397413</v>
      </c>
      <c r="O10" s="14">
        <v>9.4907060042592098E-2</v>
      </c>
      <c r="P10" s="14">
        <v>0.14194049114479301</v>
      </c>
      <c r="Q10" s="14">
        <v>9.0116417683257399E-2</v>
      </c>
      <c r="R10" s="14"/>
      <c r="S10" s="14">
        <v>0.104276081083625</v>
      </c>
      <c r="T10" s="14">
        <v>9.36361899908493E-2</v>
      </c>
      <c r="U10" s="14">
        <v>6.7147959668433801E-2</v>
      </c>
      <c r="V10" s="14">
        <v>0.15600499644357199</v>
      </c>
      <c r="W10" s="14">
        <v>0.16387789015378701</v>
      </c>
      <c r="X10" s="14">
        <v>0.11014186050233001</v>
      </c>
      <c r="Y10" s="14">
        <v>0.13971103512772201</v>
      </c>
      <c r="Z10" s="14">
        <v>6.2090460566255203E-2</v>
      </c>
      <c r="AA10" s="14">
        <v>7.3603097903134199E-2</v>
      </c>
      <c r="AB10" s="14">
        <v>0.15300548168053099</v>
      </c>
      <c r="AC10" s="14">
        <v>9.3757262710300895E-2</v>
      </c>
      <c r="AD10" s="14">
        <v>0.128516252319301</v>
      </c>
      <c r="AE10" s="14"/>
      <c r="AF10" s="14">
        <v>0.106098797499929</v>
      </c>
      <c r="AG10" s="14">
        <v>0.114263792660942</v>
      </c>
      <c r="AH10" s="14">
        <v>0.13315020030430599</v>
      </c>
      <c r="AI10" s="14"/>
      <c r="AJ10" s="14">
        <v>9.3996632864970106E-2</v>
      </c>
      <c r="AK10" s="14">
        <v>0.14144060156590599</v>
      </c>
      <c r="AL10" s="14">
        <v>0.115407114170943</v>
      </c>
      <c r="AM10" s="14">
        <v>6.1977698887859201E-2</v>
      </c>
      <c r="AN10" s="14">
        <v>8.3906332808600298E-2</v>
      </c>
      <c r="AO10" s="14"/>
      <c r="AP10" s="14">
        <v>7.6353246751917694E-2</v>
      </c>
      <c r="AQ10" s="14">
        <v>0.12702174066959901</v>
      </c>
      <c r="AR10" s="14">
        <v>0.14603206781713901</v>
      </c>
      <c r="AS10" s="14"/>
      <c r="AT10" s="14" t="s">
        <v>247</v>
      </c>
      <c r="AU10" s="14">
        <v>0.107712941154681</v>
      </c>
      <c r="AV10" s="14">
        <v>9.6803155387163803E-2</v>
      </c>
      <c r="AW10" s="14">
        <v>0.14673171085373601</v>
      </c>
      <c r="AX10" s="14">
        <v>6.3155343710299294E-2</v>
      </c>
      <c r="AY10" s="14"/>
      <c r="AZ10" s="14">
        <v>0.13753479088675499</v>
      </c>
      <c r="BA10" s="14">
        <v>0.11167604487098801</v>
      </c>
      <c r="BB10" s="14">
        <v>8.1496110497820004E-2</v>
      </c>
      <c r="BC10" s="14">
        <v>0.116875489723078</v>
      </c>
      <c r="BD10" s="14">
        <v>7.8585763973005596E-2</v>
      </c>
      <c r="BE10" s="14">
        <v>0.10003899052420701</v>
      </c>
    </row>
    <row r="11" spans="2:57" x14ac:dyDescent="0.25">
      <c r="B11" s="15" t="s">
        <v>87</v>
      </c>
      <c r="C11" s="23">
        <v>0.13821706974016601</v>
      </c>
      <c r="D11" s="23">
        <v>0.13748450657731301</v>
      </c>
      <c r="E11" s="23">
        <v>0.13817195656633499</v>
      </c>
      <c r="F11" s="23"/>
      <c r="G11" s="23">
        <v>0.14655481871223</v>
      </c>
      <c r="H11" s="23">
        <v>0.12264568808467199</v>
      </c>
      <c r="I11" s="23">
        <v>0.13548555307089499</v>
      </c>
      <c r="J11" s="23">
        <v>0.161332397793609</v>
      </c>
      <c r="K11" s="23">
        <v>6.72035255289158E-2</v>
      </c>
      <c r="L11" s="23">
        <v>0.170556519564209</v>
      </c>
      <c r="M11" s="23"/>
      <c r="N11" s="23">
        <v>0.111912979535681</v>
      </c>
      <c r="O11" s="23">
        <v>0.137271898719074</v>
      </c>
      <c r="P11" s="23">
        <v>0.15005687516709201</v>
      </c>
      <c r="Q11" s="23">
        <v>0.16489323002687301</v>
      </c>
      <c r="R11" s="23"/>
      <c r="S11" s="23">
        <v>0.14152428573894499</v>
      </c>
      <c r="T11" s="23">
        <v>0.137232366712492</v>
      </c>
      <c r="U11" s="23">
        <v>0.19582978705867299</v>
      </c>
      <c r="V11" s="23">
        <v>0.13737323571497101</v>
      </c>
      <c r="W11" s="23">
        <v>7.1491006600439194E-2</v>
      </c>
      <c r="X11" s="23">
        <v>0.21917269848021201</v>
      </c>
      <c r="Y11" s="23">
        <v>0.127494137760779</v>
      </c>
      <c r="Z11" s="23">
        <v>0.14046993424620899</v>
      </c>
      <c r="AA11" s="23">
        <v>0.120005626733253</v>
      </c>
      <c r="AB11" s="23">
        <v>0.13301480697983001</v>
      </c>
      <c r="AC11" s="23">
        <v>8.9622904579058096E-2</v>
      </c>
      <c r="AD11" s="23">
        <v>0.106724797072989</v>
      </c>
      <c r="AE11" s="23"/>
      <c r="AF11" s="23">
        <v>8.3726816952278196E-2</v>
      </c>
      <c r="AG11" s="23">
        <v>0.132437007779</v>
      </c>
      <c r="AH11" s="23">
        <v>0.24661636562588701</v>
      </c>
      <c r="AI11" s="23"/>
      <c r="AJ11" s="23">
        <v>9.8278988421244801E-2</v>
      </c>
      <c r="AK11" s="23">
        <v>0.12985795302952099</v>
      </c>
      <c r="AL11" s="23">
        <v>0.15768054654922101</v>
      </c>
      <c r="AM11" s="23">
        <v>0.113412429020329</v>
      </c>
      <c r="AN11" s="23">
        <v>0.21704845641227799</v>
      </c>
      <c r="AO11" s="23"/>
      <c r="AP11" s="23">
        <v>0.103884424370512</v>
      </c>
      <c r="AQ11" s="23">
        <v>0.141780294134254</v>
      </c>
      <c r="AR11" s="23">
        <v>0.146564717929067</v>
      </c>
      <c r="AS11" s="23"/>
      <c r="AT11" s="23" t="s">
        <v>247</v>
      </c>
      <c r="AU11" s="23">
        <v>0.15342858731048201</v>
      </c>
      <c r="AV11" s="23">
        <v>0.14122397334728901</v>
      </c>
      <c r="AW11" s="23">
        <v>0.123028182765774</v>
      </c>
      <c r="AX11" s="23">
        <v>6.1693610763105498E-2</v>
      </c>
      <c r="AY11" s="23"/>
      <c r="AZ11" s="23">
        <v>0.13215553574313699</v>
      </c>
      <c r="BA11" s="23">
        <v>0.13850874521737699</v>
      </c>
      <c r="BB11" s="23">
        <v>0.17768939448851101</v>
      </c>
      <c r="BC11" s="23">
        <v>0.148390956518755</v>
      </c>
      <c r="BD11" s="23">
        <v>0.130183253185574</v>
      </c>
      <c r="BE11" s="23">
        <v>5.3972138078005001E-2</v>
      </c>
    </row>
    <row r="12" spans="2:57" x14ac:dyDescent="0.25">
      <c r="B12" s="16" t="s">
        <v>449</v>
      </c>
    </row>
    <row r="13" spans="2:57" x14ac:dyDescent="0.25">
      <c r="B13" t="s">
        <v>91</v>
      </c>
    </row>
    <row r="14" spans="2:57" x14ac:dyDescent="0.25">
      <c r="B14" t="s">
        <v>92</v>
      </c>
    </row>
    <row r="16" spans="2:57" x14ac:dyDescent="0.25">
      <c r="B16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2:BE20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322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349</v>
      </c>
      <c r="D7" s="10">
        <v>223</v>
      </c>
      <c r="E7" s="10">
        <v>125</v>
      </c>
      <c r="F7" s="10"/>
      <c r="G7" s="10">
        <v>66</v>
      </c>
      <c r="H7" s="10">
        <v>68</v>
      </c>
      <c r="I7" s="10">
        <v>55</v>
      </c>
      <c r="J7" s="10">
        <v>55</v>
      </c>
      <c r="K7" s="10">
        <v>44</v>
      </c>
      <c r="L7" s="10">
        <v>61</v>
      </c>
      <c r="M7" s="10"/>
      <c r="N7" s="10">
        <v>150</v>
      </c>
      <c r="O7" s="10">
        <v>90</v>
      </c>
      <c r="P7" s="10">
        <v>63</v>
      </c>
      <c r="Q7" s="10">
        <v>46</v>
      </c>
      <c r="R7" s="10"/>
      <c r="S7" s="10">
        <v>63</v>
      </c>
      <c r="T7" s="10">
        <v>42</v>
      </c>
      <c r="U7" s="10">
        <v>27</v>
      </c>
      <c r="V7" s="10">
        <v>19</v>
      </c>
      <c r="W7" s="10">
        <v>23</v>
      </c>
      <c r="X7" s="10">
        <v>31</v>
      </c>
      <c r="Y7" s="10">
        <v>25</v>
      </c>
      <c r="Z7" s="10">
        <v>15</v>
      </c>
      <c r="AA7" s="10">
        <v>34</v>
      </c>
      <c r="AB7" s="10">
        <v>49</v>
      </c>
      <c r="AC7" s="10">
        <v>9</v>
      </c>
      <c r="AD7" s="10">
        <v>12</v>
      </c>
      <c r="AE7" s="10"/>
      <c r="AF7" s="10">
        <v>106</v>
      </c>
      <c r="AG7" s="10">
        <v>150</v>
      </c>
      <c r="AH7" s="10">
        <v>42</v>
      </c>
      <c r="AI7" s="10"/>
      <c r="AJ7" s="10">
        <v>121</v>
      </c>
      <c r="AK7" s="10">
        <v>97</v>
      </c>
      <c r="AL7" s="10">
        <v>30</v>
      </c>
      <c r="AM7" s="10">
        <v>2</v>
      </c>
      <c r="AN7" s="10">
        <v>36</v>
      </c>
      <c r="AO7" s="10"/>
      <c r="AP7" s="10">
        <v>92</v>
      </c>
      <c r="AQ7" s="10">
        <v>123</v>
      </c>
      <c r="AR7" s="10">
        <v>28</v>
      </c>
      <c r="AS7" s="10"/>
      <c r="AT7" s="10" t="s">
        <v>246</v>
      </c>
      <c r="AU7" s="10">
        <v>91</v>
      </c>
      <c r="AV7" s="10">
        <v>150</v>
      </c>
      <c r="AW7" s="10">
        <v>59</v>
      </c>
      <c r="AX7" s="10">
        <v>13</v>
      </c>
      <c r="AY7" s="10"/>
      <c r="AZ7" s="10">
        <v>118</v>
      </c>
      <c r="BA7" s="10">
        <v>98</v>
      </c>
      <c r="BB7" s="10">
        <v>34</v>
      </c>
      <c r="BC7" s="10">
        <v>54</v>
      </c>
      <c r="BD7" s="10">
        <v>26</v>
      </c>
      <c r="BE7" s="10">
        <v>19</v>
      </c>
    </row>
    <row r="8" spans="2:57" ht="30" customHeight="1" x14ac:dyDescent="0.25">
      <c r="B8" s="11" t="s">
        <v>20</v>
      </c>
      <c r="C8" s="11">
        <v>351</v>
      </c>
      <c r="D8" s="11">
        <v>228</v>
      </c>
      <c r="E8" s="11">
        <v>121</v>
      </c>
      <c r="F8" s="11"/>
      <c r="G8" s="11">
        <v>68</v>
      </c>
      <c r="H8" s="11">
        <v>76</v>
      </c>
      <c r="I8" s="11">
        <v>58</v>
      </c>
      <c r="J8" s="11">
        <v>53</v>
      </c>
      <c r="K8" s="11">
        <v>39</v>
      </c>
      <c r="L8" s="11">
        <v>56</v>
      </c>
      <c r="M8" s="11"/>
      <c r="N8" s="11">
        <v>143</v>
      </c>
      <c r="O8" s="11">
        <v>87</v>
      </c>
      <c r="P8" s="11">
        <v>69</v>
      </c>
      <c r="Q8" s="11">
        <v>51</v>
      </c>
      <c r="R8" s="11"/>
      <c r="S8" s="11">
        <v>67</v>
      </c>
      <c r="T8" s="11">
        <v>39</v>
      </c>
      <c r="U8" s="11">
        <v>25</v>
      </c>
      <c r="V8" s="11">
        <v>19</v>
      </c>
      <c r="W8" s="11">
        <v>23</v>
      </c>
      <c r="X8" s="11">
        <v>31</v>
      </c>
      <c r="Y8" s="11">
        <v>25</v>
      </c>
      <c r="Z8" s="11">
        <v>15</v>
      </c>
      <c r="AA8" s="11">
        <v>34</v>
      </c>
      <c r="AB8" s="11">
        <v>52</v>
      </c>
      <c r="AC8" s="11">
        <v>9</v>
      </c>
      <c r="AD8" s="11">
        <v>11</v>
      </c>
      <c r="AE8" s="11"/>
      <c r="AF8" s="11">
        <v>101</v>
      </c>
      <c r="AG8" s="11">
        <v>152</v>
      </c>
      <c r="AH8" s="11">
        <v>44</v>
      </c>
      <c r="AI8" s="11"/>
      <c r="AJ8" s="11">
        <v>116</v>
      </c>
      <c r="AK8" s="11">
        <v>100</v>
      </c>
      <c r="AL8" s="11">
        <v>29</v>
      </c>
      <c r="AM8" s="11">
        <v>2</v>
      </c>
      <c r="AN8" s="11">
        <v>38</v>
      </c>
      <c r="AO8" s="11"/>
      <c r="AP8" s="11">
        <v>91</v>
      </c>
      <c r="AQ8" s="11">
        <v>127</v>
      </c>
      <c r="AR8" s="11">
        <v>27</v>
      </c>
      <c r="AS8" s="11"/>
      <c r="AT8" s="11" t="s">
        <v>246</v>
      </c>
      <c r="AU8" s="11">
        <v>93</v>
      </c>
      <c r="AV8" s="11">
        <v>149</v>
      </c>
      <c r="AW8" s="11">
        <v>60</v>
      </c>
      <c r="AX8" s="11">
        <v>12</v>
      </c>
      <c r="AY8" s="11"/>
      <c r="AZ8" s="11">
        <v>125</v>
      </c>
      <c r="BA8" s="11">
        <v>96</v>
      </c>
      <c r="BB8" s="11">
        <v>36</v>
      </c>
      <c r="BC8" s="11">
        <v>51</v>
      </c>
      <c r="BD8" s="11">
        <v>24</v>
      </c>
      <c r="BE8" s="11">
        <v>19</v>
      </c>
    </row>
    <row r="9" spans="2:57" ht="30" x14ac:dyDescent="0.25">
      <c r="B9" s="15" t="s">
        <v>315</v>
      </c>
      <c r="C9" s="14">
        <v>0.63010629600451495</v>
      </c>
      <c r="D9" s="14">
        <v>0.64953630703499099</v>
      </c>
      <c r="E9" s="14">
        <v>0.59024895187333004</v>
      </c>
      <c r="F9" s="14"/>
      <c r="G9" s="14">
        <v>0.65250196930951898</v>
      </c>
      <c r="H9" s="14">
        <v>0.58127593269128897</v>
      </c>
      <c r="I9" s="14">
        <v>0.68686256114921795</v>
      </c>
      <c r="J9" s="14">
        <v>0.55215914556901802</v>
      </c>
      <c r="K9" s="14">
        <v>0.65887924507168305</v>
      </c>
      <c r="L9" s="14">
        <v>0.66379849475949304</v>
      </c>
      <c r="M9" s="14"/>
      <c r="N9" s="14">
        <v>0.62644102074066599</v>
      </c>
      <c r="O9" s="14">
        <v>0.73635144380401396</v>
      </c>
      <c r="P9" s="14">
        <v>0.59658092220274705</v>
      </c>
      <c r="Q9" s="14">
        <v>0.50328011514470505</v>
      </c>
      <c r="R9" s="14"/>
      <c r="S9" s="14">
        <v>0.65540178906907398</v>
      </c>
      <c r="T9" s="14">
        <v>0.757539706903266</v>
      </c>
      <c r="U9" s="14">
        <v>0.514128400719981</v>
      </c>
      <c r="V9" s="14">
        <v>0.782190960548659</v>
      </c>
      <c r="W9" s="14">
        <v>0.619235086820215</v>
      </c>
      <c r="X9" s="14">
        <v>0.69135773265826606</v>
      </c>
      <c r="Y9" s="14">
        <v>0.59802402269086796</v>
      </c>
      <c r="Z9" s="14">
        <v>0.51360201295955599</v>
      </c>
      <c r="AA9" s="14">
        <v>0.54169918322601296</v>
      </c>
      <c r="AB9" s="14">
        <v>0.60151223655098995</v>
      </c>
      <c r="AC9" s="14">
        <v>0.55031967272664095</v>
      </c>
      <c r="AD9" s="14">
        <v>0.57282746631005999</v>
      </c>
      <c r="AE9" s="14"/>
      <c r="AF9" s="14">
        <v>0.60702280776228301</v>
      </c>
      <c r="AG9" s="14">
        <v>0.63244866395083499</v>
      </c>
      <c r="AH9" s="14">
        <v>0.60522524126822297</v>
      </c>
      <c r="AI9" s="14"/>
      <c r="AJ9" s="14">
        <v>0.65221544598372405</v>
      </c>
      <c r="AK9" s="14">
        <v>0.58295884636212203</v>
      </c>
      <c r="AL9" s="14">
        <v>0.59603627257182201</v>
      </c>
      <c r="AM9" s="14">
        <v>1</v>
      </c>
      <c r="AN9" s="14">
        <v>0.65613086494089601</v>
      </c>
      <c r="AO9" s="14"/>
      <c r="AP9" s="14">
        <v>0.63747022360649597</v>
      </c>
      <c r="AQ9" s="14">
        <v>0.64792586733419399</v>
      </c>
      <c r="AR9" s="14">
        <v>0.49863159648392702</v>
      </c>
      <c r="AS9" s="14"/>
      <c r="AT9" s="14" t="s">
        <v>247</v>
      </c>
      <c r="AU9" s="14">
        <v>0.58703355241481403</v>
      </c>
      <c r="AV9" s="14">
        <v>0.67284797255863305</v>
      </c>
      <c r="AW9" s="14">
        <v>0.61574867919225795</v>
      </c>
      <c r="AX9" s="14">
        <v>0.78724080030325205</v>
      </c>
      <c r="AY9" s="14"/>
      <c r="AZ9" s="14">
        <v>0.66125628506044098</v>
      </c>
      <c r="BA9" s="14">
        <v>0.67695785416007004</v>
      </c>
      <c r="BB9" s="14">
        <v>0.51096452646574597</v>
      </c>
      <c r="BC9" s="14">
        <v>0.63771941761812101</v>
      </c>
      <c r="BD9" s="14">
        <v>0.52513418690148705</v>
      </c>
      <c r="BE9" s="14">
        <v>0.52265390749277396</v>
      </c>
    </row>
    <row r="10" spans="2:57" ht="30" x14ac:dyDescent="0.25">
      <c r="B10" s="15" t="s">
        <v>316</v>
      </c>
      <c r="C10" s="14">
        <v>0.47688274160335598</v>
      </c>
      <c r="D10" s="14">
        <v>0.49067960550581302</v>
      </c>
      <c r="E10" s="14">
        <v>0.45519215093298898</v>
      </c>
      <c r="F10" s="14"/>
      <c r="G10" s="14">
        <v>0.59493398468931002</v>
      </c>
      <c r="H10" s="14">
        <v>0.46490480025703701</v>
      </c>
      <c r="I10" s="14">
        <v>0.42479979761530001</v>
      </c>
      <c r="J10" s="14">
        <v>0.42896648708063601</v>
      </c>
      <c r="K10" s="14">
        <v>0.429885568493513</v>
      </c>
      <c r="L10" s="14">
        <v>0.48144595760803799</v>
      </c>
      <c r="M10" s="14"/>
      <c r="N10" s="14">
        <v>0.46240487973481398</v>
      </c>
      <c r="O10" s="14">
        <v>0.49725515022907602</v>
      </c>
      <c r="P10" s="14">
        <v>0.46516475496993898</v>
      </c>
      <c r="Q10" s="14">
        <v>0.49852866299635401</v>
      </c>
      <c r="R10" s="14"/>
      <c r="S10" s="14">
        <v>0.560192363483213</v>
      </c>
      <c r="T10" s="14">
        <v>0.37641062254063401</v>
      </c>
      <c r="U10" s="14">
        <v>0.247103454061358</v>
      </c>
      <c r="V10" s="14">
        <v>0.62133384121874202</v>
      </c>
      <c r="W10" s="14">
        <v>0.40509661321902102</v>
      </c>
      <c r="X10" s="14">
        <v>0.73491693459246299</v>
      </c>
      <c r="Y10" s="14">
        <v>0.51387415622199295</v>
      </c>
      <c r="Z10" s="14">
        <v>0.61087881148495804</v>
      </c>
      <c r="AA10" s="14">
        <v>0.42305568884457601</v>
      </c>
      <c r="AB10" s="14">
        <v>0.36043184648025001</v>
      </c>
      <c r="AC10" s="14">
        <v>0.224200973078958</v>
      </c>
      <c r="AD10" s="14">
        <v>0.664653612247318</v>
      </c>
      <c r="AE10" s="14"/>
      <c r="AF10" s="14">
        <v>0.51515653676026896</v>
      </c>
      <c r="AG10" s="14">
        <v>0.43026628977319098</v>
      </c>
      <c r="AH10" s="14">
        <v>0.42559890291820102</v>
      </c>
      <c r="AI10" s="14"/>
      <c r="AJ10" s="14">
        <v>0.43062885654806199</v>
      </c>
      <c r="AK10" s="14">
        <v>0.54003536620928005</v>
      </c>
      <c r="AL10" s="14">
        <v>0.43521372455084201</v>
      </c>
      <c r="AM10" s="14">
        <v>0.53210355374585405</v>
      </c>
      <c r="AN10" s="14">
        <v>0.48516769628478001</v>
      </c>
      <c r="AO10" s="14"/>
      <c r="AP10" s="14">
        <v>0.37934686739145501</v>
      </c>
      <c r="AQ10" s="14">
        <v>0.61604251050562897</v>
      </c>
      <c r="AR10" s="14">
        <v>0.36970039039289898</v>
      </c>
      <c r="AS10" s="14"/>
      <c r="AT10" s="14" t="s">
        <v>247</v>
      </c>
      <c r="AU10" s="14">
        <v>0.54460539872650204</v>
      </c>
      <c r="AV10" s="14">
        <v>0.40721138365971499</v>
      </c>
      <c r="AW10" s="14">
        <v>0.471413126085865</v>
      </c>
      <c r="AX10" s="14">
        <v>0.53830150110034303</v>
      </c>
      <c r="AY10" s="14"/>
      <c r="AZ10" s="14">
        <v>0.50342102466784899</v>
      </c>
      <c r="BA10" s="14">
        <v>0.54245969684286999</v>
      </c>
      <c r="BB10" s="14">
        <v>0.34465103452807799</v>
      </c>
      <c r="BC10" s="14">
        <v>0.40254583391653198</v>
      </c>
      <c r="BD10" s="14">
        <v>0.42502438597532299</v>
      </c>
      <c r="BE10" s="14">
        <v>0.48742606928878002</v>
      </c>
    </row>
    <row r="11" spans="2:57" ht="45" x14ac:dyDescent="0.25">
      <c r="B11" s="15" t="s">
        <v>317</v>
      </c>
      <c r="C11" s="14">
        <v>0.45908532724588902</v>
      </c>
      <c r="D11" s="14">
        <v>0.48308205678122301</v>
      </c>
      <c r="E11" s="14">
        <v>0.40910845318443601</v>
      </c>
      <c r="F11" s="14"/>
      <c r="G11" s="14">
        <v>0.60757098690340205</v>
      </c>
      <c r="H11" s="14">
        <v>0.46295160939766</v>
      </c>
      <c r="I11" s="14">
        <v>0.42343978905239399</v>
      </c>
      <c r="J11" s="14">
        <v>0.457950819040778</v>
      </c>
      <c r="K11" s="14">
        <v>0.40455237384847897</v>
      </c>
      <c r="L11" s="14">
        <v>0.349685795561896</v>
      </c>
      <c r="M11" s="14"/>
      <c r="N11" s="14">
        <v>0.54530808194897396</v>
      </c>
      <c r="O11" s="14">
        <v>0.42542401781460398</v>
      </c>
      <c r="P11" s="14">
        <v>0.45068784940043299</v>
      </c>
      <c r="Q11" s="14">
        <v>0.28536589556821401</v>
      </c>
      <c r="R11" s="14"/>
      <c r="S11" s="14">
        <v>0.47630080755151699</v>
      </c>
      <c r="T11" s="14">
        <v>0.55237183783309896</v>
      </c>
      <c r="U11" s="14">
        <v>0.436373038469966</v>
      </c>
      <c r="V11" s="14">
        <v>0.46493297966659702</v>
      </c>
      <c r="W11" s="14">
        <v>0.35084811970096502</v>
      </c>
      <c r="X11" s="14">
        <v>0.28813177562293701</v>
      </c>
      <c r="Y11" s="14">
        <v>0.398132911945968</v>
      </c>
      <c r="Z11" s="14">
        <v>0.28465445181086502</v>
      </c>
      <c r="AA11" s="14">
        <v>0.47824617821225701</v>
      </c>
      <c r="AB11" s="14">
        <v>0.55453105944494097</v>
      </c>
      <c r="AC11" s="14">
        <v>0.53577386352431799</v>
      </c>
      <c r="AD11" s="14">
        <v>0.57362882295400996</v>
      </c>
      <c r="AE11" s="14"/>
      <c r="AF11" s="14">
        <v>0.41228380894727401</v>
      </c>
      <c r="AG11" s="14">
        <v>0.42397762136647399</v>
      </c>
      <c r="AH11" s="14">
        <v>0.44125883034011198</v>
      </c>
      <c r="AI11" s="14"/>
      <c r="AJ11" s="14">
        <v>0.36332898446352202</v>
      </c>
      <c r="AK11" s="14">
        <v>0.50877902987601298</v>
      </c>
      <c r="AL11" s="14">
        <v>0.423800114166069</v>
      </c>
      <c r="AM11" s="14">
        <v>0.53210355374585405</v>
      </c>
      <c r="AN11" s="14">
        <v>0.49454099651637001</v>
      </c>
      <c r="AO11" s="14"/>
      <c r="AP11" s="14">
        <v>0.38518324062554599</v>
      </c>
      <c r="AQ11" s="14">
        <v>0.53713565236870098</v>
      </c>
      <c r="AR11" s="14">
        <v>0.59593551249978105</v>
      </c>
      <c r="AS11" s="14"/>
      <c r="AT11" s="14" t="s">
        <v>247</v>
      </c>
      <c r="AU11" s="14">
        <v>0.26706083096407102</v>
      </c>
      <c r="AV11" s="14">
        <v>0.60913030516771305</v>
      </c>
      <c r="AW11" s="14">
        <v>0.55856677498123297</v>
      </c>
      <c r="AX11" s="14">
        <v>0.60514823040361598</v>
      </c>
      <c r="AY11" s="14"/>
      <c r="AZ11" s="14">
        <v>0.50623899397558103</v>
      </c>
      <c r="BA11" s="14">
        <v>0.49129071838362098</v>
      </c>
      <c r="BB11" s="14">
        <v>0.431461255667758</v>
      </c>
      <c r="BC11" s="14">
        <v>0.34361887311763101</v>
      </c>
      <c r="BD11" s="14">
        <v>0.36634014477806498</v>
      </c>
      <c r="BE11" s="14">
        <v>0.46829832860208398</v>
      </c>
    </row>
    <row r="12" spans="2:57" ht="30" x14ac:dyDescent="0.25">
      <c r="B12" s="15" t="s">
        <v>318</v>
      </c>
      <c r="C12" s="14">
        <v>0.44701842107091599</v>
      </c>
      <c r="D12" s="14">
        <v>0.46214577059416601</v>
      </c>
      <c r="E12" s="14">
        <v>0.41361821471587201</v>
      </c>
      <c r="F12" s="14"/>
      <c r="G12" s="14">
        <v>0.37368722434278001</v>
      </c>
      <c r="H12" s="14">
        <v>0.43270906929026298</v>
      </c>
      <c r="I12" s="14">
        <v>0.363714783699147</v>
      </c>
      <c r="J12" s="14">
        <v>0.49049698559065202</v>
      </c>
      <c r="K12" s="14">
        <v>0.37337706675350701</v>
      </c>
      <c r="L12" s="14">
        <v>0.65035980620684997</v>
      </c>
      <c r="M12" s="14"/>
      <c r="N12" s="14">
        <v>0.49795590679574903</v>
      </c>
      <c r="O12" s="14">
        <v>0.44101590724627399</v>
      </c>
      <c r="P12" s="14">
        <v>0.42973114726080103</v>
      </c>
      <c r="Q12" s="14">
        <v>0.33721988959681598</v>
      </c>
      <c r="R12" s="14"/>
      <c r="S12" s="14">
        <v>0.45806710644959597</v>
      </c>
      <c r="T12" s="14">
        <v>0.49669562706807902</v>
      </c>
      <c r="U12" s="14">
        <v>0.36588063707205698</v>
      </c>
      <c r="V12" s="14">
        <v>0.51646330464692303</v>
      </c>
      <c r="W12" s="14">
        <v>0.46324829096485898</v>
      </c>
      <c r="X12" s="14">
        <v>0.43558478927256999</v>
      </c>
      <c r="Y12" s="14">
        <v>0.45247204789095202</v>
      </c>
      <c r="Z12" s="14">
        <v>0.117555525984787</v>
      </c>
      <c r="AA12" s="14">
        <v>0.62822764270990095</v>
      </c>
      <c r="AB12" s="14">
        <v>0.40692174215421301</v>
      </c>
      <c r="AC12" s="14">
        <v>0.21580845323412501</v>
      </c>
      <c r="AD12" s="14">
        <v>0.49966220773591602</v>
      </c>
      <c r="AE12" s="14"/>
      <c r="AF12" s="14">
        <v>0.49157510416039801</v>
      </c>
      <c r="AG12" s="14">
        <v>0.49050414531847902</v>
      </c>
      <c r="AH12" s="14">
        <v>0.38657299926493899</v>
      </c>
      <c r="AI12" s="14"/>
      <c r="AJ12" s="14">
        <v>0.594133610662953</v>
      </c>
      <c r="AK12" s="14">
        <v>0.37565541332341601</v>
      </c>
      <c r="AL12" s="14">
        <v>0.60802562688496797</v>
      </c>
      <c r="AM12" s="14">
        <v>0</v>
      </c>
      <c r="AN12" s="14">
        <v>0.371706945745923</v>
      </c>
      <c r="AO12" s="14"/>
      <c r="AP12" s="14">
        <v>0.52709589379991895</v>
      </c>
      <c r="AQ12" s="14">
        <v>0.44453219622733597</v>
      </c>
      <c r="AR12" s="14">
        <v>0.49875131380391002</v>
      </c>
      <c r="AS12" s="14"/>
      <c r="AT12" s="14" t="s">
        <v>247</v>
      </c>
      <c r="AU12" s="14">
        <v>0.34648461268749398</v>
      </c>
      <c r="AV12" s="14">
        <v>0.468540980159663</v>
      </c>
      <c r="AW12" s="14">
        <v>0.461394423664374</v>
      </c>
      <c r="AX12" s="14">
        <v>0.59714585990453195</v>
      </c>
      <c r="AY12" s="14"/>
      <c r="AZ12" s="14">
        <v>0.40993300804448102</v>
      </c>
      <c r="BA12" s="14">
        <v>0.46225432144401102</v>
      </c>
      <c r="BB12" s="14">
        <v>0.50765358971466401</v>
      </c>
      <c r="BC12" s="14">
        <v>0.48206803354970201</v>
      </c>
      <c r="BD12" s="14">
        <v>0.35081714799823999</v>
      </c>
      <c r="BE12" s="14">
        <v>0.52662193519469602</v>
      </c>
    </row>
    <row r="13" spans="2:57" x14ac:dyDescent="0.25">
      <c r="B13" s="15" t="s">
        <v>319</v>
      </c>
      <c r="C13" s="14">
        <v>0.44048805624821102</v>
      </c>
      <c r="D13" s="14">
        <v>0.41621613202601598</v>
      </c>
      <c r="E13" s="14">
        <v>0.490084815605491</v>
      </c>
      <c r="F13" s="14"/>
      <c r="G13" s="14">
        <v>0.524942980298573</v>
      </c>
      <c r="H13" s="14">
        <v>0.49204890038127003</v>
      </c>
      <c r="I13" s="14">
        <v>0.44383188772312199</v>
      </c>
      <c r="J13" s="14">
        <v>0.295072669684383</v>
      </c>
      <c r="K13" s="14">
        <v>0.45013127822725102</v>
      </c>
      <c r="L13" s="14">
        <v>0.39593498755609402</v>
      </c>
      <c r="M13" s="14"/>
      <c r="N13" s="14">
        <v>0.495007821555908</v>
      </c>
      <c r="O13" s="14">
        <v>0.40179841133845601</v>
      </c>
      <c r="P13" s="14">
        <v>0.447454107037702</v>
      </c>
      <c r="Q13" s="14">
        <v>0.34393210823312798</v>
      </c>
      <c r="R13" s="14"/>
      <c r="S13" s="14">
        <v>0.54090744106133104</v>
      </c>
      <c r="T13" s="14">
        <v>0.46980410424560898</v>
      </c>
      <c r="U13" s="14">
        <v>0.297990548946648</v>
      </c>
      <c r="V13" s="14">
        <v>0.35594151423972897</v>
      </c>
      <c r="W13" s="14">
        <v>0.47192023772638803</v>
      </c>
      <c r="X13" s="14">
        <v>0.451098060635585</v>
      </c>
      <c r="Y13" s="14">
        <v>0.31212744551274602</v>
      </c>
      <c r="Z13" s="14">
        <v>0.29002022550051298</v>
      </c>
      <c r="AA13" s="14">
        <v>0.53457070708552801</v>
      </c>
      <c r="AB13" s="14">
        <v>0.39741576909101201</v>
      </c>
      <c r="AC13" s="14">
        <v>0.34304877715841597</v>
      </c>
      <c r="AD13" s="14">
        <v>0.57492977259903999</v>
      </c>
      <c r="AE13" s="14"/>
      <c r="AF13" s="14">
        <v>0.45140028876363503</v>
      </c>
      <c r="AG13" s="14">
        <v>0.40360709155311097</v>
      </c>
      <c r="AH13" s="14">
        <v>0.39670341996844699</v>
      </c>
      <c r="AI13" s="14"/>
      <c r="AJ13" s="14">
        <v>0.444833239662909</v>
      </c>
      <c r="AK13" s="14">
        <v>0.39718698590606799</v>
      </c>
      <c r="AL13" s="14">
        <v>0.30968538717435801</v>
      </c>
      <c r="AM13" s="14">
        <v>1</v>
      </c>
      <c r="AN13" s="14">
        <v>0.52664102763597997</v>
      </c>
      <c r="AO13" s="14"/>
      <c r="AP13" s="14">
        <v>0.50973428929977005</v>
      </c>
      <c r="AQ13" s="14">
        <v>0.40102079250649503</v>
      </c>
      <c r="AR13" s="14">
        <v>0.39957005530347001</v>
      </c>
      <c r="AS13" s="14"/>
      <c r="AT13" s="14" t="s">
        <v>247</v>
      </c>
      <c r="AU13" s="14">
        <v>0.43015668383351102</v>
      </c>
      <c r="AV13" s="14">
        <v>0.47725240411869302</v>
      </c>
      <c r="AW13" s="14">
        <v>0.41119919075940398</v>
      </c>
      <c r="AX13" s="14">
        <v>0.247790675971331</v>
      </c>
      <c r="AY13" s="14"/>
      <c r="AZ13" s="14">
        <v>0.50261021113156001</v>
      </c>
      <c r="BA13" s="14">
        <v>0.40408549527305998</v>
      </c>
      <c r="BB13" s="14">
        <v>0.36593780272986198</v>
      </c>
      <c r="BC13" s="14">
        <v>0.45876054830083002</v>
      </c>
      <c r="BD13" s="14">
        <v>0.30867989524580502</v>
      </c>
      <c r="BE13" s="14">
        <v>0.47519510791887598</v>
      </c>
    </row>
    <row r="14" spans="2:57" ht="30" x14ac:dyDescent="0.25">
      <c r="B14" s="15" t="s">
        <v>320</v>
      </c>
      <c r="C14" s="14">
        <v>0.263867916205132</v>
      </c>
      <c r="D14" s="14">
        <v>0.27814153737517899</v>
      </c>
      <c r="E14" s="14">
        <v>0.23937616746239701</v>
      </c>
      <c r="F14" s="14"/>
      <c r="G14" s="14">
        <v>0.17557534402005801</v>
      </c>
      <c r="H14" s="14">
        <v>0.30525006713877101</v>
      </c>
      <c r="I14" s="14">
        <v>0.304600420740471</v>
      </c>
      <c r="J14" s="14">
        <v>0.27104193665849902</v>
      </c>
      <c r="K14" s="14">
        <v>0.24092915698261699</v>
      </c>
      <c r="L14" s="14">
        <v>0.28167381035412098</v>
      </c>
      <c r="M14" s="14"/>
      <c r="N14" s="14">
        <v>0.32723120502536401</v>
      </c>
      <c r="O14" s="14">
        <v>0.26064607180052901</v>
      </c>
      <c r="P14" s="14">
        <v>0.21389057031127701</v>
      </c>
      <c r="Q14" s="14">
        <v>0.15852018467006301</v>
      </c>
      <c r="R14" s="14"/>
      <c r="S14" s="14">
        <v>0.323115432333135</v>
      </c>
      <c r="T14" s="14">
        <v>0.241027012425471</v>
      </c>
      <c r="U14" s="14">
        <v>0.30380009823220999</v>
      </c>
      <c r="V14" s="14">
        <v>0</v>
      </c>
      <c r="W14" s="14">
        <v>0.295734862875973</v>
      </c>
      <c r="X14" s="14">
        <v>0.347722779318555</v>
      </c>
      <c r="Y14" s="14">
        <v>7.7954638602090204E-2</v>
      </c>
      <c r="Z14" s="14">
        <v>0.27352325349684597</v>
      </c>
      <c r="AA14" s="14">
        <v>0.35860270990811199</v>
      </c>
      <c r="AB14" s="14">
        <v>0.234328499894711</v>
      </c>
      <c r="AC14" s="14">
        <v>0.33713988513943699</v>
      </c>
      <c r="AD14" s="14">
        <v>0.23659582850885499</v>
      </c>
      <c r="AE14" s="14"/>
      <c r="AF14" s="14">
        <v>0.27665457853807301</v>
      </c>
      <c r="AG14" s="14">
        <v>0.32903657316655899</v>
      </c>
      <c r="AH14" s="14">
        <v>0.174398299385018</v>
      </c>
      <c r="AI14" s="14"/>
      <c r="AJ14" s="14">
        <v>0.29500854118020098</v>
      </c>
      <c r="AK14" s="14">
        <v>0.29788132577738802</v>
      </c>
      <c r="AL14" s="14">
        <v>0.394728982582496</v>
      </c>
      <c r="AM14" s="14">
        <v>0</v>
      </c>
      <c r="AN14" s="14">
        <v>0.18346858136003699</v>
      </c>
      <c r="AO14" s="14"/>
      <c r="AP14" s="14">
        <v>0.26266602441849202</v>
      </c>
      <c r="AQ14" s="14">
        <v>0.281219107593982</v>
      </c>
      <c r="AR14" s="14">
        <v>0.40318630019394602</v>
      </c>
      <c r="AS14" s="14"/>
      <c r="AT14" s="14" t="s">
        <v>247</v>
      </c>
      <c r="AU14" s="14">
        <v>0.25654027123739498</v>
      </c>
      <c r="AV14" s="14">
        <v>0.27005756523053998</v>
      </c>
      <c r="AW14" s="14">
        <v>0.236139753414603</v>
      </c>
      <c r="AX14" s="14">
        <v>0.234232599978661</v>
      </c>
      <c r="AY14" s="14"/>
      <c r="AZ14" s="14">
        <v>0.25973249674424898</v>
      </c>
      <c r="BA14" s="14">
        <v>0.31590450655401597</v>
      </c>
      <c r="BB14" s="14">
        <v>0.214534222264879</v>
      </c>
      <c r="BC14" s="14">
        <v>0.235607919922555</v>
      </c>
      <c r="BD14" s="14">
        <v>0.24654883701898</v>
      </c>
      <c r="BE14" s="14">
        <v>0.218044791365682</v>
      </c>
    </row>
    <row r="15" spans="2:57" x14ac:dyDescent="0.25">
      <c r="B15" s="15" t="s">
        <v>321</v>
      </c>
      <c r="C15" s="23">
        <v>1.8188306473625199E-2</v>
      </c>
      <c r="D15" s="23">
        <v>1.9013528415292202E-2</v>
      </c>
      <c r="E15" s="23">
        <v>1.6798548572581701E-2</v>
      </c>
      <c r="F15" s="23"/>
      <c r="G15" s="23">
        <v>0</v>
      </c>
      <c r="H15" s="23">
        <v>0</v>
      </c>
      <c r="I15" s="23">
        <v>0</v>
      </c>
      <c r="J15" s="23">
        <v>0</v>
      </c>
      <c r="K15" s="23">
        <v>7.1226923441679899E-2</v>
      </c>
      <c r="L15" s="23">
        <v>6.43067653364926E-2</v>
      </c>
      <c r="M15" s="23"/>
      <c r="N15" s="23">
        <v>1.2036013434354001E-2</v>
      </c>
      <c r="O15" s="23">
        <v>1.9111086649759201E-2</v>
      </c>
      <c r="P15" s="23">
        <v>0</v>
      </c>
      <c r="Q15" s="23">
        <v>5.8546539113791797E-2</v>
      </c>
      <c r="R15" s="23"/>
      <c r="S15" s="23">
        <v>0</v>
      </c>
      <c r="T15" s="23">
        <v>2.0285788039452302E-2</v>
      </c>
      <c r="U15" s="23">
        <v>3.5360355028764799E-2</v>
      </c>
      <c r="V15" s="23">
        <v>0</v>
      </c>
      <c r="W15" s="23">
        <v>0</v>
      </c>
      <c r="X15" s="23">
        <v>9.2294598551265095E-2</v>
      </c>
      <c r="Y15" s="23">
        <v>0</v>
      </c>
      <c r="Z15" s="23">
        <v>5.9101753074940998E-2</v>
      </c>
      <c r="AA15" s="23">
        <v>0</v>
      </c>
      <c r="AB15" s="23">
        <v>0</v>
      </c>
      <c r="AC15" s="23">
        <v>0</v>
      </c>
      <c r="AD15" s="23">
        <v>8.1550755819775E-2</v>
      </c>
      <c r="AE15" s="23"/>
      <c r="AF15" s="23">
        <v>4.50449679677642E-2</v>
      </c>
      <c r="AG15" s="23">
        <v>5.7635535396292296E-3</v>
      </c>
      <c r="AH15" s="23">
        <v>2.1112199610858098E-2</v>
      </c>
      <c r="AI15" s="23"/>
      <c r="AJ15" s="23">
        <v>3.9419942863758703E-2</v>
      </c>
      <c r="AK15" s="23">
        <v>8.7478392977230601E-3</v>
      </c>
      <c r="AL15" s="23">
        <v>0</v>
      </c>
      <c r="AM15" s="23">
        <v>0</v>
      </c>
      <c r="AN15" s="23">
        <v>0</v>
      </c>
      <c r="AO15" s="23"/>
      <c r="AP15" s="23">
        <v>1.7435615313464499E-2</v>
      </c>
      <c r="AQ15" s="23">
        <v>0</v>
      </c>
      <c r="AR15" s="23">
        <v>0</v>
      </c>
      <c r="AS15" s="23"/>
      <c r="AT15" s="23" t="s">
        <v>247</v>
      </c>
      <c r="AU15" s="23">
        <v>4.2124910340538502E-2</v>
      </c>
      <c r="AV15" s="23">
        <v>1.11286755951299E-2</v>
      </c>
      <c r="AW15" s="23">
        <v>0</v>
      </c>
      <c r="AX15" s="23">
        <v>0</v>
      </c>
      <c r="AY15" s="23"/>
      <c r="AZ15" s="23">
        <v>0</v>
      </c>
      <c r="BA15" s="23">
        <v>2.7036458980137599E-2</v>
      </c>
      <c r="BB15" s="23">
        <v>5.7934266093142103E-2</v>
      </c>
      <c r="BC15" s="23">
        <v>1.54965555526165E-2</v>
      </c>
      <c r="BD15" s="23">
        <v>3.7648820156798699E-2</v>
      </c>
      <c r="BE15" s="23">
        <v>0</v>
      </c>
    </row>
    <row r="16" spans="2:57" x14ac:dyDescent="0.25">
      <c r="B16" s="39" t="s">
        <v>451</v>
      </c>
    </row>
    <row r="17" spans="2:2" x14ac:dyDescent="0.25">
      <c r="B17" t="s">
        <v>91</v>
      </c>
    </row>
    <row r="18" spans="2:2" x14ac:dyDescent="0.25">
      <c r="B18" t="s">
        <v>92</v>
      </c>
    </row>
    <row r="20" spans="2:2" x14ac:dyDescent="0.25">
      <c r="B20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2:BE21"/>
  <sheetViews>
    <sheetView showGridLines="0" workbookViewId="0">
      <pane xSplit="2" topLeftCell="C1" activePane="topRight" state="frozen"/>
      <selection pane="topRight" activeCell="B18" sqref="B18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330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68</v>
      </c>
      <c r="D7" s="10">
        <v>43</v>
      </c>
      <c r="E7" s="10">
        <v>24</v>
      </c>
      <c r="F7" s="10"/>
      <c r="G7" s="10">
        <v>6</v>
      </c>
      <c r="H7" s="10">
        <v>17</v>
      </c>
      <c r="I7" s="10">
        <v>16</v>
      </c>
      <c r="J7" s="10">
        <v>12</v>
      </c>
      <c r="K7" s="10">
        <v>8</v>
      </c>
      <c r="L7" s="10">
        <v>9</v>
      </c>
      <c r="M7" s="10"/>
      <c r="N7" s="10">
        <v>24</v>
      </c>
      <c r="O7" s="10">
        <v>21</v>
      </c>
      <c r="P7" s="10">
        <v>13</v>
      </c>
      <c r="Q7" s="10">
        <v>10</v>
      </c>
      <c r="R7" s="10"/>
      <c r="S7" s="10">
        <v>9</v>
      </c>
      <c r="T7" s="10">
        <v>11</v>
      </c>
      <c r="U7" s="10">
        <v>6</v>
      </c>
      <c r="V7" s="10" t="s">
        <v>246</v>
      </c>
      <c r="W7" s="10">
        <v>7</v>
      </c>
      <c r="X7" s="10">
        <v>12</v>
      </c>
      <c r="Y7" s="10">
        <v>6</v>
      </c>
      <c r="Z7" s="10">
        <v>2</v>
      </c>
      <c r="AA7" s="10">
        <v>9</v>
      </c>
      <c r="AB7" s="10">
        <v>5</v>
      </c>
      <c r="AC7" s="10">
        <v>1</v>
      </c>
      <c r="AD7" s="10" t="s">
        <v>246</v>
      </c>
      <c r="AE7" s="10"/>
      <c r="AF7" s="10">
        <v>19</v>
      </c>
      <c r="AG7" s="10">
        <v>35</v>
      </c>
      <c r="AH7" s="10">
        <v>10</v>
      </c>
      <c r="AI7" s="10"/>
      <c r="AJ7" s="10">
        <v>19</v>
      </c>
      <c r="AK7" s="10">
        <v>27</v>
      </c>
      <c r="AL7" s="10">
        <v>10</v>
      </c>
      <c r="AM7" s="10" t="s">
        <v>246</v>
      </c>
      <c r="AN7" s="10">
        <v>8</v>
      </c>
      <c r="AO7" s="10"/>
      <c r="AP7" s="10">
        <v>11</v>
      </c>
      <c r="AQ7" s="10">
        <v>29</v>
      </c>
      <c r="AR7" s="10">
        <v>8</v>
      </c>
      <c r="AS7" s="10"/>
      <c r="AT7" s="10" t="s">
        <v>246</v>
      </c>
      <c r="AU7" s="10">
        <v>19</v>
      </c>
      <c r="AV7" s="10">
        <v>29</v>
      </c>
      <c r="AW7" s="10">
        <v>12</v>
      </c>
      <c r="AX7" s="10">
        <v>2</v>
      </c>
      <c r="AY7" s="10"/>
      <c r="AZ7" s="10">
        <v>19</v>
      </c>
      <c r="BA7" s="10">
        <v>25</v>
      </c>
      <c r="BB7" s="10">
        <v>5</v>
      </c>
      <c r="BC7" s="10">
        <v>7</v>
      </c>
      <c r="BD7" s="10">
        <v>8</v>
      </c>
      <c r="BE7" s="10">
        <v>4</v>
      </c>
    </row>
    <row r="8" spans="2:57" ht="30" customHeight="1" x14ac:dyDescent="0.25">
      <c r="B8" s="11" t="s">
        <v>20</v>
      </c>
      <c r="C8" s="11">
        <v>69</v>
      </c>
      <c r="D8" s="11">
        <v>45</v>
      </c>
      <c r="E8" s="11">
        <v>23</v>
      </c>
      <c r="F8" s="11"/>
      <c r="G8" s="11">
        <v>7</v>
      </c>
      <c r="H8" s="11">
        <v>19</v>
      </c>
      <c r="I8" s="11">
        <v>17</v>
      </c>
      <c r="J8" s="11">
        <v>11</v>
      </c>
      <c r="K8" s="11">
        <v>7</v>
      </c>
      <c r="L8" s="11">
        <v>8</v>
      </c>
      <c r="M8" s="11"/>
      <c r="N8" s="11">
        <v>23</v>
      </c>
      <c r="O8" s="11">
        <v>20</v>
      </c>
      <c r="P8" s="11">
        <v>15</v>
      </c>
      <c r="Q8" s="11">
        <v>11</v>
      </c>
      <c r="R8" s="11"/>
      <c r="S8" s="11">
        <v>10</v>
      </c>
      <c r="T8" s="11">
        <v>11</v>
      </c>
      <c r="U8" s="11">
        <v>6</v>
      </c>
      <c r="V8" s="11" t="s">
        <v>246</v>
      </c>
      <c r="W8" s="11">
        <v>7</v>
      </c>
      <c r="X8" s="11">
        <v>12</v>
      </c>
      <c r="Y8" s="11">
        <v>6</v>
      </c>
      <c r="Z8" s="11">
        <v>2</v>
      </c>
      <c r="AA8" s="11">
        <v>9</v>
      </c>
      <c r="AB8" s="11">
        <v>5</v>
      </c>
      <c r="AC8" s="11">
        <v>1</v>
      </c>
      <c r="AD8" s="11" t="s">
        <v>246</v>
      </c>
      <c r="AE8" s="11"/>
      <c r="AF8" s="11">
        <v>19</v>
      </c>
      <c r="AG8" s="11">
        <v>35</v>
      </c>
      <c r="AH8" s="11">
        <v>11</v>
      </c>
      <c r="AI8" s="11"/>
      <c r="AJ8" s="11">
        <v>18</v>
      </c>
      <c r="AK8" s="11">
        <v>29</v>
      </c>
      <c r="AL8" s="11">
        <v>10</v>
      </c>
      <c r="AM8" s="11" t="s">
        <v>246</v>
      </c>
      <c r="AN8" s="11">
        <v>8</v>
      </c>
      <c r="AO8" s="11"/>
      <c r="AP8" s="11">
        <v>11</v>
      </c>
      <c r="AQ8" s="11">
        <v>31</v>
      </c>
      <c r="AR8" s="11">
        <v>8</v>
      </c>
      <c r="AS8" s="11"/>
      <c r="AT8" s="11" t="s">
        <v>246</v>
      </c>
      <c r="AU8" s="11">
        <v>19</v>
      </c>
      <c r="AV8" s="11">
        <v>29</v>
      </c>
      <c r="AW8" s="11">
        <v>12</v>
      </c>
      <c r="AX8" s="11">
        <v>2</v>
      </c>
      <c r="AY8" s="11"/>
      <c r="AZ8" s="11">
        <v>20</v>
      </c>
      <c r="BA8" s="11">
        <v>25</v>
      </c>
      <c r="BB8" s="11">
        <v>5</v>
      </c>
      <c r="BC8" s="11">
        <v>7</v>
      </c>
      <c r="BD8" s="11">
        <v>7</v>
      </c>
      <c r="BE8" s="11">
        <v>4</v>
      </c>
    </row>
    <row r="9" spans="2:57" ht="30" x14ac:dyDescent="0.25">
      <c r="B9" s="15" t="s">
        <v>323</v>
      </c>
      <c r="C9" s="14">
        <v>0.50615258369702198</v>
      </c>
      <c r="D9" s="14">
        <v>0.52349005372148805</v>
      </c>
      <c r="E9" s="14">
        <v>0.49695482540020802</v>
      </c>
      <c r="F9" s="14"/>
      <c r="G9" s="14">
        <v>0.48984229571865201</v>
      </c>
      <c r="H9" s="14">
        <v>0.47363164107268801</v>
      </c>
      <c r="I9" s="14">
        <v>0.37241618194091802</v>
      </c>
      <c r="J9" s="14">
        <v>0.66793162129989503</v>
      </c>
      <c r="K9" s="14">
        <v>0.37489152775638901</v>
      </c>
      <c r="L9" s="14">
        <v>0.76761081817871701</v>
      </c>
      <c r="M9" s="14"/>
      <c r="N9" s="14">
        <v>0.53285223644610402</v>
      </c>
      <c r="O9" s="14">
        <v>0.67630985935141696</v>
      </c>
      <c r="P9" s="14">
        <v>0.45516213562790298</v>
      </c>
      <c r="Q9" s="14">
        <v>0.21644029001478499</v>
      </c>
      <c r="R9" s="14"/>
      <c r="S9" s="14">
        <v>0.66900681019221697</v>
      </c>
      <c r="T9" s="14">
        <v>0.54170772139370404</v>
      </c>
      <c r="U9" s="14">
        <v>0.47179293960069701</v>
      </c>
      <c r="V9" s="14" t="s">
        <v>247</v>
      </c>
      <c r="W9" s="14">
        <v>0.44141818109307202</v>
      </c>
      <c r="X9" s="14">
        <v>0.47724942898431999</v>
      </c>
      <c r="Y9" s="14">
        <v>0.50799654055075605</v>
      </c>
      <c r="Z9" s="14">
        <v>0.42187868943627199</v>
      </c>
      <c r="AA9" s="14">
        <v>0.44157458268449901</v>
      </c>
      <c r="AB9" s="14">
        <v>0.54924133501045103</v>
      </c>
      <c r="AC9" s="14">
        <v>0</v>
      </c>
      <c r="AD9" s="14" t="s">
        <v>247</v>
      </c>
      <c r="AE9" s="14"/>
      <c r="AF9" s="14">
        <v>0.68678046557650696</v>
      </c>
      <c r="AG9" s="14">
        <v>0.38588545969646698</v>
      </c>
      <c r="AH9" s="14">
        <v>0.59318404834628102</v>
      </c>
      <c r="AI9" s="14"/>
      <c r="AJ9" s="14">
        <v>0.69400423587555304</v>
      </c>
      <c r="AK9" s="14">
        <v>0.46477938900161597</v>
      </c>
      <c r="AL9" s="14">
        <v>0.18587082151208001</v>
      </c>
      <c r="AM9" s="14" t="s">
        <v>247</v>
      </c>
      <c r="AN9" s="14">
        <v>0.63127545679739705</v>
      </c>
      <c r="AO9" s="14"/>
      <c r="AP9" s="14">
        <v>0.47554550010969499</v>
      </c>
      <c r="AQ9" s="14">
        <v>0.44333380984006598</v>
      </c>
      <c r="AR9" s="14">
        <v>0.36570982624897402</v>
      </c>
      <c r="AS9" s="14"/>
      <c r="AT9" s="14" t="s">
        <v>247</v>
      </c>
      <c r="AU9" s="14">
        <v>0.56959573880064995</v>
      </c>
      <c r="AV9" s="14">
        <v>0.58504795796543296</v>
      </c>
      <c r="AW9" s="14">
        <v>0.31637642946818301</v>
      </c>
      <c r="AX9" s="14">
        <v>0.44954806085487398</v>
      </c>
      <c r="AY9" s="14"/>
      <c r="AZ9" s="14">
        <v>0.41747651141986802</v>
      </c>
      <c r="BA9" s="14">
        <v>0.54296618215727499</v>
      </c>
      <c r="BB9" s="14">
        <v>0.38873527636370098</v>
      </c>
      <c r="BC9" s="14">
        <v>0.88336478106872096</v>
      </c>
      <c r="BD9" s="14">
        <v>0.36939345825351899</v>
      </c>
      <c r="BE9" s="14">
        <v>0.44774480681953799</v>
      </c>
    </row>
    <row r="10" spans="2:57" x14ac:dyDescent="0.25">
      <c r="B10" s="15" t="s">
        <v>324</v>
      </c>
      <c r="C10" s="14">
        <v>0.41008650461676799</v>
      </c>
      <c r="D10" s="14">
        <v>0.43823970954974101</v>
      </c>
      <c r="E10" s="14">
        <v>0.37446342480239098</v>
      </c>
      <c r="F10" s="14"/>
      <c r="G10" s="14">
        <v>0</v>
      </c>
      <c r="H10" s="14">
        <v>0.56165700845572097</v>
      </c>
      <c r="I10" s="14">
        <v>0.56915553550978704</v>
      </c>
      <c r="J10" s="14">
        <v>0.40794916683900501</v>
      </c>
      <c r="K10" s="14">
        <v>0.24359952720906999</v>
      </c>
      <c r="L10" s="14">
        <v>0.224424916526169</v>
      </c>
      <c r="M10" s="14"/>
      <c r="N10" s="14">
        <v>0.32983590639192001</v>
      </c>
      <c r="O10" s="14">
        <v>0.28996054931240201</v>
      </c>
      <c r="P10" s="14">
        <v>0.63564994082618298</v>
      </c>
      <c r="Q10" s="14">
        <v>0.480635040116691</v>
      </c>
      <c r="R10" s="14"/>
      <c r="S10" s="14">
        <v>0.23615780529562799</v>
      </c>
      <c r="T10" s="14">
        <v>0.566086887182636</v>
      </c>
      <c r="U10" s="14">
        <v>0.49491183949196399</v>
      </c>
      <c r="V10" s="14" t="s">
        <v>247</v>
      </c>
      <c r="W10" s="14">
        <v>0.84843049736283704</v>
      </c>
      <c r="X10" s="14">
        <v>0.25102007938931098</v>
      </c>
      <c r="Y10" s="14">
        <v>0.19899191213999001</v>
      </c>
      <c r="Z10" s="14">
        <v>0.57812131056372795</v>
      </c>
      <c r="AA10" s="14">
        <v>0.37799658209404602</v>
      </c>
      <c r="AB10" s="14">
        <v>0.45075866498954897</v>
      </c>
      <c r="AC10" s="14">
        <v>0</v>
      </c>
      <c r="AD10" s="14" t="s">
        <v>247</v>
      </c>
      <c r="AE10" s="14"/>
      <c r="AF10" s="14">
        <v>0.46731425607746202</v>
      </c>
      <c r="AG10" s="14">
        <v>0.364185577381891</v>
      </c>
      <c r="AH10" s="14">
        <v>0.531871861379689</v>
      </c>
      <c r="AI10" s="14"/>
      <c r="AJ10" s="14">
        <v>0.38825913194316097</v>
      </c>
      <c r="AK10" s="14">
        <v>0.34680567217904701</v>
      </c>
      <c r="AL10" s="14">
        <v>0.39307844488660698</v>
      </c>
      <c r="AM10" s="14" t="s">
        <v>247</v>
      </c>
      <c r="AN10" s="14">
        <v>0.53091170024808698</v>
      </c>
      <c r="AO10" s="14"/>
      <c r="AP10" s="14">
        <v>0.577502685965817</v>
      </c>
      <c r="AQ10" s="14">
        <v>0.35707361880148603</v>
      </c>
      <c r="AR10" s="14">
        <v>1</v>
      </c>
      <c r="AS10" s="14"/>
      <c r="AT10" s="14" t="s">
        <v>247</v>
      </c>
      <c r="AU10" s="14">
        <v>0.27398219372127702</v>
      </c>
      <c r="AV10" s="14">
        <v>0.475294226482111</v>
      </c>
      <c r="AW10" s="14">
        <v>0.449163300172848</v>
      </c>
      <c r="AX10" s="14">
        <v>0</v>
      </c>
      <c r="AY10" s="14"/>
      <c r="AZ10" s="14">
        <v>0.39141129153295201</v>
      </c>
      <c r="BA10" s="14">
        <v>0.496030460652998</v>
      </c>
      <c r="BB10" s="14">
        <v>0.62278930345627004</v>
      </c>
      <c r="BC10" s="14">
        <v>0.116635218931279</v>
      </c>
      <c r="BD10" s="14">
        <v>0.23861639125142101</v>
      </c>
      <c r="BE10" s="14">
        <v>0.53580167221382502</v>
      </c>
    </row>
    <row r="11" spans="2:57" x14ac:dyDescent="0.25">
      <c r="B11" s="15" t="s">
        <v>325</v>
      </c>
      <c r="C11" s="14">
        <v>0.395613455704103</v>
      </c>
      <c r="D11" s="14">
        <v>0.39679359247664803</v>
      </c>
      <c r="E11" s="14">
        <v>0.41312986761076698</v>
      </c>
      <c r="F11" s="14"/>
      <c r="G11" s="14">
        <v>0.67127930579238904</v>
      </c>
      <c r="H11" s="14">
        <v>0.245199503855975</v>
      </c>
      <c r="I11" s="14">
        <v>0.36918194271635701</v>
      </c>
      <c r="J11" s="14">
        <v>0.41083625349548503</v>
      </c>
      <c r="K11" s="14">
        <v>0.49190497578082598</v>
      </c>
      <c r="L11" s="14">
        <v>0.45681409834745201</v>
      </c>
      <c r="M11" s="14"/>
      <c r="N11" s="14">
        <v>0.31148765904254599</v>
      </c>
      <c r="O11" s="14">
        <v>0.48539236713987</v>
      </c>
      <c r="P11" s="14">
        <v>0.47912908640032797</v>
      </c>
      <c r="Q11" s="14">
        <v>0.29444495141789101</v>
      </c>
      <c r="R11" s="14"/>
      <c r="S11" s="14">
        <v>0.33756195593638599</v>
      </c>
      <c r="T11" s="14">
        <v>0.27179571096703697</v>
      </c>
      <c r="U11" s="14">
        <v>0.51146752007132401</v>
      </c>
      <c r="V11" s="14" t="s">
        <v>247</v>
      </c>
      <c r="W11" s="14">
        <v>0.71010210459061995</v>
      </c>
      <c r="X11" s="14">
        <v>0.32215058577383998</v>
      </c>
      <c r="Y11" s="14">
        <v>0.40498073263366302</v>
      </c>
      <c r="Z11" s="14">
        <v>0.57812131056372795</v>
      </c>
      <c r="AA11" s="14">
        <v>0.39086883650999399</v>
      </c>
      <c r="AB11" s="14">
        <v>0.39025719946562598</v>
      </c>
      <c r="AC11" s="14">
        <v>0</v>
      </c>
      <c r="AD11" s="14" t="s">
        <v>247</v>
      </c>
      <c r="AE11" s="14"/>
      <c r="AF11" s="14">
        <v>0.38980950582975799</v>
      </c>
      <c r="AG11" s="14">
        <v>0.34701446766428901</v>
      </c>
      <c r="AH11" s="14">
        <v>0.40217040517953601</v>
      </c>
      <c r="AI11" s="14"/>
      <c r="AJ11" s="14">
        <v>0.357714484613949</v>
      </c>
      <c r="AK11" s="14">
        <v>0.371805456025115</v>
      </c>
      <c r="AL11" s="14">
        <v>0.168528840876145</v>
      </c>
      <c r="AM11" s="14" t="s">
        <v>247</v>
      </c>
      <c r="AN11" s="14">
        <v>0.51217852866815206</v>
      </c>
      <c r="AO11" s="14"/>
      <c r="AP11" s="14">
        <v>0.52100843337721603</v>
      </c>
      <c r="AQ11" s="14">
        <v>0.37449313645393401</v>
      </c>
      <c r="AR11" s="14">
        <v>0.38120066958012799</v>
      </c>
      <c r="AS11" s="14"/>
      <c r="AT11" s="14" t="s">
        <v>247</v>
      </c>
      <c r="AU11" s="14">
        <v>0.41452995947479698</v>
      </c>
      <c r="AV11" s="14">
        <v>0.43725806093074399</v>
      </c>
      <c r="AW11" s="14">
        <v>0.25555929509835801</v>
      </c>
      <c r="AX11" s="14">
        <v>0.44954806085487398</v>
      </c>
      <c r="AY11" s="14"/>
      <c r="AZ11" s="14">
        <v>0.31674327996451601</v>
      </c>
      <c r="BA11" s="14">
        <v>0.372642798192792</v>
      </c>
      <c r="BB11" s="14">
        <v>0.62278930345627004</v>
      </c>
      <c r="BC11" s="14">
        <v>0.40888687138175001</v>
      </c>
      <c r="BD11" s="14">
        <v>0.47633112626017698</v>
      </c>
      <c r="BE11" s="14">
        <v>0.47511408769177399</v>
      </c>
    </row>
    <row r="12" spans="2:57" x14ac:dyDescent="0.25">
      <c r="B12" s="15" t="s">
        <v>326</v>
      </c>
      <c r="C12" s="14">
        <v>0.31846872107906798</v>
      </c>
      <c r="D12" s="14">
        <v>0.35719369316788102</v>
      </c>
      <c r="E12" s="14">
        <v>0.25713099040217802</v>
      </c>
      <c r="F12" s="14"/>
      <c r="G12" s="14">
        <v>0.347009962095917</v>
      </c>
      <c r="H12" s="14">
        <v>0.37511723269483699</v>
      </c>
      <c r="I12" s="14">
        <v>0.19188822709582401</v>
      </c>
      <c r="J12" s="14">
        <v>0.50520703351849905</v>
      </c>
      <c r="K12" s="14">
        <v>0.119678409865319</v>
      </c>
      <c r="L12" s="14">
        <v>0.34627560226432202</v>
      </c>
      <c r="M12" s="14"/>
      <c r="N12" s="14">
        <v>0.25740936555695698</v>
      </c>
      <c r="O12" s="14">
        <v>0.32409859423998799</v>
      </c>
      <c r="P12" s="14">
        <v>0.470106955822154</v>
      </c>
      <c r="Q12" s="14">
        <v>0.226027789038622</v>
      </c>
      <c r="R12" s="14"/>
      <c r="S12" s="14">
        <v>0.489706738897911</v>
      </c>
      <c r="T12" s="14">
        <v>0.37660202038767099</v>
      </c>
      <c r="U12" s="14">
        <v>0.33517202100044602</v>
      </c>
      <c r="V12" s="14" t="s">
        <v>247</v>
      </c>
      <c r="W12" s="14">
        <v>0.13405382673042501</v>
      </c>
      <c r="X12" s="14">
        <v>0.172774467808511</v>
      </c>
      <c r="Y12" s="14">
        <v>0.34093967372511702</v>
      </c>
      <c r="Z12" s="14">
        <v>0.57812131056372795</v>
      </c>
      <c r="AA12" s="14">
        <v>0.43075375477225503</v>
      </c>
      <c r="AB12" s="14">
        <v>0.18226745512411599</v>
      </c>
      <c r="AC12" s="14">
        <v>0</v>
      </c>
      <c r="AD12" s="14" t="s">
        <v>247</v>
      </c>
      <c r="AE12" s="14"/>
      <c r="AF12" s="14">
        <v>0.21994809859264</v>
      </c>
      <c r="AG12" s="14">
        <v>0.288510975643818</v>
      </c>
      <c r="AH12" s="14">
        <v>0.50292162534112395</v>
      </c>
      <c r="AI12" s="14"/>
      <c r="AJ12" s="14">
        <v>0.31892165022465002</v>
      </c>
      <c r="AK12" s="14">
        <v>0.29244907315266699</v>
      </c>
      <c r="AL12" s="14">
        <v>0.44846841867765103</v>
      </c>
      <c r="AM12" s="14" t="s">
        <v>247</v>
      </c>
      <c r="AN12" s="14">
        <v>0.41807501045945999</v>
      </c>
      <c r="AO12" s="14"/>
      <c r="AP12" s="14">
        <v>0.460563654552746</v>
      </c>
      <c r="AQ12" s="14">
        <v>0.32041712999990002</v>
      </c>
      <c r="AR12" s="14">
        <v>0.27237776491077298</v>
      </c>
      <c r="AS12" s="14"/>
      <c r="AT12" s="14" t="s">
        <v>247</v>
      </c>
      <c r="AU12" s="14">
        <v>0.20948126472115999</v>
      </c>
      <c r="AV12" s="14">
        <v>0.416021734146023</v>
      </c>
      <c r="AW12" s="14">
        <v>0.203919445431574</v>
      </c>
      <c r="AX12" s="14">
        <v>0.55045193914512602</v>
      </c>
      <c r="AY12" s="14"/>
      <c r="AZ12" s="14">
        <v>0.33872382740525497</v>
      </c>
      <c r="BA12" s="14">
        <v>0.30171644739225201</v>
      </c>
      <c r="BB12" s="14">
        <v>0.35360103706374202</v>
      </c>
      <c r="BC12" s="14">
        <v>0.55646220184862105</v>
      </c>
      <c r="BD12" s="14">
        <v>0.111670700923426</v>
      </c>
      <c r="BE12" s="14">
        <v>0.229330283362569</v>
      </c>
    </row>
    <row r="13" spans="2:57" x14ac:dyDescent="0.25">
      <c r="B13" s="15" t="s">
        <v>327</v>
      </c>
      <c r="C13" s="14">
        <v>0.31458102813473598</v>
      </c>
      <c r="D13" s="14">
        <v>0.31301809306245099</v>
      </c>
      <c r="E13" s="14">
        <v>0.283271024902019</v>
      </c>
      <c r="F13" s="14"/>
      <c r="G13" s="14">
        <v>0</v>
      </c>
      <c r="H13" s="14">
        <v>0.16684082673940001</v>
      </c>
      <c r="I13" s="14">
        <v>0.45549294207377999</v>
      </c>
      <c r="J13" s="14">
        <v>0.328932938181074</v>
      </c>
      <c r="K13" s="14">
        <v>0.36294057530466101</v>
      </c>
      <c r="L13" s="14">
        <v>0.56541177947237198</v>
      </c>
      <c r="M13" s="14"/>
      <c r="N13" s="14">
        <v>0.35699456755875902</v>
      </c>
      <c r="O13" s="14">
        <v>0.39319157838875402</v>
      </c>
      <c r="P13" s="14">
        <v>0.16262337193766399</v>
      </c>
      <c r="Q13" s="14">
        <v>0.29540124827776398</v>
      </c>
      <c r="R13" s="14"/>
      <c r="S13" s="14">
        <v>0.112761285414977</v>
      </c>
      <c r="T13" s="14">
        <v>0.26997268209992098</v>
      </c>
      <c r="U13" s="14">
        <v>0.50645494932185997</v>
      </c>
      <c r="V13" s="14" t="s">
        <v>247</v>
      </c>
      <c r="W13" s="14">
        <v>0.413251743003692</v>
      </c>
      <c r="X13" s="14">
        <v>0.243436538097515</v>
      </c>
      <c r="Y13" s="14">
        <v>0.31216847859111402</v>
      </c>
      <c r="Z13" s="14">
        <v>0</v>
      </c>
      <c r="AA13" s="14">
        <v>0.53249487770685799</v>
      </c>
      <c r="AB13" s="14">
        <v>0.41104192661342298</v>
      </c>
      <c r="AC13" s="14">
        <v>0</v>
      </c>
      <c r="AD13" s="14" t="s">
        <v>247</v>
      </c>
      <c r="AE13" s="14"/>
      <c r="AF13" s="14">
        <v>0.309089793179331</v>
      </c>
      <c r="AG13" s="14">
        <v>0.42926367593977</v>
      </c>
      <c r="AH13" s="14">
        <v>9.5356938368774305E-2</v>
      </c>
      <c r="AI13" s="14"/>
      <c r="AJ13" s="14">
        <v>0.30215989546548799</v>
      </c>
      <c r="AK13" s="14">
        <v>0.333498226364283</v>
      </c>
      <c r="AL13" s="14">
        <v>0.48459403011250601</v>
      </c>
      <c r="AM13" s="14" t="s">
        <v>247</v>
      </c>
      <c r="AN13" s="14">
        <v>0</v>
      </c>
      <c r="AO13" s="14"/>
      <c r="AP13" s="14">
        <v>0.24254209570368701</v>
      </c>
      <c r="AQ13" s="14">
        <v>0.38032239263262202</v>
      </c>
      <c r="AR13" s="14">
        <v>0.34305748579004502</v>
      </c>
      <c r="AS13" s="14"/>
      <c r="AT13" s="14" t="s">
        <v>247</v>
      </c>
      <c r="AU13" s="14">
        <v>0.37311537705605602</v>
      </c>
      <c r="AV13" s="14">
        <v>0.288367521334777</v>
      </c>
      <c r="AW13" s="14">
        <v>0.33142419144969099</v>
      </c>
      <c r="AX13" s="14">
        <v>0</v>
      </c>
      <c r="AY13" s="14"/>
      <c r="AZ13" s="14">
        <v>0.19504410819342899</v>
      </c>
      <c r="BA13" s="14">
        <v>0.33251162120343303</v>
      </c>
      <c r="BB13" s="14">
        <v>0.18256280844185599</v>
      </c>
      <c r="BC13" s="14">
        <v>0.13902681937418501</v>
      </c>
      <c r="BD13" s="14">
        <v>0.77244013113385801</v>
      </c>
      <c r="BE13" s="14">
        <v>0.44774480681953799</v>
      </c>
    </row>
    <row r="14" spans="2:57" ht="30" x14ac:dyDescent="0.25">
      <c r="B14" s="15" t="s">
        <v>328</v>
      </c>
      <c r="C14" s="14">
        <v>0.222754011189157</v>
      </c>
      <c r="D14" s="14">
        <v>0.25427027102269101</v>
      </c>
      <c r="E14" s="14">
        <v>0.120770418367699</v>
      </c>
      <c r="F14" s="14"/>
      <c r="G14" s="14">
        <v>0.15769931247251501</v>
      </c>
      <c r="H14" s="14">
        <v>0.17912084520357499</v>
      </c>
      <c r="I14" s="14">
        <v>0.26352282140654598</v>
      </c>
      <c r="J14" s="14">
        <v>0.25205784099463702</v>
      </c>
      <c r="K14" s="14">
        <v>0.121799763604535</v>
      </c>
      <c r="L14" s="14">
        <v>0.337798406709854</v>
      </c>
      <c r="M14" s="14"/>
      <c r="N14" s="14">
        <v>0.37992628440644399</v>
      </c>
      <c r="O14" s="14">
        <v>0.15574958545749601</v>
      </c>
      <c r="P14" s="14">
        <v>0.159837785781974</v>
      </c>
      <c r="Q14" s="14">
        <v>0.10298385976546399</v>
      </c>
      <c r="R14" s="14"/>
      <c r="S14" s="14">
        <v>0.21055839596547299</v>
      </c>
      <c r="T14" s="14">
        <v>0.108252632289491</v>
      </c>
      <c r="U14" s="14">
        <v>0.31958618115078802</v>
      </c>
      <c r="V14" s="14" t="s">
        <v>247</v>
      </c>
      <c r="W14" s="14">
        <v>0.56482124564085501</v>
      </c>
      <c r="X14" s="14">
        <v>0.25484820615609399</v>
      </c>
      <c r="Y14" s="14">
        <v>0</v>
      </c>
      <c r="Z14" s="14">
        <v>0.57812131056372795</v>
      </c>
      <c r="AA14" s="14">
        <v>0.101029342508731</v>
      </c>
      <c r="AB14" s="14">
        <v>0.22877447148930699</v>
      </c>
      <c r="AC14" s="14">
        <v>0</v>
      </c>
      <c r="AD14" s="14" t="s">
        <v>247</v>
      </c>
      <c r="AE14" s="14"/>
      <c r="AF14" s="14">
        <v>0.27382593008570499</v>
      </c>
      <c r="AG14" s="14">
        <v>0.26079992627880499</v>
      </c>
      <c r="AH14" s="14">
        <v>0.112850766384855</v>
      </c>
      <c r="AI14" s="14"/>
      <c r="AJ14" s="14">
        <v>0.153029231356554</v>
      </c>
      <c r="AK14" s="14">
        <v>0.26018715388475799</v>
      </c>
      <c r="AL14" s="14">
        <v>0.29686855618190899</v>
      </c>
      <c r="AM14" s="14" t="s">
        <v>247</v>
      </c>
      <c r="AN14" s="14">
        <v>0.14135325877428301</v>
      </c>
      <c r="AO14" s="14"/>
      <c r="AP14" s="14">
        <v>0.27450118660950001</v>
      </c>
      <c r="AQ14" s="14">
        <v>0.21311870009683301</v>
      </c>
      <c r="AR14" s="14">
        <v>0.24312079627980701</v>
      </c>
      <c r="AS14" s="14"/>
      <c r="AT14" s="14" t="s">
        <v>247</v>
      </c>
      <c r="AU14" s="14">
        <v>0.20775811236943001</v>
      </c>
      <c r="AV14" s="14">
        <v>0.164937713045889</v>
      </c>
      <c r="AW14" s="14">
        <v>0.43350867051514103</v>
      </c>
      <c r="AX14" s="14">
        <v>0</v>
      </c>
      <c r="AY14" s="14"/>
      <c r="AZ14" s="14">
        <v>0.21911577364180501</v>
      </c>
      <c r="BA14" s="14">
        <v>0.246296043011074</v>
      </c>
      <c r="BB14" s="14">
        <v>0.18256280844185599</v>
      </c>
      <c r="BC14" s="14">
        <v>0.116635218931279</v>
      </c>
      <c r="BD14" s="14">
        <v>0.28031944957163402</v>
      </c>
      <c r="BE14" s="14">
        <v>0.229330283362569</v>
      </c>
    </row>
    <row r="15" spans="2:57" ht="30" x14ac:dyDescent="0.25">
      <c r="B15" s="15" t="s">
        <v>329</v>
      </c>
      <c r="C15" s="14">
        <v>8.9324793852154097E-2</v>
      </c>
      <c r="D15" s="14">
        <v>0.115924765159717</v>
      </c>
      <c r="E15" s="14">
        <v>4.06904889484489E-2</v>
      </c>
      <c r="F15" s="14"/>
      <c r="G15" s="14">
        <v>0</v>
      </c>
      <c r="H15" s="14">
        <v>5.2976720145268601E-2</v>
      </c>
      <c r="I15" s="14">
        <v>0.13985053791773799</v>
      </c>
      <c r="J15" s="14">
        <v>0.16628454265763901</v>
      </c>
      <c r="K15" s="14">
        <v>0</v>
      </c>
      <c r="L15" s="14">
        <v>0.11426585637079199</v>
      </c>
      <c r="M15" s="14"/>
      <c r="N15" s="14">
        <v>0.13229811418596901</v>
      </c>
      <c r="O15" s="14">
        <v>9.2639454554916706E-2</v>
      </c>
      <c r="P15" s="14">
        <v>0</v>
      </c>
      <c r="Q15" s="14">
        <v>0.117355150487643</v>
      </c>
      <c r="R15" s="14"/>
      <c r="S15" s="14">
        <v>0</v>
      </c>
      <c r="T15" s="14">
        <v>0</v>
      </c>
      <c r="U15" s="14">
        <v>0.175325658341176</v>
      </c>
      <c r="V15" s="14" t="s">
        <v>247</v>
      </c>
      <c r="W15" s="14">
        <v>0.13405382673042501</v>
      </c>
      <c r="X15" s="14">
        <v>0.16536162317238301</v>
      </c>
      <c r="Y15" s="14">
        <v>0</v>
      </c>
      <c r="Z15" s="14">
        <v>0</v>
      </c>
      <c r="AA15" s="14">
        <v>0.24107973767207599</v>
      </c>
      <c r="AB15" s="14">
        <v>0</v>
      </c>
      <c r="AC15" s="14">
        <v>0</v>
      </c>
      <c r="AD15" s="14" t="s">
        <v>247</v>
      </c>
      <c r="AE15" s="14"/>
      <c r="AF15" s="14">
        <v>5.0138556763010801E-2</v>
      </c>
      <c r="AG15" s="14">
        <v>0.15024615413210399</v>
      </c>
      <c r="AH15" s="14">
        <v>0</v>
      </c>
      <c r="AI15" s="14"/>
      <c r="AJ15" s="14">
        <v>5.3531289421022497E-2</v>
      </c>
      <c r="AK15" s="14">
        <v>0.136729390211869</v>
      </c>
      <c r="AL15" s="14">
        <v>0.129433197570862</v>
      </c>
      <c r="AM15" s="14" t="s">
        <v>247</v>
      </c>
      <c r="AN15" s="14">
        <v>0</v>
      </c>
      <c r="AO15" s="14"/>
      <c r="AP15" s="14">
        <v>0</v>
      </c>
      <c r="AQ15" s="14">
        <v>0.14003254887605701</v>
      </c>
      <c r="AR15" s="14">
        <v>0</v>
      </c>
      <c r="AS15" s="14"/>
      <c r="AT15" s="14" t="s">
        <v>247</v>
      </c>
      <c r="AU15" s="14">
        <v>6.7959234397583307E-2</v>
      </c>
      <c r="AV15" s="14">
        <v>0.166477318602515</v>
      </c>
      <c r="AW15" s="14">
        <v>0</v>
      </c>
      <c r="AX15" s="14">
        <v>0</v>
      </c>
      <c r="AY15" s="14"/>
      <c r="AZ15" s="14">
        <v>4.8995156556210499E-2</v>
      </c>
      <c r="BA15" s="14">
        <v>9.5696853485398095E-2</v>
      </c>
      <c r="BB15" s="14">
        <v>0.18256280844185599</v>
      </c>
      <c r="BC15" s="14">
        <v>0.12824860875170699</v>
      </c>
      <c r="BD15" s="14">
        <v>0</v>
      </c>
      <c r="BE15" s="14">
        <v>0.229330283362569</v>
      </c>
    </row>
    <row r="16" spans="2:57" x14ac:dyDescent="0.25">
      <c r="B16" s="15" t="s">
        <v>321</v>
      </c>
      <c r="C16" s="23">
        <v>4.1645582327043101E-2</v>
      </c>
      <c r="D16" s="23">
        <v>2.1499975442969301E-2</v>
      </c>
      <c r="E16" s="23">
        <v>8.3969358845657704E-2</v>
      </c>
      <c r="F16" s="23"/>
      <c r="G16" s="23">
        <v>0</v>
      </c>
      <c r="H16" s="23">
        <v>4.9519935537135303E-2</v>
      </c>
      <c r="I16" s="23">
        <v>0</v>
      </c>
      <c r="J16" s="23">
        <v>0</v>
      </c>
      <c r="K16" s="23">
        <v>0.14131982743368299</v>
      </c>
      <c r="L16" s="23">
        <v>0.119015691637598</v>
      </c>
      <c r="M16" s="23"/>
      <c r="N16" s="23">
        <v>4.2516508701936601E-2</v>
      </c>
      <c r="O16" s="23">
        <v>4.68240241402086E-2</v>
      </c>
      <c r="P16" s="23">
        <v>6.3800502951866497E-2</v>
      </c>
      <c r="Q16" s="23">
        <v>0</v>
      </c>
      <c r="R16" s="23"/>
      <c r="S16" s="23">
        <v>9.8652342679935598E-2</v>
      </c>
      <c r="T16" s="23">
        <v>0</v>
      </c>
      <c r="U16" s="23">
        <v>0</v>
      </c>
      <c r="V16" s="23" t="s">
        <v>247</v>
      </c>
      <c r="W16" s="23">
        <v>0</v>
      </c>
      <c r="X16" s="23">
        <v>7.8876161417332794E-2</v>
      </c>
      <c r="Y16" s="23">
        <v>0</v>
      </c>
      <c r="Z16" s="23">
        <v>0</v>
      </c>
      <c r="AA16" s="23">
        <v>0</v>
      </c>
      <c r="AB16" s="23">
        <v>0</v>
      </c>
      <c r="AC16" s="23">
        <v>1</v>
      </c>
      <c r="AD16" s="23" t="s">
        <v>247</v>
      </c>
      <c r="AE16" s="23"/>
      <c r="AF16" s="23">
        <v>5.20440520085034E-2</v>
      </c>
      <c r="AG16" s="23">
        <v>0</v>
      </c>
      <c r="AH16" s="23">
        <v>0.18152410439024799</v>
      </c>
      <c r="AI16" s="23"/>
      <c r="AJ16" s="23">
        <v>5.55657240769497E-2</v>
      </c>
      <c r="AK16" s="23">
        <v>0</v>
      </c>
      <c r="AL16" s="23">
        <v>0</v>
      </c>
      <c r="AM16" s="23" t="s">
        <v>247</v>
      </c>
      <c r="AN16" s="23">
        <v>0.22737128442832</v>
      </c>
      <c r="AO16" s="23"/>
      <c r="AP16" s="23">
        <v>0</v>
      </c>
      <c r="AQ16" s="23">
        <v>0</v>
      </c>
      <c r="AR16" s="23">
        <v>0</v>
      </c>
      <c r="AS16" s="23"/>
      <c r="AT16" s="23" t="s">
        <v>247</v>
      </c>
      <c r="AU16" s="23">
        <v>5.0973598449364103E-2</v>
      </c>
      <c r="AV16" s="23">
        <v>3.33675874207532E-2</v>
      </c>
      <c r="AW16" s="23">
        <v>7.5273919371437001E-2</v>
      </c>
      <c r="AX16" s="23">
        <v>0</v>
      </c>
      <c r="AY16" s="23"/>
      <c r="AZ16" s="23">
        <v>4.5798173002072597E-2</v>
      </c>
      <c r="BA16" s="23">
        <v>3.8688742553161501E-2</v>
      </c>
      <c r="BB16" s="23">
        <v>0</v>
      </c>
      <c r="BC16" s="23">
        <v>0</v>
      </c>
      <c r="BD16" s="23">
        <v>0</v>
      </c>
      <c r="BE16" s="23">
        <v>0.24578380432920499</v>
      </c>
    </row>
    <row r="17" spans="2:2" x14ac:dyDescent="0.25">
      <c r="B17" s="39" t="s">
        <v>337</v>
      </c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BE22"/>
  <sheetViews>
    <sheetView showGridLines="0" workbookViewId="0">
      <pane xSplit="2" topLeftCell="C1" activePane="topRight" state="frozen"/>
      <selection pane="topRight" activeCell="B19" sqref="B19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336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791</v>
      </c>
      <c r="D7" s="10">
        <v>331</v>
      </c>
      <c r="E7" s="10">
        <v>457</v>
      </c>
      <c r="F7" s="10"/>
      <c r="G7" s="10">
        <v>116</v>
      </c>
      <c r="H7" s="10">
        <v>124</v>
      </c>
      <c r="I7" s="10">
        <v>138</v>
      </c>
      <c r="J7" s="10">
        <v>132</v>
      </c>
      <c r="K7" s="10">
        <v>117</v>
      </c>
      <c r="L7" s="10">
        <v>164</v>
      </c>
      <c r="M7" s="10"/>
      <c r="N7" s="10">
        <v>265</v>
      </c>
      <c r="O7" s="10">
        <v>240</v>
      </c>
      <c r="P7" s="10">
        <v>151</v>
      </c>
      <c r="Q7" s="10">
        <v>130</v>
      </c>
      <c r="R7" s="10"/>
      <c r="S7" s="10">
        <v>115</v>
      </c>
      <c r="T7" s="10">
        <v>116</v>
      </c>
      <c r="U7" s="10">
        <v>65</v>
      </c>
      <c r="V7" s="10">
        <v>56</v>
      </c>
      <c r="W7" s="10">
        <v>55</v>
      </c>
      <c r="X7" s="10">
        <v>56</v>
      </c>
      <c r="Y7" s="10">
        <v>64</v>
      </c>
      <c r="Z7" s="10">
        <v>35</v>
      </c>
      <c r="AA7" s="10">
        <v>90</v>
      </c>
      <c r="AB7" s="10">
        <v>56</v>
      </c>
      <c r="AC7" s="10">
        <v>54</v>
      </c>
      <c r="AD7" s="10">
        <v>29</v>
      </c>
      <c r="AE7" s="10"/>
      <c r="AF7" s="10">
        <v>252</v>
      </c>
      <c r="AG7" s="10">
        <v>347</v>
      </c>
      <c r="AH7" s="10">
        <v>94</v>
      </c>
      <c r="AI7" s="10"/>
      <c r="AJ7" s="10">
        <v>265</v>
      </c>
      <c r="AK7" s="10">
        <v>216</v>
      </c>
      <c r="AL7" s="10">
        <v>68</v>
      </c>
      <c r="AM7" s="10">
        <v>14</v>
      </c>
      <c r="AN7" s="10">
        <v>89</v>
      </c>
      <c r="AO7" s="10"/>
      <c r="AP7" s="10">
        <v>140</v>
      </c>
      <c r="AQ7" s="10">
        <v>291</v>
      </c>
      <c r="AR7" s="10">
        <v>64</v>
      </c>
      <c r="AS7" s="10"/>
      <c r="AT7" s="10" t="s">
        <v>246</v>
      </c>
      <c r="AU7" s="10">
        <v>257</v>
      </c>
      <c r="AV7" s="10">
        <v>278</v>
      </c>
      <c r="AW7" s="10">
        <v>109</v>
      </c>
      <c r="AX7" s="10">
        <v>14</v>
      </c>
      <c r="AY7" s="10"/>
      <c r="AZ7" s="10">
        <v>169</v>
      </c>
      <c r="BA7" s="10">
        <v>229</v>
      </c>
      <c r="BB7" s="10">
        <v>98</v>
      </c>
      <c r="BC7" s="10">
        <v>146</v>
      </c>
      <c r="BD7" s="10">
        <v>101</v>
      </c>
      <c r="BE7" s="10">
        <v>48</v>
      </c>
    </row>
    <row r="8" spans="2:57" ht="30" customHeight="1" x14ac:dyDescent="0.25">
      <c r="B8" s="11" t="s">
        <v>20</v>
      </c>
      <c r="C8" s="11">
        <v>780</v>
      </c>
      <c r="D8" s="11">
        <v>334</v>
      </c>
      <c r="E8" s="11">
        <v>443</v>
      </c>
      <c r="F8" s="11"/>
      <c r="G8" s="11">
        <v>121</v>
      </c>
      <c r="H8" s="11">
        <v>135</v>
      </c>
      <c r="I8" s="11">
        <v>140</v>
      </c>
      <c r="J8" s="11">
        <v>128</v>
      </c>
      <c r="K8" s="11">
        <v>105</v>
      </c>
      <c r="L8" s="11">
        <v>152</v>
      </c>
      <c r="M8" s="11"/>
      <c r="N8" s="11">
        <v>247</v>
      </c>
      <c r="O8" s="11">
        <v>226</v>
      </c>
      <c r="P8" s="11">
        <v>160</v>
      </c>
      <c r="Q8" s="11">
        <v>143</v>
      </c>
      <c r="R8" s="11"/>
      <c r="S8" s="11">
        <v>120</v>
      </c>
      <c r="T8" s="11">
        <v>108</v>
      </c>
      <c r="U8" s="11">
        <v>61</v>
      </c>
      <c r="V8" s="11">
        <v>57</v>
      </c>
      <c r="W8" s="11">
        <v>54</v>
      </c>
      <c r="X8" s="11">
        <v>59</v>
      </c>
      <c r="Y8" s="11">
        <v>61</v>
      </c>
      <c r="Z8" s="11">
        <v>33</v>
      </c>
      <c r="AA8" s="11">
        <v>89</v>
      </c>
      <c r="AB8" s="11">
        <v>58</v>
      </c>
      <c r="AC8" s="11">
        <v>53</v>
      </c>
      <c r="AD8" s="11">
        <v>27</v>
      </c>
      <c r="AE8" s="11"/>
      <c r="AF8" s="11">
        <v>245</v>
      </c>
      <c r="AG8" s="11">
        <v>338</v>
      </c>
      <c r="AH8" s="11">
        <v>96</v>
      </c>
      <c r="AI8" s="11"/>
      <c r="AJ8" s="11">
        <v>257</v>
      </c>
      <c r="AK8" s="11">
        <v>214</v>
      </c>
      <c r="AL8" s="11">
        <v>65</v>
      </c>
      <c r="AM8" s="11">
        <v>14</v>
      </c>
      <c r="AN8" s="11">
        <v>90</v>
      </c>
      <c r="AO8" s="11"/>
      <c r="AP8" s="11">
        <v>138</v>
      </c>
      <c r="AQ8" s="11">
        <v>288</v>
      </c>
      <c r="AR8" s="11">
        <v>61</v>
      </c>
      <c r="AS8" s="11"/>
      <c r="AT8" s="11" t="s">
        <v>246</v>
      </c>
      <c r="AU8" s="11">
        <v>260</v>
      </c>
      <c r="AV8" s="11">
        <v>274</v>
      </c>
      <c r="AW8" s="11">
        <v>106</v>
      </c>
      <c r="AX8" s="11">
        <v>13</v>
      </c>
      <c r="AY8" s="11"/>
      <c r="AZ8" s="11">
        <v>177</v>
      </c>
      <c r="BA8" s="11">
        <v>224</v>
      </c>
      <c r="BB8" s="11">
        <v>96</v>
      </c>
      <c r="BC8" s="11">
        <v>139</v>
      </c>
      <c r="BD8" s="11">
        <v>98</v>
      </c>
      <c r="BE8" s="11">
        <v>47</v>
      </c>
    </row>
    <row r="9" spans="2:57" x14ac:dyDescent="0.25">
      <c r="B9" s="15" t="s">
        <v>325</v>
      </c>
      <c r="C9" s="14">
        <v>0.484887229270759</v>
      </c>
      <c r="D9" s="14">
        <v>0.428343334648631</v>
      </c>
      <c r="E9" s="14">
        <v>0.52414820978521004</v>
      </c>
      <c r="F9" s="14"/>
      <c r="G9" s="14">
        <v>0.51394874408270097</v>
      </c>
      <c r="H9" s="14">
        <v>0.52488275657598804</v>
      </c>
      <c r="I9" s="14">
        <v>0.466498310116917</v>
      </c>
      <c r="J9" s="14">
        <v>0.43664928252583601</v>
      </c>
      <c r="K9" s="14">
        <v>0.466093844498849</v>
      </c>
      <c r="L9" s="14">
        <v>0.49688321264475099</v>
      </c>
      <c r="M9" s="14"/>
      <c r="N9" s="14">
        <v>0.42251304019666103</v>
      </c>
      <c r="O9" s="14">
        <v>0.55569995955921703</v>
      </c>
      <c r="P9" s="14">
        <v>0.47967128923366598</v>
      </c>
      <c r="Q9" s="14">
        <v>0.49507375501838902</v>
      </c>
      <c r="R9" s="14"/>
      <c r="S9" s="14">
        <v>0.41641761867063798</v>
      </c>
      <c r="T9" s="14">
        <v>0.505376207854207</v>
      </c>
      <c r="U9" s="14">
        <v>0.47936397698845101</v>
      </c>
      <c r="V9" s="14">
        <v>0.54644729007537496</v>
      </c>
      <c r="W9" s="14">
        <v>0.51295027307292096</v>
      </c>
      <c r="X9" s="14">
        <v>0.50733926709954702</v>
      </c>
      <c r="Y9" s="14">
        <v>0.42209334821641198</v>
      </c>
      <c r="Z9" s="14">
        <v>0.53176600488096604</v>
      </c>
      <c r="AA9" s="14">
        <v>0.44264153807001</v>
      </c>
      <c r="AB9" s="14">
        <v>0.53507518468933801</v>
      </c>
      <c r="AC9" s="14">
        <v>0.61796285277761998</v>
      </c>
      <c r="AD9" s="14">
        <v>0.343261137488656</v>
      </c>
      <c r="AE9" s="14"/>
      <c r="AF9" s="14">
        <v>0.51552539334033898</v>
      </c>
      <c r="AG9" s="14">
        <v>0.46988149477611202</v>
      </c>
      <c r="AH9" s="14">
        <v>0.42343957310511798</v>
      </c>
      <c r="AI9" s="14"/>
      <c r="AJ9" s="14">
        <v>0.47035648762902699</v>
      </c>
      <c r="AK9" s="14">
        <v>0.47250421887004401</v>
      </c>
      <c r="AL9" s="14">
        <v>0.45987339322611198</v>
      </c>
      <c r="AM9" s="14">
        <v>0.566310062779943</v>
      </c>
      <c r="AN9" s="14">
        <v>0.50056297772859004</v>
      </c>
      <c r="AO9" s="14"/>
      <c r="AP9" s="14">
        <v>0.461719465692917</v>
      </c>
      <c r="AQ9" s="14">
        <v>0.45749113532145902</v>
      </c>
      <c r="AR9" s="14">
        <v>0.50548544603053802</v>
      </c>
      <c r="AS9" s="14"/>
      <c r="AT9" s="14" t="s">
        <v>247</v>
      </c>
      <c r="AU9" s="14">
        <v>0.51350399952826598</v>
      </c>
      <c r="AV9" s="14">
        <v>0.457705957808904</v>
      </c>
      <c r="AW9" s="14">
        <v>0.43464362816471402</v>
      </c>
      <c r="AX9" s="14">
        <v>0.700288268344468</v>
      </c>
      <c r="AY9" s="14"/>
      <c r="AZ9" s="14">
        <v>0.44914424519821899</v>
      </c>
      <c r="BA9" s="14">
        <v>0.48402272586355399</v>
      </c>
      <c r="BB9" s="14">
        <v>0.40326103431537602</v>
      </c>
      <c r="BC9" s="14">
        <v>0.51805086317603999</v>
      </c>
      <c r="BD9" s="14">
        <v>0.54568631752450403</v>
      </c>
      <c r="BE9" s="14">
        <v>0.56517834739103101</v>
      </c>
    </row>
    <row r="10" spans="2:57" x14ac:dyDescent="0.25">
      <c r="B10" s="15" t="s">
        <v>324</v>
      </c>
      <c r="C10" s="14">
        <v>0.36631405694037</v>
      </c>
      <c r="D10" s="14">
        <v>0.30478103200073797</v>
      </c>
      <c r="E10" s="14">
        <v>0.40856041995910802</v>
      </c>
      <c r="F10" s="14"/>
      <c r="G10" s="14">
        <v>0.41117403995767399</v>
      </c>
      <c r="H10" s="14">
        <v>0.44928851148877302</v>
      </c>
      <c r="I10" s="14">
        <v>0.32104196672756702</v>
      </c>
      <c r="J10" s="14">
        <v>0.33143148839365999</v>
      </c>
      <c r="K10" s="14">
        <v>0.36205571039927997</v>
      </c>
      <c r="L10" s="14">
        <v>0.331109703783042</v>
      </c>
      <c r="M10" s="14"/>
      <c r="N10" s="14">
        <v>0.33977851415751598</v>
      </c>
      <c r="O10" s="14">
        <v>0.39895241184174302</v>
      </c>
      <c r="P10" s="14">
        <v>0.404229367707726</v>
      </c>
      <c r="Q10" s="14">
        <v>0.32428355954802301</v>
      </c>
      <c r="R10" s="14"/>
      <c r="S10" s="14">
        <v>0.35036607690243599</v>
      </c>
      <c r="T10" s="14">
        <v>0.433007391942762</v>
      </c>
      <c r="U10" s="14">
        <v>0.32322624160310498</v>
      </c>
      <c r="V10" s="14">
        <v>0.37750580418549301</v>
      </c>
      <c r="W10" s="14">
        <v>0.43130391062058399</v>
      </c>
      <c r="X10" s="14">
        <v>0.39658319125701202</v>
      </c>
      <c r="Y10" s="14">
        <v>0.38526206520490602</v>
      </c>
      <c r="Z10" s="14">
        <v>0.309785745518878</v>
      </c>
      <c r="AA10" s="14">
        <v>0.27890367572846803</v>
      </c>
      <c r="AB10" s="14">
        <v>0.34643139392400901</v>
      </c>
      <c r="AC10" s="14">
        <v>0.460858453089455</v>
      </c>
      <c r="AD10" s="14">
        <v>0.22208495210533599</v>
      </c>
      <c r="AE10" s="14"/>
      <c r="AF10" s="14">
        <v>0.34901894451626603</v>
      </c>
      <c r="AG10" s="14">
        <v>0.362775489466232</v>
      </c>
      <c r="AH10" s="14">
        <v>0.31307296107341498</v>
      </c>
      <c r="AI10" s="14"/>
      <c r="AJ10" s="14">
        <v>0.36579149325778798</v>
      </c>
      <c r="AK10" s="14">
        <v>0.36258415929853</v>
      </c>
      <c r="AL10" s="14">
        <v>0.41211772459056401</v>
      </c>
      <c r="AM10" s="14">
        <v>0.50949936953737496</v>
      </c>
      <c r="AN10" s="14">
        <v>0.355373571808549</v>
      </c>
      <c r="AO10" s="14"/>
      <c r="AP10" s="14">
        <v>0.322320549671958</v>
      </c>
      <c r="AQ10" s="14">
        <v>0.34658801574179299</v>
      </c>
      <c r="AR10" s="14">
        <v>0.37308259199299099</v>
      </c>
      <c r="AS10" s="14"/>
      <c r="AT10" s="14" t="s">
        <v>247</v>
      </c>
      <c r="AU10" s="14">
        <v>0.41453440575664702</v>
      </c>
      <c r="AV10" s="14">
        <v>0.307901431124249</v>
      </c>
      <c r="AW10" s="14">
        <v>0.41514984618584899</v>
      </c>
      <c r="AX10" s="14">
        <v>0.43224065365157899</v>
      </c>
      <c r="AY10" s="14"/>
      <c r="AZ10" s="14">
        <v>0.31501608042994</v>
      </c>
      <c r="BA10" s="14">
        <v>0.358458818184821</v>
      </c>
      <c r="BB10" s="14">
        <v>0.37151470910137502</v>
      </c>
      <c r="BC10" s="14">
        <v>0.383364147872443</v>
      </c>
      <c r="BD10" s="14">
        <v>0.43308179405357</v>
      </c>
      <c r="BE10" s="14">
        <v>0.396632331165023</v>
      </c>
    </row>
    <row r="11" spans="2:57" ht="45" x14ac:dyDescent="0.25">
      <c r="B11" s="15" t="s">
        <v>332</v>
      </c>
      <c r="C11" s="14">
        <v>0.34159120719957597</v>
      </c>
      <c r="D11" s="14">
        <v>0.33092894715157101</v>
      </c>
      <c r="E11" s="14">
        <v>0.34766779114309199</v>
      </c>
      <c r="F11" s="14"/>
      <c r="G11" s="14">
        <v>0.40262180624840799</v>
      </c>
      <c r="H11" s="14">
        <v>0.31990542284762002</v>
      </c>
      <c r="I11" s="14">
        <v>0.34473513425346702</v>
      </c>
      <c r="J11" s="14">
        <v>0.30794291878702201</v>
      </c>
      <c r="K11" s="14">
        <v>0.30221550945651299</v>
      </c>
      <c r="L11" s="14">
        <v>0.36481434396650803</v>
      </c>
      <c r="M11" s="14"/>
      <c r="N11" s="14">
        <v>0.39802907238552998</v>
      </c>
      <c r="O11" s="14">
        <v>0.37442348003425602</v>
      </c>
      <c r="P11" s="14">
        <v>0.27916860995257903</v>
      </c>
      <c r="Q11" s="14">
        <v>0.245549089503804</v>
      </c>
      <c r="R11" s="14"/>
      <c r="S11" s="14">
        <v>0.35664259632843198</v>
      </c>
      <c r="T11" s="14">
        <v>0.33875572425647099</v>
      </c>
      <c r="U11" s="14">
        <v>0.27311555621002698</v>
      </c>
      <c r="V11" s="14">
        <v>0.310856416687883</v>
      </c>
      <c r="W11" s="14">
        <v>0.40499427318842401</v>
      </c>
      <c r="X11" s="14">
        <v>0.35761374705196702</v>
      </c>
      <c r="Y11" s="14">
        <v>0.315154331485966</v>
      </c>
      <c r="Z11" s="14">
        <v>0.20899245848384199</v>
      </c>
      <c r="AA11" s="14">
        <v>0.39816936055134999</v>
      </c>
      <c r="AB11" s="14">
        <v>0.33163194340971203</v>
      </c>
      <c r="AC11" s="14">
        <v>0.39172886851246302</v>
      </c>
      <c r="AD11" s="14">
        <v>0.30269104750985498</v>
      </c>
      <c r="AE11" s="14"/>
      <c r="AF11" s="14">
        <v>0.297423164689057</v>
      </c>
      <c r="AG11" s="14">
        <v>0.36778920556665301</v>
      </c>
      <c r="AH11" s="14">
        <v>0.28775675622710201</v>
      </c>
      <c r="AI11" s="14"/>
      <c r="AJ11" s="14">
        <v>0.35567342840772698</v>
      </c>
      <c r="AK11" s="14">
        <v>0.33245582182815298</v>
      </c>
      <c r="AL11" s="14">
        <v>0.325455228699499</v>
      </c>
      <c r="AM11" s="14">
        <v>0.26520342055134699</v>
      </c>
      <c r="AN11" s="14">
        <v>0.23988107800071301</v>
      </c>
      <c r="AO11" s="14"/>
      <c r="AP11" s="14">
        <v>0.312417175085896</v>
      </c>
      <c r="AQ11" s="14">
        <v>0.34776318418943403</v>
      </c>
      <c r="AR11" s="14">
        <v>0.39692105022709601</v>
      </c>
      <c r="AS11" s="14"/>
      <c r="AT11" s="14" t="s">
        <v>247</v>
      </c>
      <c r="AU11" s="14">
        <v>0.34331722845564699</v>
      </c>
      <c r="AV11" s="14">
        <v>0.34685633195482801</v>
      </c>
      <c r="AW11" s="14">
        <v>0.44016734040890698</v>
      </c>
      <c r="AX11" s="14">
        <v>0.21210471514770299</v>
      </c>
      <c r="AY11" s="14"/>
      <c r="AZ11" s="14">
        <v>0.355230268948446</v>
      </c>
      <c r="BA11" s="14">
        <v>0.333592013725861</v>
      </c>
      <c r="BB11" s="14">
        <v>0.31875034632725902</v>
      </c>
      <c r="BC11" s="14">
        <v>0.31752044603878499</v>
      </c>
      <c r="BD11" s="14">
        <v>0.39880107471563497</v>
      </c>
      <c r="BE11" s="14">
        <v>0.32692153241012201</v>
      </c>
    </row>
    <row r="12" spans="2:57" ht="30" x14ac:dyDescent="0.25">
      <c r="B12" s="15" t="s">
        <v>333</v>
      </c>
      <c r="C12" s="14">
        <v>0.33662067009871</v>
      </c>
      <c r="D12" s="14">
        <v>0.33075121254429102</v>
      </c>
      <c r="E12" s="14">
        <v>0.33670249431770799</v>
      </c>
      <c r="F12" s="14"/>
      <c r="G12" s="14">
        <v>0.38995943230131203</v>
      </c>
      <c r="H12" s="14">
        <v>0.47088764566054703</v>
      </c>
      <c r="I12" s="14">
        <v>0.32596730530676998</v>
      </c>
      <c r="J12" s="14">
        <v>0.27643042669701001</v>
      </c>
      <c r="K12" s="14">
        <v>0.26667264534671098</v>
      </c>
      <c r="L12" s="14">
        <v>0.28403170191391602</v>
      </c>
      <c r="M12" s="14"/>
      <c r="N12" s="14">
        <v>0.328602280200256</v>
      </c>
      <c r="O12" s="14">
        <v>0.268284106090945</v>
      </c>
      <c r="P12" s="14">
        <v>0.43996663852562401</v>
      </c>
      <c r="Q12" s="14">
        <v>0.33268119897333198</v>
      </c>
      <c r="R12" s="14"/>
      <c r="S12" s="14">
        <v>0.34938240312873903</v>
      </c>
      <c r="T12" s="14">
        <v>0.33505153481743299</v>
      </c>
      <c r="U12" s="14">
        <v>0.31567604711799602</v>
      </c>
      <c r="V12" s="14">
        <v>0.32158734307574299</v>
      </c>
      <c r="W12" s="14">
        <v>0.41246522300803301</v>
      </c>
      <c r="X12" s="14">
        <v>0.28385840899499398</v>
      </c>
      <c r="Y12" s="14">
        <v>0.28393077906504399</v>
      </c>
      <c r="Z12" s="14">
        <v>0.31206432357309499</v>
      </c>
      <c r="AA12" s="14">
        <v>0.339130745351511</v>
      </c>
      <c r="AB12" s="14">
        <v>0.413360499185562</v>
      </c>
      <c r="AC12" s="14">
        <v>0.35329982114115999</v>
      </c>
      <c r="AD12" s="14">
        <v>0.27162653350389498</v>
      </c>
      <c r="AE12" s="14"/>
      <c r="AF12" s="14">
        <v>0.33788020271754798</v>
      </c>
      <c r="AG12" s="14">
        <v>0.31244784532248698</v>
      </c>
      <c r="AH12" s="14">
        <v>0.34844445210074598</v>
      </c>
      <c r="AI12" s="14"/>
      <c r="AJ12" s="14">
        <v>0.28962997201213497</v>
      </c>
      <c r="AK12" s="14">
        <v>0.33885400638555102</v>
      </c>
      <c r="AL12" s="14">
        <v>0.393107975660696</v>
      </c>
      <c r="AM12" s="14">
        <v>0.43696474017464398</v>
      </c>
      <c r="AN12" s="14">
        <v>0.35257825118017999</v>
      </c>
      <c r="AO12" s="14"/>
      <c r="AP12" s="14">
        <v>0.34968116684300898</v>
      </c>
      <c r="AQ12" s="14">
        <v>0.35095235406664699</v>
      </c>
      <c r="AR12" s="14">
        <v>0.327715227455604</v>
      </c>
      <c r="AS12" s="14"/>
      <c r="AT12" s="14" t="s">
        <v>247</v>
      </c>
      <c r="AU12" s="14">
        <v>0.33871904982064299</v>
      </c>
      <c r="AV12" s="14">
        <v>0.34920060691541699</v>
      </c>
      <c r="AW12" s="14">
        <v>0.32050585739269699</v>
      </c>
      <c r="AX12" s="14">
        <v>0.20956262544484699</v>
      </c>
      <c r="AY12" s="14"/>
      <c r="AZ12" s="14">
        <v>0.33381273946583001</v>
      </c>
      <c r="BA12" s="14">
        <v>0.33387781013635198</v>
      </c>
      <c r="BB12" s="14">
        <v>0.35871402559263998</v>
      </c>
      <c r="BC12" s="14">
        <v>0.30310436445422501</v>
      </c>
      <c r="BD12" s="14">
        <v>0.33529348080902599</v>
      </c>
      <c r="BE12" s="14">
        <v>0.41778746903124397</v>
      </c>
    </row>
    <row r="13" spans="2:57" ht="30" x14ac:dyDescent="0.25">
      <c r="B13" s="15" t="s">
        <v>328</v>
      </c>
      <c r="C13" s="14">
        <v>0.30008209578919598</v>
      </c>
      <c r="D13" s="14">
        <v>0.261759071028551</v>
      </c>
      <c r="E13" s="14">
        <v>0.32674299084121</v>
      </c>
      <c r="F13" s="14"/>
      <c r="G13" s="14">
        <v>0.29629778519015698</v>
      </c>
      <c r="H13" s="14">
        <v>0.247087390058704</v>
      </c>
      <c r="I13" s="14">
        <v>0.26707762244252498</v>
      </c>
      <c r="J13" s="14">
        <v>0.32096973944193202</v>
      </c>
      <c r="K13" s="14">
        <v>0.29663099880818</v>
      </c>
      <c r="L13" s="14">
        <v>0.36502084972342103</v>
      </c>
      <c r="M13" s="14"/>
      <c r="N13" s="14">
        <v>0.339067792097003</v>
      </c>
      <c r="O13" s="14">
        <v>0.28968247971185201</v>
      </c>
      <c r="P13" s="14">
        <v>0.28995221098757701</v>
      </c>
      <c r="Q13" s="14">
        <v>0.27112392367861698</v>
      </c>
      <c r="R13" s="14"/>
      <c r="S13" s="14">
        <v>0.30792842044834801</v>
      </c>
      <c r="T13" s="14">
        <v>0.33824764213543901</v>
      </c>
      <c r="U13" s="14">
        <v>0.32338994872708698</v>
      </c>
      <c r="V13" s="14">
        <v>0.38867088210440198</v>
      </c>
      <c r="W13" s="14">
        <v>0.280032061192382</v>
      </c>
      <c r="X13" s="14">
        <v>0.191433283785585</v>
      </c>
      <c r="Y13" s="14">
        <v>0.26047557781646202</v>
      </c>
      <c r="Z13" s="14">
        <v>0.30772841343565299</v>
      </c>
      <c r="AA13" s="14">
        <v>0.28998974453357701</v>
      </c>
      <c r="AB13" s="14">
        <v>0.276089811447922</v>
      </c>
      <c r="AC13" s="14">
        <v>0.370407550589891</v>
      </c>
      <c r="AD13" s="14">
        <v>0.178511287523625</v>
      </c>
      <c r="AE13" s="14"/>
      <c r="AF13" s="14">
        <v>0.31676940320362501</v>
      </c>
      <c r="AG13" s="14">
        <v>0.30221362043554501</v>
      </c>
      <c r="AH13" s="14">
        <v>0.211867435616864</v>
      </c>
      <c r="AI13" s="14"/>
      <c r="AJ13" s="14">
        <v>0.30180920496040903</v>
      </c>
      <c r="AK13" s="14">
        <v>0.29476395849832598</v>
      </c>
      <c r="AL13" s="14">
        <v>0.26291875128650599</v>
      </c>
      <c r="AM13" s="14">
        <v>0.36891843052671802</v>
      </c>
      <c r="AN13" s="14">
        <v>0.25362531529283</v>
      </c>
      <c r="AO13" s="14"/>
      <c r="AP13" s="14">
        <v>0.24595507668352801</v>
      </c>
      <c r="AQ13" s="14">
        <v>0.29971396481662799</v>
      </c>
      <c r="AR13" s="14">
        <v>0.32593904651830502</v>
      </c>
      <c r="AS13" s="14"/>
      <c r="AT13" s="14" t="s">
        <v>247</v>
      </c>
      <c r="AU13" s="14">
        <v>0.31905948144526802</v>
      </c>
      <c r="AV13" s="14">
        <v>0.26212852791130897</v>
      </c>
      <c r="AW13" s="14">
        <v>0.35797283344386299</v>
      </c>
      <c r="AX13" s="14">
        <v>0.47725172003647598</v>
      </c>
      <c r="AY13" s="14"/>
      <c r="AZ13" s="14">
        <v>0.25447636238429999</v>
      </c>
      <c r="BA13" s="14">
        <v>0.32210707724439303</v>
      </c>
      <c r="BB13" s="14">
        <v>0.28311279730350503</v>
      </c>
      <c r="BC13" s="14">
        <v>0.32313989208715799</v>
      </c>
      <c r="BD13" s="14">
        <v>0.29812373313067297</v>
      </c>
      <c r="BE13" s="14">
        <v>0.33704194457568998</v>
      </c>
    </row>
    <row r="14" spans="2:57" ht="30" x14ac:dyDescent="0.25">
      <c r="B14" s="15" t="s">
        <v>334</v>
      </c>
      <c r="C14" s="14">
        <v>0.247365407710222</v>
      </c>
      <c r="D14" s="14">
        <v>0.21108958171563599</v>
      </c>
      <c r="E14" s="14">
        <v>0.27213754078622199</v>
      </c>
      <c r="F14" s="14"/>
      <c r="G14" s="14">
        <v>0.323286716251377</v>
      </c>
      <c r="H14" s="14">
        <v>0.26885634909996903</v>
      </c>
      <c r="I14" s="14">
        <v>0.30377218908938602</v>
      </c>
      <c r="J14" s="14">
        <v>0.24505765328212101</v>
      </c>
      <c r="K14" s="14">
        <v>0.18608613918944</v>
      </c>
      <c r="L14" s="14">
        <v>0.160257389418103</v>
      </c>
      <c r="M14" s="14"/>
      <c r="N14" s="14">
        <v>0.29904097380442801</v>
      </c>
      <c r="O14" s="14">
        <v>0.22310128854938299</v>
      </c>
      <c r="P14" s="14">
        <v>0.23422663926847401</v>
      </c>
      <c r="Q14" s="14">
        <v>0.20420247075963899</v>
      </c>
      <c r="R14" s="14"/>
      <c r="S14" s="14">
        <v>0.24802365349055799</v>
      </c>
      <c r="T14" s="14">
        <v>0.273974091979584</v>
      </c>
      <c r="U14" s="14">
        <v>0.159813968696527</v>
      </c>
      <c r="V14" s="14">
        <v>0.20387295313783901</v>
      </c>
      <c r="W14" s="14">
        <v>0.29659126415944798</v>
      </c>
      <c r="X14" s="14">
        <v>0.18470774400194601</v>
      </c>
      <c r="Y14" s="14">
        <v>0.18794074662312599</v>
      </c>
      <c r="Z14" s="14">
        <v>0.27742274039729098</v>
      </c>
      <c r="AA14" s="14">
        <v>0.26109852216107599</v>
      </c>
      <c r="AB14" s="14">
        <v>0.33743450403059799</v>
      </c>
      <c r="AC14" s="14">
        <v>0.272135646315258</v>
      </c>
      <c r="AD14" s="14">
        <v>0.27631808915424699</v>
      </c>
      <c r="AE14" s="14"/>
      <c r="AF14" s="14">
        <v>0.182935877394415</v>
      </c>
      <c r="AG14" s="14">
        <v>0.28793486028297199</v>
      </c>
      <c r="AH14" s="14">
        <v>0.19771887612047401</v>
      </c>
      <c r="AI14" s="14"/>
      <c r="AJ14" s="14">
        <v>0.197214776289244</v>
      </c>
      <c r="AK14" s="14">
        <v>0.28089380727624003</v>
      </c>
      <c r="AL14" s="14">
        <v>0.196425508946767</v>
      </c>
      <c r="AM14" s="14">
        <v>0.137249129757787</v>
      </c>
      <c r="AN14" s="14">
        <v>0.25692402935477598</v>
      </c>
      <c r="AO14" s="14"/>
      <c r="AP14" s="14">
        <v>0.229563156330507</v>
      </c>
      <c r="AQ14" s="14">
        <v>0.27511843494787303</v>
      </c>
      <c r="AR14" s="14">
        <v>0.22588218816665601</v>
      </c>
      <c r="AS14" s="14"/>
      <c r="AT14" s="14" t="s">
        <v>247</v>
      </c>
      <c r="AU14" s="14">
        <v>8.9417234373341606E-2</v>
      </c>
      <c r="AV14" s="14">
        <v>0.37705923307348799</v>
      </c>
      <c r="AW14" s="14">
        <v>0.48097105275087498</v>
      </c>
      <c r="AX14" s="14">
        <v>0.444970988281784</v>
      </c>
      <c r="AY14" s="14"/>
      <c r="AZ14" s="14">
        <v>0.34160233471482798</v>
      </c>
      <c r="BA14" s="14">
        <v>0.25276993304551498</v>
      </c>
      <c r="BB14" s="14">
        <v>0.19815674149054699</v>
      </c>
      <c r="BC14" s="14">
        <v>0.18972452223762701</v>
      </c>
      <c r="BD14" s="14">
        <v>0.22646449480226699</v>
      </c>
      <c r="BE14" s="14">
        <v>0.18125311208911399</v>
      </c>
    </row>
    <row r="15" spans="2:57" ht="30" x14ac:dyDescent="0.25">
      <c r="B15" s="15" t="s">
        <v>335</v>
      </c>
      <c r="C15" s="14">
        <v>0.133899120186838</v>
      </c>
      <c r="D15" s="14">
        <v>0.149926400083572</v>
      </c>
      <c r="E15" s="14">
        <v>0.122691368794761</v>
      </c>
      <c r="F15" s="14"/>
      <c r="G15" s="14">
        <v>0.15411167035211901</v>
      </c>
      <c r="H15" s="14">
        <v>0.118843853271838</v>
      </c>
      <c r="I15" s="14">
        <v>0.158434629338048</v>
      </c>
      <c r="J15" s="14">
        <v>0.11946993975650599</v>
      </c>
      <c r="K15" s="14">
        <v>0.133106813314158</v>
      </c>
      <c r="L15" s="14">
        <v>0.121350405647265</v>
      </c>
      <c r="M15" s="14"/>
      <c r="N15" s="14">
        <v>0.134204341798003</v>
      </c>
      <c r="O15" s="14">
        <v>0.12650522947557</v>
      </c>
      <c r="P15" s="14">
        <v>0.15518475674760601</v>
      </c>
      <c r="Q15" s="14">
        <v>0.117476764049771</v>
      </c>
      <c r="R15" s="14"/>
      <c r="S15" s="14">
        <v>0.14875221393450799</v>
      </c>
      <c r="T15" s="14">
        <v>0.190672620385095</v>
      </c>
      <c r="U15" s="14">
        <v>0.169723873684478</v>
      </c>
      <c r="V15" s="14">
        <v>0.162285595053521</v>
      </c>
      <c r="W15" s="14">
        <v>5.2583295782330397E-2</v>
      </c>
      <c r="X15" s="14">
        <v>0.103792477420973</v>
      </c>
      <c r="Y15" s="14">
        <v>0.13933104598158999</v>
      </c>
      <c r="Z15" s="14">
        <v>0.12145453025879301</v>
      </c>
      <c r="AA15" s="14">
        <v>9.4607710703516104E-2</v>
      </c>
      <c r="AB15" s="14">
        <v>0.10785584000684401</v>
      </c>
      <c r="AC15" s="14">
        <v>0.14139879054434301</v>
      </c>
      <c r="AD15" s="14">
        <v>0.102087286166229</v>
      </c>
      <c r="AE15" s="14"/>
      <c r="AF15" s="14">
        <v>0.14983902383679701</v>
      </c>
      <c r="AG15" s="14">
        <v>0.121960119455266</v>
      </c>
      <c r="AH15" s="14">
        <v>0.12668567480444901</v>
      </c>
      <c r="AI15" s="14"/>
      <c r="AJ15" s="14">
        <v>0.13315395192468499</v>
      </c>
      <c r="AK15" s="14">
        <v>0.12784664234681001</v>
      </c>
      <c r="AL15" s="14">
        <v>0.14281438064267299</v>
      </c>
      <c r="AM15" s="14">
        <v>0.22596099648222201</v>
      </c>
      <c r="AN15" s="14">
        <v>0.12440441832768399</v>
      </c>
      <c r="AO15" s="14"/>
      <c r="AP15" s="14">
        <v>0.137417975031527</v>
      </c>
      <c r="AQ15" s="14">
        <v>0.122174103746407</v>
      </c>
      <c r="AR15" s="14">
        <v>0.127191823134294</v>
      </c>
      <c r="AS15" s="14"/>
      <c r="AT15" s="14" t="s">
        <v>247</v>
      </c>
      <c r="AU15" s="14">
        <v>0.14816876946831301</v>
      </c>
      <c r="AV15" s="14">
        <v>0.12918732034469399</v>
      </c>
      <c r="AW15" s="14">
        <v>0.110186558029472</v>
      </c>
      <c r="AX15" s="14">
        <v>0</v>
      </c>
      <c r="AY15" s="14"/>
      <c r="AZ15" s="14">
        <v>0.12551327438104201</v>
      </c>
      <c r="BA15" s="14">
        <v>0.14139590229194601</v>
      </c>
      <c r="BB15" s="14">
        <v>0.16544463269135501</v>
      </c>
      <c r="BC15" s="14">
        <v>0.108172024736732</v>
      </c>
      <c r="BD15" s="14">
        <v>0.15157367807289299</v>
      </c>
      <c r="BE15" s="14">
        <v>0.104579339442725</v>
      </c>
    </row>
    <row r="16" spans="2:57" x14ac:dyDescent="0.25">
      <c r="B16" s="15" t="s">
        <v>87</v>
      </c>
      <c r="C16" s="14">
        <v>1.3935366965265501E-2</v>
      </c>
      <c r="D16" s="14">
        <v>9.0000354208197002E-3</v>
      </c>
      <c r="E16" s="14">
        <v>1.7747834498567899E-2</v>
      </c>
      <c r="F16" s="14"/>
      <c r="G16" s="14">
        <v>0</v>
      </c>
      <c r="H16" s="14">
        <v>0</v>
      </c>
      <c r="I16" s="14">
        <v>2.20312533539814E-2</v>
      </c>
      <c r="J16" s="14">
        <v>3.2518117990694199E-2</v>
      </c>
      <c r="K16" s="14">
        <v>2.5575866000635099E-2</v>
      </c>
      <c r="L16" s="14">
        <v>6.2372182272464102E-3</v>
      </c>
      <c r="M16" s="14"/>
      <c r="N16" s="14">
        <v>1.1055712849547599E-2</v>
      </c>
      <c r="O16" s="14">
        <v>8.1127268546581192E-3</v>
      </c>
      <c r="P16" s="14">
        <v>2.6383577529386099E-2</v>
      </c>
      <c r="Q16" s="14">
        <v>1.46531482704675E-2</v>
      </c>
      <c r="R16" s="14"/>
      <c r="S16" s="14">
        <v>1.7009251960609002E-2</v>
      </c>
      <c r="T16" s="14">
        <v>7.9858126249495696E-3</v>
      </c>
      <c r="U16" s="14">
        <v>0</v>
      </c>
      <c r="V16" s="14">
        <v>1.4882704489834E-2</v>
      </c>
      <c r="W16" s="14">
        <v>0</v>
      </c>
      <c r="X16" s="14">
        <v>1.64858069622945E-2</v>
      </c>
      <c r="Y16" s="14">
        <v>3.0428572701986699E-2</v>
      </c>
      <c r="Z16" s="14">
        <v>2.9592707918825699E-2</v>
      </c>
      <c r="AA16" s="14">
        <v>1.2849447337773099E-2</v>
      </c>
      <c r="AB16" s="14">
        <v>2.1661767269223999E-2</v>
      </c>
      <c r="AC16" s="14">
        <v>1.7535573173132299E-2</v>
      </c>
      <c r="AD16" s="14">
        <v>0</v>
      </c>
      <c r="AE16" s="14"/>
      <c r="AF16" s="14">
        <v>2.69120795474206E-2</v>
      </c>
      <c r="AG16" s="14">
        <v>6.5841203776737202E-3</v>
      </c>
      <c r="AH16" s="14">
        <v>2.1314414708424101E-2</v>
      </c>
      <c r="AI16" s="14"/>
      <c r="AJ16" s="14">
        <v>1.7869475843849399E-2</v>
      </c>
      <c r="AK16" s="14">
        <v>2.07852862897198E-2</v>
      </c>
      <c r="AL16" s="14">
        <v>0</v>
      </c>
      <c r="AM16" s="14">
        <v>0</v>
      </c>
      <c r="AN16" s="14">
        <v>2.02983794220341E-2</v>
      </c>
      <c r="AO16" s="14"/>
      <c r="AP16" s="14">
        <v>6.5552708766519396E-3</v>
      </c>
      <c r="AQ16" s="14">
        <v>1.54431974501674E-2</v>
      </c>
      <c r="AR16" s="14">
        <v>1.5460819150848799E-2</v>
      </c>
      <c r="AS16" s="14"/>
      <c r="AT16" s="14" t="s">
        <v>247</v>
      </c>
      <c r="AU16" s="14">
        <v>2.7834850211797001E-2</v>
      </c>
      <c r="AV16" s="14">
        <v>3.0961048804973102E-3</v>
      </c>
      <c r="AW16" s="14">
        <v>8.7176902278776006E-3</v>
      </c>
      <c r="AX16" s="14">
        <v>0</v>
      </c>
      <c r="AY16" s="14"/>
      <c r="AZ16" s="14">
        <v>1.3581440000346501E-2</v>
      </c>
      <c r="BA16" s="14">
        <v>2.5107530579096499E-2</v>
      </c>
      <c r="BB16" s="14">
        <v>9.6548734290806005E-3</v>
      </c>
      <c r="BC16" s="14">
        <v>0</v>
      </c>
      <c r="BD16" s="14">
        <v>1.9615686924654901E-2</v>
      </c>
      <c r="BE16" s="14">
        <v>0</v>
      </c>
    </row>
    <row r="17" spans="2:57" x14ac:dyDescent="0.25">
      <c r="B17" s="15" t="s">
        <v>321</v>
      </c>
      <c r="C17" s="23">
        <v>6.1673561980852498E-2</v>
      </c>
      <c r="D17" s="23">
        <v>8.1846535246885399E-2</v>
      </c>
      <c r="E17" s="23">
        <v>4.6867050353631999E-2</v>
      </c>
      <c r="F17" s="23"/>
      <c r="G17" s="23">
        <v>3.3904987447807303E-2</v>
      </c>
      <c r="H17" s="23">
        <v>1.5726190107389699E-2</v>
      </c>
      <c r="I17" s="23">
        <v>2.7606226942066998E-2</v>
      </c>
      <c r="J17" s="23">
        <v>5.17148160240345E-2</v>
      </c>
      <c r="K17" s="23">
        <v>0.12783761999735299</v>
      </c>
      <c r="L17" s="23">
        <v>0.118610552579703</v>
      </c>
      <c r="M17" s="23"/>
      <c r="N17" s="23">
        <v>8.7257122008981294E-2</v>
      </c>
      <c r="O17" s="23">
        <v>5.21607903466762E-2</v>
      </c>
      <c r="P17" s="23">
        <v>3.1327757094442903E-2</v>
      </c>
      <c r="Q17" s="23">
        <v>6.8741171908007506E-2</v>
      </c>
      <c r="R17" s="23"/>
      <c r="S17" s="23">
        <v>6.5576301656593505E-2</v>
      </c>
      <c r="T17" s="23">
        <v>4.02486114981596E-2</v>
      </c>
      <c r="U17" s="23">
        <v>0.117095331829529</v>
      </c>
      <c r="V17" s="23">
        <v>0.13361985103577401</v>
      </c>
      <c r="W17" s="23">
        <v>3.4654144342637701E-2</v>
      </c>
      <c r="X17" s="23">
        <v>1.4848976273215801E-2</v>
      </c>
      <c r="Y17" s="23">
        <v>7.1164702249226705E-2</v>
      </c>
      <c r="Z17" s="23">
        <v>2.3941787765994999E-2</v>
      </c>
      <c r="AA17" s="23">
        <v>5.08591415137725E-2</v>
      </c>
      <c r="AB17" s="23">
        <v>3.7215685471581501E-2</v>
      </c>
      <c r="AC17" s="23">
        <v>7.1103723789272794E-2</v>
      </c>
      <c r="AD17" s="23">
        <v>0.102560602575038</v>
      </c>
      <c r="AE17" s="23"/>
      <c r="AF17" s="23">
        <v>6.2531641912136296E-2</v>
      </c>
      <c r="AG17" s="23">
        <v>6.9574427039001699E-2</v>
      </c>
      <c r="AH17" s="23">
        <v>4.3496364315486001E-2</v>
      </c>
      <c r="AI17" s="23"/>
      <c r="AJ17" s="23">
        <v>4.5555976943170699E-2</v>
      </c>
      <c r="AK17" s="23">
        <v>4.3442434676413899E-2</v>
      </c>
      <c r="AL17" s="23">
        <v>9.83838799395685E-2</v>
      </c>
      <c r="AM17" s="23">
        <v>0.13765083289070801</v>
      </c>
      <c r="AN17" s="23">
        <v>5.4805370826260399E-2</v>
      </c>
      <c r="AO17" s="23"/>
      <c r="AP17" s="23">
        <v>3.9694390534918599E-2</v>
      </c>
      <c r="AQ17" s="23">
        <v>5.9006334303456399E-2</v>
      </c>
      <c r="AR17" s="23">
        <v>5.8952913561260499E-2</v>
      </c>
      <c r="AS17" s="23"/>
      <c r="AT17" s="23" t="s">
        <v>247</v>
      </c>
      <c r="AU17" s="23">
        <v>4.3635324368032198E-2</v>
      </c>
      <c r="AV17" s="23">
        <v>6.3498837530857194E-2</v>
      </c>
      <c r="AW17" s="23">
        <v>5.4907377222383501E-2</v>
      </c>
      <c r="AX17" s="23">
        <v>6.1495873540037403E-2</v>
      </c>
      <c r="AY17" s="23"/>
      <c r="AZ17" s="23">
        <v>6.83493986817304E-2</v>
      </c>
      <c r="BA17" s="23">
        <v>3.6174689212088801E-2</v>
      </c>
      <c r="BB17" s="23">
        <v>4.7736802354019399E-2</v>
      </c>
      <c r="BC17" s="23">
        <v>0.10187167128694501</v>
      </c>
      <c r="BD17" s="23">
        <v>7.3740849568104103E-2</v>
      </c>
      <c r="BE17" s="23">
        <v>4.2343463175839799E-2</v>
      </c>
    </row>
    <row r="18" spans="2:57" x14ac:dyDescent="0.25">
      <c r="B18" s="39" t="s">
        <v>452</v>
      </c>
    </row>
    <row r="19" spans="2:57" x14ac:dyDescent="0.25">
      <c r="B19" t="s">
        <v>91</v>
      </c>
    </row>
    <row r="20" spans="2:57" x14ac:dyDescent="0.25">
      <c r="B20" t="s">
        <v>92</v>
      </c>
    </row>
    <row r="22" spans="2:57" x14ac:dyDescent="0.25">
      <c r="B22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2:BE21"/>
  <sheetViews>
    <sheetView showGridLines="0" topLeftCell="A6" workbookViewId="0">
      <pane xSplit="2" topLeftCell="C1" activePane="topRight" state="frozen"/>
      <selection pane="topRight" activeCell="B18" sqref="B18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344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115</v>
      </c>
      <c r="D7" s="10">
        <v>51</v>
      </c>
      <c r="E7" s="10">
        <v>64</v>
      </c>
      <c r="F7" s="10"/>
      <c r="G7" s="10">
        <v>17</v>
      </c>
      <c r="H7" s="10">
        <v>21</v>
      </c>
      <c r="I7" s="10">
        <v>25</v>
      </c>
      <c r="J7" s="10">
        <v>20</v>
      </c>
      <c r="K7" s="10">
        <v>12</v>
      </c>
      <c r="L7" s="10">
        <v>20</v>
      </c>
      <c r="M7" s="10"/>
      <c r="N7" s="10">
        <v>38</v>
      </c>
      <c r="O7" s="10">
        <v>30</v>
      </c>
      <c r="P7" s="10">
        <v>30</v>
      </c>
      <c r="Q7" s="10">
        <v>16</v>
      </c>
      <c r="R7" s="10"/>
      <c r="S7" s="10">
        <v>16</v>
      </c>
      <c r="T7" s="10">
        <v>14</v>
      </c>
      <c r="U7" s="10">
        <v>6</v>
      </c>
      <c r="V7" s="10">
        <v>13</v>
      </c>
      <c r="W7" s="10">
        <v>11</v>
      </c>
      <c r="X7" s="10">
        <v>9</v>
      </c>
      <c r="Y7" s="10">
        <v>12</v>
      </c>
      <c r="Z7" s="10">
        <v>3</v>
      </c>
      <c r="AA7" s="10">
        <v>8</v>
      </c>
      <c r="AB7" s="10">
        <v>12</v>
      </c>
      <c r="AC7" s="10">
        <v>6</v>
      </c>
      <c r="AD7" s="10">
        <v>5</v>
      </c>
      <c r="AE7" s="10"/>
      <c r="AF7" s="10">
        <v>33</v>
      </c>
      <c r="AG7" s="10">
        <v>53</v>
      </c>
      <c r="AH7" s="10">
        <v>19</v>
      </c>
      <c r="AI7" s="10"/>
      <c r="AJ7" s="10">
        <v>31</v>
      </c>
      <c r="AK7" s="10">
        <v>41</v>
      </c>
      <c r="AL7" s="10">
        <v>11</v>
      </c>
      <c r="AM7" s="10">
        <v>1</v>
      </c>
      <c r="AN7" s="10">
        <v>10</v>
      </c>
      <c r="AO7" s="10"/>
      <c r="AP7" s="10">
        <v>13</v>
      </c>
      <c r="AQ7" s="10">
        <v>49</v>
      </c>
      <c r="AR7" s="10">
        <v>13</v>
      </c>
      <c r="AS7" s="10"/>
      <c r="AT7" s="10" t="s">
        <v>246</v>
      </c>
      <c r="AU7" s="10">
        <v>38</v>
      </c>
      <c r="AV7" s="10">
        <v>36</v>
      </c>
      <c r="AW7" s="10">
        <v>20</v>
      </c>
      <c r="AX7" s="10">
        <v>1</v>
      </c>
      <c r="AY7" s="10"/>
      <c r="AZ7" s="10">
        <v>32</v>
      </c>
      <c r="BA7" s="10">
        <v>34</v>
      </c>
      <c r="BB7" s="10">
        <v>11</v>
      </c>
      <c r="BC7" s="10">
        <v>22</v>
      </c>
      <c r="BD7" s="10">
        <v>10</v>
      </c>
      <c r="BE7" s="10">
        <v>6</v>
      </c>
    </row>
    <row r="8" spans="2:57" ht="30" customHeight="1" x14ac:dyDescent="0.25">
      <c r="B8" s="11" t="s">
        <v>20</v>
      </c>
      <c r="C8" s="11">
        <v>115</v>
      </c>
      <c r="D8" s="11">
        <v>52</v>
      </c>
      <c r="E8" s="11">
        <v>63</v>
      </c>
      <c r="F8" s="11"/>
      <c r="G8" s="11">
        <v>18</v>
      </c>
      <c r="H8" s="11">
        <v>22</v>
      </c>
      <c r="I8" s="11">
        <v>26</v>
      </c>
      <c r="J8" s="11">
        <v>20</v>
      </c>
      <c r="K8" s="11">
        <v>11</v>
      </c>
      <c r="L8" s="11">
        <v>18</v>
      </c>
      <c r="M8" s="11"/>
      <c r="N8" s="11">
        <v>36</v>
      </c>
      <c r="O8" s="11">
        <v>28</v>
      </c>
      <c r="P8" s="11">
        <v>32</v>
      </c>
      <c r="Q8" s="11">
        <v>17</v>
      </c>
      <c r="R8" s="11"/>
      <c r="S8" s="11">
        <v>17</v>
      </c>
      <c r="T8" s="11">
        <v>13</v>
      </c>
      <c r="U8" s="11">
        <v>6</v>
      </c>
      <c r="V8" s="11">
        <v>13</v>
      </c>
      <c r="W8" s="11">
        <v>12</v>
      </c>
      <c r="X8" s="11">
        <v>10</v>
      </c>
      <c r="Y8" s="11">
        <v>12</v>
      </c>
      <c r="Z8" s="11">
        <v>3</v>
      </c>
      <c r="AA8" s="11">
        <v>8</v>
      </c>
      <c r="AB8" s="11">
        <v>12</v>
      </c>
      <c r="AC8" s="11">
        <v>6</v>
      </c>
      <c r="AD8" s="11">
        <v>5</v>
      </c>
      <c r="AE8" s="11"/>
      <c r="AF8" s="11">
        <v>32</v>
      </c>
      <c r="AG8" s="11">
        <v>51</v>
      </c>
      <c r="AH8" s="11">
        <v>21</v>
      </c>
      <c r="AI8" s="11"/>
      <c r="AJ8" s="11">
        <v>30</v>
      </c>
      <c r="AK8" s="11">
        <v>42</v>
      </c>
      <c r="AL8" s="11">
        <v>10</v>
      </c>
      <c r="AM8" s="11">
        <v>1</v>
      </c>
      <c r="AN8" s="11">
        <v>11</v>
      </c>
      <c r="AO8" s="11"/>
      <c r="AP8" s="11">
        <v>13</v>
      </c>
      <c r="AQ8" s="11">
        <v>50</v>
      </c>
      <c r="AR8" s="11">
        <v>13</v>
      </c>
      <c r="AS8" s="11"/>
      <c r="AT8" s="11" t="s">
        <v>246</v>
      </c>
      <c r="AU8" s="11">
        <v>38</v>
      </c>
      <c r="AV8" s="11">
        <v>35</v>
      </c>
      <c r="AW8" s="11">
        <v>21</v>
      </c>
      <c r="AX8" s="11">
        <v>1</v>
      </c>
      <c r="AY8" s="11"/>
      <c r="AZ8" s="11">
        <v>33</v>
      </c>
      <c r="BA8" s="11">
        <v>33</v>
      </c>
      <c r="BB8" s="11">
        <v>11</v>
      </c>
      <c r="BC8" s="11">
        <v>22</v>
      </c>
      <c r="BD8" s="11">
        <v>10</v>
      </c>
      <c r="BE8" s="11">
        <v>6</v>
      </c>
    </row>
    <row r="9" spans="2:57" ht="45" x14ac:dyDescent="0.25">
      <c r="B9" s="15" t="s">
        <v>338</v>
      </c>
      <c r="C9" s="14">
        <v>0.38586035780894901</v>
      </c>
      <c r="D9" s="14">
        <v>0.35754475181281697</v>
      </c>
      <c r="E9" s="14">
        <v>0.409041808078971</v>
      </c>
      <c r="F9" s="14"/>
      <c r="G9" s="14">
        <v>0.35198101664629899</v>
      </c>
      <c r="H9" s="14">
        <v>0.40342794219865002</v>
      </c>
      <c r="I9" s="14">
        <v>0.33446997917931598</v>
      </c>
      <c r="J9" s="14">
        <v>0.25569387306383901</v>
      </c>
      <c r="K9" s="14">
        <v>0.57340063098151295</v>
      </c>
      <c r="L9" s="14">
        <v>0.50506270216512905</v>
      </c>
      <c r="M9" s="14"/>
      <c r="N9" s="14">
        <v>0.39317470932715798</v>
      </c>
      <c r="O9" s="14">
        <v>0.45625406805684499</v>
      </c>
      <c r="P9" s="14">
        <v>0.29892795892100499</v>
      </c>
      <c r="Q9" s="14">
        <v>0.384791259509626</v>
      </c>
      <c r="R9" s="14"/>
      <c r="S9" s="14">
        <v>0.30543225311446798</v>
      </c>
      <c r="T9" s="14">
        <v>0.41503787764660999</v>
      </c>
      <c r="U9" s="14">
        <v>0.66657816528646496</v>
      </c>
      <c r="V9" s="14">
        <v>0.61987431422850803</v>
      </c>
      <c r="W9" s="14">
        <v>0.258584092773052</v>
      </c>
      <c r="X9" s="14">
        <v>0.43596011629777998</v>
      </c>
      <c r="Y9" s="14">
        <v>0.17600430503028799</v>
      </c>
      <c r="Z9" s="14">
        <v>0.34161172248871502</v>
      </c>
      <c r="AA9" s="14">
        <v>0.51221626878465498</v>
      </c>
      <c r="AB9" s="14">
        <v>0.41598079810747801</v>
      </c>
      <c r="AC9" s="14">
        <v>0.15128877318539199</v>
      </c>
      <c r="AD9" s="14">
        <v>0.38760779012679297</v>
      </c>
      <c r="AE9" s="14"/>
      <c r="AF9" s="14">
        <v>0.39589149188809097</v>
      </c>
      <c r="AG9" s="14">
        <v>0.40321958735311297</v>
      </c>
      <c r="AH9" s="14">
        <v>0.32082653533683703</v>
      </c>
      <c r="AI9" s="14"/>
      <c r="AJ9" s="14">
        <v>0.29325364484073002</v>
      </c>
      <c r="AK9" s="14">
        <v>0.388968605491324</v>
      </c>
      <c r="AL9" s="14">
        <v>0.43728818207168002</v>
      </c>
      <c r="AM9" s="14">
        <v>1</v>
      </c>
      <c r="AN9" s="14">
        <v>0.29720428843094698</v>
      </c>
      <c r="AO9" s="14"/>
      <c r="AP9" s="14">
        <v>0.38580342387823302</v>
      </c>
      <c r="AQ9" s="14">
        <v>0.36451450159198101</v>
      </c>
      <c r="AR9" s="14">
        <v>0.20156970653257</v>
      </c>
      <c r="AS9" s="14"/>
      <c r="AT9" s="14" t="s">
        <v>247</v>
      </c>
      <c r="AU9" s="14">
        <v>0.38911405970484902</v>
      </c>
      <c r="AV9" s="14">
        <v>0.35120860340356902</v>
      </c>
      <c r="AW9" s="14">
        <v>0.44906459371552898</v>
      </c>
      <c r="AX9" s="14">
        <v>0</v>
      </c>
      <c r="AY9" s="14"/>
      <c r="AZ9" s="14">
        <v>0.344762117182915</v>
      </c>
      <c r="BA9" s="14">
        <v>0.52238321212515204</v>
      </c>
      <c r="BB9" s="14">
        <v>8.8514307143462603E-2</v>
      </c>
      <c r="BC9" s="14">
        <v>0.34781807971888701</v>
      </c>
      <c r="BD9" s="14">
        <v>0.50172027525905105</v>
      </c>
      <c r="BE9" s="14">
        <v>0.32287895671292499</v>
      </c>
    </row>
    <row r="10" spans="2:57" ht="45" x14ac:dyDescent="0.25">
      <c r="B10" s="15" t="s">
        <v>339</v>
      </c>
      <c r="C10" s="14">
        <v>0.37072050934538298</v>
      </c>
      <c r="D10" s="14">
        <v>0.35954010987558399</v>
      </c>
      <c r="E10" s="14">
        <v>0.37987369061028398</v>
      </c>
      <c r="F10" s="14"/>
      <c r="G10" s="14">
        <v>0.40760586653986702</v>
      </c>
      <c r="H10" s="14">
        <v>0.42209388898566103</v>
      </c>
      <c r="I10" s="14">
        <v>0.45647538979058799</v>
      </c>
      <c r="J10" s="14">
        <v>0.258193452603248</v>
      </c>
      <c r="K10" s="14">
        <v>0.25404974327707502</v>
      </c>
      <c r="L10" s="14">
        <v>0.34028418068713001</v>
      </c>
      <c r="M10" s="14"/>
      <c r="N10" s="14">
        <v>0.304127906821544</v>
      </c>
      <c r="O10" s="14">
        <v>0.39753947503591103</v>
      </c>
      <c r="P10" s="14">
        <v>0.32588426157205602</v>
      </c>
      <c r="Q10" s="14">
        <v>0.57108799494591</v>
      </c>
      <c r="R10" s="14"/>
      <c r="S10" s="14">
        <v>0.370119145243962</v>
      </c>
      <c r="T10" s="14">
        <v>0.45749623902587999</v>
      </c>
      <c r="U10" s="14">
        <v>0.50892782508676004</v>
      </c>
      <c r="V10" s="14">
        <v>7.5072844003853598E-2</v>
      </c>
      <c r="W10" s="14">
        <v>0.18807747634595401</v>
      </c>
      <c r="X10" s="14">
        <v>0.43635115308316402</v>
      </c>
      <c r="Y10" s="14">
        <v>0.35652078490428202</v>
      </c>
      <c r="Z10" s="14">
        <v>0.66958995358898199</v>
      </c>
      <c r="AA10" s="14">
        <v>0.628192397778078</v>
      </c>
      <c r="AB10" s="14">
        <v>0.52399277148285095</v>
      </c>
      <c r="AC10" s="14">
        <v>0.28745808869433098</v>
      </c>
      <c r="AD10" s="14">
        <v>0.19751384108084699</v>
      </c>
      <c r="AE10" s="14"/>
      <c r="AF10" s="14">
        <v>0.30953129970614501</v>
      </c>
      <c r="AG10" s="14">
        <v>0.38368998605621402</v>
      </c>
      <c r="AH10" s="14">
        <v>0.37204620089374602</v>
      </c>
      <c r="AI10" s="14"/>
      <c r="AJ10" s="14">
        <v>0.38274230385010599</v>
      </c>
      <c r="AK10" s="14">
        <v>0.42416592039321099</v>
      </c>
      <c r="AL10" s="14">
        <v>0.27921493941111902</v>
      </c>
      <c r="AM10" s="14">
        <v>1</v>
      </c>
      <c r="AN10" s="14">
        <v>0.19219292521801301</v>
      </c>
      <c r="AO10" s="14"/>
      <c r="AP10" s="14">
        <v>0.46026744989294499</v>
      </c>
      <c r="AQ10" s="14">
        <v>0.44569448172537302</v>
      </c>
      <c r="AR10" s="14">
        <v>0.22179685566188501</v>
      </c>
      <c r="AS10" s="14"/>
      <c r="AT10" s="14" t="s">
        <v>247</v>
      </c>
      <c r="AU10" s="14">
        <v>0.35975161582663601</v>
      </c>
      <c r="AV10" s="14">
        <v>0.251863778497247</v>
      </c>
      <c r="AW10" s="14">
        <v>0.56014673333367104</v>
      </c>
      <c r="AX10" s="14">
        <v>0</v>
      </c>
      <c r="AY10" s="14"/>
      <c r="AZ10" s="14">
        <v>0.40067314842313301</v>
      </c>
      <c r="BA10" s="14">
        <v>0.35699478899829101</v>
      </c>
      <c r="BB10" s="14">
        <v>0.46966269392878102</v>
      </c>
      <c r="BC10" s="14">
        <v>0.41771255947042202</v>
      </c>
      <c r="BD10" s="14">
        <v>0.212830378955536</v>
      </c>
      <c r="BE10" s="14">
        <v>0.17449028835896899</v>
      </c>
    </row>
    <row r="11" spans="2:57" ht="45" x14ac:dyDescent="0.25">
      <c r="B11" s="15" t="s">
        <v>340</v>
      </c>
      <c r="C11" s="14">
        <v>0.33544389394666801</v>
      </c>
      <c r="D11" s="14">
        <v>0.40938173546322598</v>
      </c>
      <c r="E11" s="14">
        <v>0.27491238364019999</v>
      </c>
      <c r="F11" s="14"/>
      <c r="G11" s="14">
        <v>0.346466086268371</v>
      </c>
      <c r="H11" s="14">
        <v>0.27375942766468803</v>
      </c>
      <c r="I11" s="14">
        <v>0.33820794690433997</v>
      </c>
      <c r="J11" s="14">
        <v>0.249972801104801</v>
      </c>
      <c r="K11" s="14">
        <v>0.24259659689347499</v>
      </c>
      <c r="L11" s="14">
        <v>0.54396903720523504</v>
      </c>
      <c r="M11" s="14"/>
      <c r="N11" s="14">
        <v>0.44960973422784201</v>
      </c>
      <c r="O11" s="14">
        <v>0.37290120577995201</v>
      </c>
      <c r="P11" s="14">
        <v>0.25393909519842101</v>
      </c>
      <c r="Q11" s="14">
        <v>0.149844829698074</v>
      </c>
      <c r="R11" s="14"/>
      <c r="S11" s="14">
        <v>0.19844030309462199</v>
      </c>
      <c r="T11" s="14">
        <v>0.33267434493500198</v>
      </c>
      <c r="U11" s="14">
        <v>0.66657816528646496</v>
      </c>
      <c r="V11" s="14">
        <v>0.22055138581099401</v>
      </c>
      <c r="W11" s="14">
        <v>0.15923544331285999</v>
      </c>
      <c r="X11" s="14">
        <v>0.45256105517007</v>
      </c>
      <c r="Y11" s="14">
        <v>0.43262074690576202</v>
      </c>
      <c r="Z11" s="14">
        <v>0.34161172248871502</v>
      </c>
      <c r="AA11" s="14">
        <v>0.49826292442993902</v>
      </c>
      <c r="AB11" s="14">
        <v>0.28368710502669298</v>
      </c>
      <c r="AC11" s="14">
        <v>0.46147074035042401</v>
      </c>
      <c r="AD11" s="14">
        <v>0.38760779012679297</v>
      </c>
      <c r="AE11" s="14"/>
      <c r="AF11" s="14">
        <v>0.42952242775284599</v>
      </c>
      <c r="AG11" s="14">
        <v>0.32012175585769798</v>
      </c>
      <c r="AH11" s="14">
        <v>0.30434950866321903</v>
      </c>
      <c r="AI11" s="14"/>
      <c r="AJ11" s="14">
        <v>0.347935821670735</v>
      </c>
      <c r="AK11" s="14">
        <v>0.32334442353123</v>
      </c>
      <c r="AL11" s="14">
        <v>0.33545412391842799</v>
      </c>
      <c r="AM11" s="14">
        <v>1</v>
      </c>
      <c r="AN11" s="14">
        <v>0.18470648609734899</v>
      </c>
      <c r="AO11" s="14"/>
      <c r="AP11" s="14">
        <v>0.37571062773992497</v>
      </c>
      <c r="AQ11" s="14">
        <v>0.36006492808268897</v>
      </c>
      <c r="AR11" s="14">
        <v>0.203407586976393</v>
      </c>
      <c r="AS11" s="14"/>
      <c r="AT11" s="14" t="s">
        <v>247</v>
      </c>
      <c r="AU11" s="14">
        <v>0.33558616819180098</v>
      </c>
      <c r="AV11" s="14">
        <v>0.37148365845179299</v>
      </c>
      <c r="AW11" s="14">
        <v>0.26675706877166699</v>
      </c>
      <c r="AX11" s="14">
        <v>0</v>
      </c>
      <c r="AY11" s="14"/>
      <c r="AZ11" s="14">
        <v>0.2181591005686</v>
      </c>
      <c r="BA11" s="14">
        <v>0.37791694571793999</v>
      </c>
      <c r="BB11" s="14">
        <v>0.45501671889616702</v>
      </c>
      <c r="BC11" s="14">
        <v>0.36020529785579802</v>
      </c>
      <c r="BD11" s="14">
        <v>0.50520976305913401</v>
      </c>
      <c r="BE11" s="14">
        <v>0.15907271011400401</v>
      </c>
    </row>
    <row r="12" spans="2:57" ht="30" x14ac:dyDescent="0.25">
      <c r="B12" s="15" t="s">
        <v>341</v>
      </c>
      <c r="C12" s="14">
        <v>0.28257925653746002</v>
      </c>
      <c r="D12" s="14">
        <v>0.343824822315416</v>
      </c>
      <c r="E12" s="14">
        <v>0.23243867195894499</v>
      </c>
      <c r="F12" s="14"/>
      <c r="G12" s="14">
        <v>0.28215847906508801</v>
      </c>
      <c r="H12" s="14">
        <v>4.4621756487068599E-2</v>
      </c>
      <c r="I12" s="14">
        <v>0.48693800290045403</v>
      </c>
      <c r="J12" s="14">
        <v>0.35713239170524502</v>
      </c>
      <c r="K12" s="14">
        <v>0.17607006261555899</v>
      </c>
      <c r="L12" s="14">
        <v>0.25136993050050599</v>
      </c>
      <c r="M12" s="14"/>
      <c r="N12" s="14">
        <v>0.248802734189363</v>
      </c>
      <c r="O12" s="14">
        <v>0.403676062185573</v>
      </c>
      <c r="P12" s="14">
        <v>0.23308358590959199</v>
      </c>
      <c r="Q12" s="14">
        <v>0.26526004302679801</v>
      </c>
      <c r="R12" s="14"/>
      <c r="S12" s="14">
        <v>0.24061760987936601</v>
      </c>
      <c r="T12" s="14">
        <v>0.14947813357470799</v>
      </c>
      <c r="U12" s="14">
        <v>0.352157976240416</v>
      </c>
      <c r="V12" s="14">
        <v>7.5072844003853598E-2</v>
      </c>
      <c r="W12" s="14">
        <v>0.26660090882743498</v>
      </c>
      <c r="X12" s="14">
        <v>0.53410025490556701</v>
      </c>
      <c r="Y12" s="14">
        <v>9.9105907148143102E-2</v>
      </c>
      <c r="Z12" s="14">
        <v>0.65838827751128504</v>
      </c>
      <c r="AA12" s="14">
        <v>0.247891039993796</v>
      </c>
      <c r="AB12" s="14">
        <v>0.68291736582954998</v>
      </c>
      <c r="AC12" s="14">
        <v>0.151208092217614</v>
      </c>
      <c r="AD12" s="14">
        <v>0.21494952138165499</v>
      </c>
      <c r="AE12" s="14"/>
      <c r="AF12" s="14">
        <v>0.28672059894826202</v>
      </c>
      <c r="AG12" s="14">
        <v>0.309536962507309</v>
      </c>
      <c r="AH12" s="14">
        <v>0.210268644754254</v>
      </c>
      <c r="AI12" s="14"/>
      <c r="AJ12" s="14">
        <v>0.19284838544750299</v>
      </c>
      <c r="AK12" s="14">
        <v>0.39259930044320501</v>
      </c>
      <c r="AL12" s="14">
        <v>0.36647159426527298</v>
      </c>
      <c r="AM12" s="14">
        <v>1</v>
      </c>
      <c r="AN12" s="14">
        <v>0.101639754764505</v>
      </c>
      <c r="AO12" s="14"/>
      <c r="AP12" s="14">
        <v>0.298386701942988</v>
      </c>
      <c r="AQ12" s="14">
        <v>0.31286547567925299</v>
      </c>
      <c r="AR12" s="14">
        <v>0.39324170602545899</v>
      </c>
      <c r="AS12" s="14"/>
      <c r="AT12" s="14" t="s">
        <v>247</v>
      </c>
      <c r="AU12" s="14">
        <v>0.265845244610249</v>
      </c>
      <c r="AV12" s="14">
        <v>0.274428961695942</v>
      </c>
      <c r="AW12" s="14">
        <v>0.30724936813477099</v>
      </c>
      <c r="AX12" s="14">
        <v>0</v>
      </c>
      <c r="AY12" s="14"/>
      <c r="AZ12" s="14">
        <v>0.27750280805970601</v>
      </c>
      <c r="BA12" s="14">
        <v>0.27172750158125702</v>
      </c>
      <c r="BB12" s="14">
        <v>0.36131996161153002</v>
      </c>
      <c r="BC12" s="14">
        <v>0.29229018758228098</v>
      </c>
      <c r="BD12" s="14">
        <v>0.191860050860889</v>
      </c>
      <c r="BE12" s="14">
        <v>0.34961313641854203</v>
      </c>
    </row>
    <row r="13" spans="2:57" ht="45" x14ac:dyDescent="0.25">
      <c r="B13" s="15" t="s">
        <v>342</v>
      </c>
      <c r="C13" s="14">
        <v>0.25117975354345201</v>
      </c>
      <c r="D13" s="14">
        <v>0.25032864926192999</v>
      </c>
      <c r="E13" s="14">
        <v>0.251876536496972</v>
      </c>
      <c r="F13" s="14"/>
      <c r="G13" s="14">
        <v>0.300033177363489</v>
      </c>
      <c r="H13" s="14">
        <v>0.38026327588612602</v>
      </c>
      <c r="I13" s="14">
        <v>0.24578808642873601</v>
      </c>
      <c r="J13" s="14">
        <v>0.20638366767212701</v>
      </c>
      <c r="K13" s="14">
        <v>0.17342141577685799</v>
      </c>
      <c r="L13" s="14">
        <v>0.15129693968164701</v>
      </c>
      <c r="M13" s="14"/>
      <c r="N13" s="14">
        <v>0.187290360349811</v>
      </c>
      <c r="O13" s="14">
        <v>0.207965766764691</v>
      </c>
      <c r="P13" s="14">
        <v>0.28137398202342401</v>
      </c>
      <c r="Q13" s="14">
        <v>0.41311703705972103</v>
      </c>
      <c r="R13" s="14"/>
      <c r="S13" s="14">
        <v>0.36086269030725499</v>
      </c>
      <c r="T13" s="14">
        <v>0.28921717769527899</v>
      </c>
      <c r="U13" s="14">
        <v>0.157650340199705</v>
      </c>
      <c r="V13" s="14">
        <v>0.25124259401453197</v>
      </c>
      <c r="W13" s="14">
        <v>0.400275137231897</v>
      </c>
      <c r="X13" s="14">
        <v>0.242149509285847</v>
      </c>
      <c r="Y13" s="14">
        <v>7.8283754572677305E-2</v>
      </c>
      <c r="Z13" s="14">
        <v>0</v>
      </c>
      <c r="AA13" s="14">
        <v>0.37505207839372801</v>
      </c>
      <c r="AB13" s="14">
        <v>0.151139906613141</v>
      </c>
      <c r="AC13" s="14">
        <v>0.197460915931394</v>
      </c>
      <c r="AD13" s="14">
        <v>0.19992884741070399</v>
      </c>
      <c r="AE13" s="14"/>
      <c r="AF13" s="14">
        <v>0.19555033324982199</v>
      </c>
      <c r="AG13" s="14">
        <v>0.23083824094693001</v>
      </c>
      <c r="AH13" s="14">
        <v>0.36279705138063301</v>
      </c>
      <c r="AI13" s="14"/>
      <c r="AJ13" s="14">
        <v>0.201829525168636</v>
      </c>
      <c r="AK13" s="14">
        <v>0.153193146067577</v>
      </c>
      <c r="AL13" s="14">
        <v>0.46828905799884502</v>
      </c>
      <c r="AM13" s="14">
        <v>0</v>
      </c>
      <c r="AN13" s="14">
        <v>0.794889350740006</v>
      </c>
      <c r="AO13" s="14"/>
      <c r="AP13" s="14">
        <v>0.24195873970145201</v>
      </c>
      <c r="AQ13" s="14">
        <v>0.181090869007243</v>
      </c>
      <c r="AR13" s="14">
        <v>0.43456007765312199</v>
      </c>
      <c r="AS13" s="14"/>
      <c r="AT13" s="14" t="s">
        <v>247</v>
      </c>
      <c r="AU13" s="14">
        <v>0.29928611029603802</v>
      </c>
      <c r="AV13" s="14">
        <v>0.26178241156566201</v>
      </c>
      <c r="AW13" s="14">
        <v>0.24558224791393801</v>
      </c>
      <c r="AX13" s="14">
        <v>0</v>
      </c>
      <c r="AY13" s="14"/>
      <c r="AZ13" s="14">
        <v>0.34408578682849</v>
      </c>
      <c r="BA13" s="14">
        <v>0.14653982140701399</v>
      </c>
      <c r="BB13" s="14">
        <v>0.19353155457486201</v>
      </c>
      <c r="BC13" s="14">
        <v>0.29003100887312599</v>
      </c>
      <c r="BD13" s="14">
        <v>0.31018007352471699</v>
      </c>
      <c r="BE13" s="14">
        <v>0.17449028835896899</v>
      </c>
    </row>
    <row r="14" spans="2:57" ht="75" x14ac:dyDescent="0.25">
      <c r="B14" s="15" t="s">
        <v>343</v>
      </c>
      <c r="C14" s="14">
        <v>0.17266376659315999</v>
      </c>
      <c r="D14" s="14">
        <v>0.147512164584543</v>
      </c>
      <c r="E14" s="14">
        <v>0.19325490673170301</v>
      </c>
      <c r="F14" s="14"/>
      <c r="G14" s="14">
        <v>0.36339755749980701</v>
      </c>
      <c r="H14" s="14">
        <v>0.185707834799657</v>
      </c>
      <c r="I14" s="14">
        <v>0.19988742332307</v>
      </c>
      <c r="J14" s="14">
        <v>0.15883232178764201</v>
      </c>
      <c r="K14" s="14">
        <v>0</v>
      </c>
      <c r="L14" s="14">
        <v>4.7787930868965899E-2</v>
      </c>
      <c r="M14" s="14"/>
      <c r="N14" s="14">
        <v>0.15732539217111799</v>
      </c>
      <c r="O14" s="14">
        <v>0.14114810773418501</v>
      </c>
      <c r="P14" s="14">
        <v>0.16198824771568901</v>
      </c>
      <c r="Q14" s="14">
        <v>0.28516938251086599</v>
      </c>
      <c r="R14" s="14"/>
      <c r="S14" s="14">
        <v>0.25377414793444197</v>
      </c>
      <c r="T14" s="14">
        <v>0.212777341450861</v>
      </c>
      <c r="U14" s="14">
        <v>0.179226618316883</v>
      </c>
      <c r="V14" s="14">
        <v>0.31557692578112401</v>
      </c>
      <c r="W14" s="14">
        <v>0</v>
      </c>
      <c r="X14" s="14">
        <v>0.11396681477329999</v>
      </c>
      <c r="Y14" s="14">
        <v>0</v>
      </c>
      <c r="Z14" s="14">
        <v>0</v>
      </c>
      <c r="AA14" s="14">
        <v>0.13042597868722999</v>
      </c>
      <c r="AB14" s="14">
        <v>0.19138157196942601</v>
      </c>
      <c r="AC14" s="14">
        <v>0.53852925964957599</v>
      </c>
      <c r="AD14" s="14">
        <v>0</v>
      </c>
      <c r="AE14" s="14"/>
      <c r="AF14" s="14">
        <v>6.6804480082783696E-2</v>
      </c>
      <c r="AG14" s="14">
        <v>0.19675403688798199</v>
      </c>
      <c r="AH14" s="14">
        <v>0.10930039928525</v>
      </c>
      <c r="AI14" s="14"/>
      <c r="AJ14" s="14">
        <v>5.9861388896841602E-2</v>
      </c>
      <c r="AK14" s="14">
        <v>0.16789857719260401</v>
      </c>
      <c r="AL14" s="14">
        <v>0.18769520593438099</v>
      </c>
      <c r="AM14" s="14">
        <v>0</v>
      </c>
      <c r="AN14" s="14">
        <v>0.30776335745890299</v>
      </c>
      <c r="AO14" s="14"/>
      <c r="AP14" s="14">
        <v>7.2166479646866802E-2</v>
      </c>
      <c r="AQ14" s="14">
        <v>0.16784782199523199</v>
      </c>
      <c r="AR14" s="14">
        <v>0.15280135749061699</v>
      </c>
      <c r="AS14" s="14"/>
      <c r="AT14" s="14" t="s">
        <v>247</v>
      </c>
      <c r="AU14" s="14">
        <v>7.7877413519723604E-2</v>
      </c>
      <c r="AV14" s="14">
        <v>0.23669011790981301</v>
      </c>
      <c r="AW14" s="14">
        <v>0.101997169448277</v>
      </c>
      <c r="AX14" s="14">
        <v>1</v>
      </c>
      <c r="AY14" s="14"/>
      <c r="AZ14" s="14">
        <v>0.21883056425842401</v>
      </c>
      <c r="BA14" s="14">
        <v>0.183553370224147</v>
      </c>
      <c r="BB14" s="14">
        <v>0.17498658210517801</v>
      </c>
      <c r="BC14" s="14">
        <v>0.16027829560363099</v>
      </c>
      <c r="BD14" s="14">
        <v>0</v>
      </c>
      <c r="BE14" s="14">
        <v>0.17799656433222499</v>
      </c>
    </row>
    <row r="15" spans="2:57" x14ac:dyDescent="0.25">
      <c r="B15" s="15" t="s">
        <v>87</v>
      </c>
      <c r="C15" s="14">
        <v>5.2005494922597602E-2</v>
      </c>
      <c r="D15" s="14">
        <v>2.4534671257562299E-2</v>
      </c>
      <c r="E15" s="14">
        <v>7.44953379001599E-2</v>
      </c>
      <c r="F15" s="14"/>
      <c r="G15" s="14">
        <v>0</v>
      </c>
      <c r="H15" s="14">
        <v>0.107495508952896</v>
      </c>
      <c r="I15" s="14">
        <v>3.35286427880657E-2</v>
      </c>
      <c r="J15" s="14">
        <v>9.6048876800671604E-2</v>
      </c>
      <c r="K15" s="14">
        <v>0</v>
      </c>
      <c r="L15" s="14">
        <v>4.5697541991300598E-2</v>
      </c>
      <c r="M15" s="14"/>
      <c r="N15" s="14">
        <v>4.7106347710377298E-2</v>
      </c>
      <c r="O15" s="14">
        <v>3.2143566453908701E-2</v>
      </c>
      <c r="P15" s="14">
        <v>0.104329576251251</v>
      </c>
      <c r="Q15" s="14">
        <v>0</v>
      </c>
      <c r="R15" s="14"/>
      <c r="S15" s="14">
        <v>6.4407772242345396E-2</v>
      </c>
      <c r="T15" s="14">
        <v>0</v>
      </c>
      <c r="U15" s="14">
        <v>0.160490476790002</v>
      </c>
      <c r="V15" s="14">
        <v>0</v>
      </c>
      <c r="W15" s="14">
        <v>0.108887149486649</v>
      </c>
      <c r="X15" s="14">
        <v>0</v>
      </c>
      <c r="Y15" s="14">
        <v>0.23463357686860201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/>
      <c r="AF15" s="14">
        <v>2.57013526604827E-2</v>
      </c>
      <c r="AG15" s="14">
        <v>7.5400679347907895E-2</v>
      </c>
      <c r="AH15" s="14">
        <v>6.1392164530359797E-2</v>
      </c>
      <c r="AI15" s="14"/>
      <c r="AJ15" s="14">
        <v>6.1430762216258303E-2</v>
      </c>
      <c r="AK15" s="14">
        <v>7.7641170612621296E-2</v>
      </c>
      <c r="AL15" s="14">
        <v>0</v>
      </c>
      <c r="AM15" s="14">
        <v>0</v>
      </c>
      <c r="AN15" s="14">
        <v>0</v>
      </c>
      <c r="AO15" s="14"/>
      <c r="AP15" s="14">
        <v>0</v>
      </c>
      <c r="AQ15" s="14">
        <v>9.8908868647177295E-2</v>
      </c>
      <c r="AR15" s="14">
        <v>0</v>
      </c>
      <c r="AS15" s="14"/>
      <c r="AT15" s="14" t="s">
        <v>247</v>
      </c>
      <c r="AU15" s="14">
        <v>3.3352978875958297E-2</v>
      </c>
      <c r="AV15" s="14">
        <v>8.0425808245719502E-2</v>
      </c>
      <c r="AW15" s="14">
        <v>4.16483786460096E-2</v>
      </c>
      <c r="AX15" s="14">
        <v>0</v>
      </c>
      <c r="AY15" s="14"/>
      <c r="AZ15" s="14">
        <v>7.0232352533780198E-2</v>
      </c>
      <c r="BA15" s="14">
        <v>2.6872813096094201E-2</v>
      </c>
      <c r="BB15" s="14">
        <v>9.6147640688429001E-2</v>
      </c>
      <c r="BC15" s="14">
        <v>0</v>
      </c>
      <c r="BD15" s="14">
        <v>9.1154790174192799E-2</v>
      </c>
      <c r="BE15" s="14">
        <v>0.14951134253630799</v>
      </c>
    </row>
    <row r="16" spans="2:57" x14ac:dyDescent="0.25">
      <c r="B16" s="15" t="s">
        <v>321</v>
      </c>
      <c r="C16" s="23">
        <v>4.0906916900426603E-2</v>
      </c>
      <c r="D16" s="23">
        <v>5.2555589778118E-2</v>
      </c>
      <c r="E16" s="23">
        <v>3.13703690665985E-2</v>
      </c>
      <c r="F16" s="23"/>
      <c r="G16" s="23">
        <v>0</v>
      </c>
      <c r="H16" s="23">
        <v>0</v>
      </c>
      <c r="I16" s="23">
        <v>3.4801031218607802E-2</v>
      </c>
      <c r="J16" s="23">
        <v>4.4232819121369303E-2</v>
      </c>
      <c r="K16" s="23">
        <v>0</v>
      </c>
      <c r="L16" s="23">
        <v>0.15980504798758999</v>
      </c>
      <c r="M16" s="23"/>
      <c r="N16" s="23">
        <v>0.103877431662329</v>
      </c>
      <c r="O16" s="23">
        <v>0</v>
      </c>
      <c r="P16" s="23">
        <v>0</v>
      </c>
      <c r="Q16" s="23">
        <v>5.27596124294063E-2</v>
      </c>
      <c r="R16" s="23"/>
      <c r="S16" s="23">
        <v>0.118805804096412</v>
      </c>
      <c r="T16" s="23">
        <v>0.13680125204062199</v>
      </c>
      <c r="U16" s="23">
        <v>0</v>
      </c>
      <c r="V16" s="23">
        <v>0</v>
      </c>
      <c r="W16" s="23">
        <v>0</v>
      </c>
      <c r="X16" s="23">
        <v>0</v>
      </c>
      <c r="Y16" s="23">
        <v>7.8457616622671103E-2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/>
      <c r="AF16" s="23">
        <v>2.8356993460741001E-2</v>
      </c>
      <c r="AG16" s="23">
        <v>5.5673170813921397E-2</v>
      </c>
      <c r="AH16" s="23">
        <v>4.4651557704360301E-2</v>
      </c>
      <c r="AI16" s="23"/>
      <c r="AJ16" s="23">
        <v>6.3488561839521507E-2</v>
      </c>
      <c r="AK16" s="23">
        <v>6.7147314545455999E-2</v>
      </c>
      <c r="AL16" s="23">
        <v>0</v>
      </c>
      <c r="AM16" s="23">
        <v>0</v>
      </c>
      <c r="AN16" s="23">
        <v>0</v>
      </c>
      <c r="AO16" s="23"/>
      <c r="AP16" s="23">
        <v>7.09012201696642E-2</v>
      </c>
      <c r="AQ16" s="23">
        <v>3.7340549968087597E-2</v>
      </c>
      <c r="AR16" s="23">
        <v>0</v>
      </c>
      <c r="AS16" s="23"/>
      <c r="AT16" s="23" t="s">
        <v>247</v>
      </c>
      <c r="AU16" s="23">
        <v>2.4258184611746201E-2</v>
      </c>
      <c r="AV16" s="23">
        <v>2.8438756787506899E-2</v>
      </c>
      <c r="AW16" s="23">
        <v>4.6413595940243801E-2</v>
      </c>
      <c r="AX16" s="23">
        <v>0</v>
      </c>
      <c r="AY16" s="23"/>
      <c r="AZ16" s="23">
        <v>5.7359615722681598E-2</v>
      </c>
      <c r="BA16" s="23">
        <v>5.6862922795580403E-2</v>
      </c>
      <c r="BB16" s="23">
        <v>0</v>
      </c>
      <c r="BC16" s="23">
        <v>0</v>
      </c>
      <c r="BD16" s="23">
        <v>9.0396569610875194E-2</v>
      </c>
      <c r="BE16" s="23">
        <v>0</v>
      </c>
    </row>
    <row r="17" spans="2:2" x14ac:dyDescent="0.25">
      <c r="B17" s="39" t="s">
        <v>381</v>
      </c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BE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351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346</v>
      </c>
      <c r="C9" s="14">
        <v>0.13719494572705501</v>
      </c>
      <c r="D9" s="14">
        <v>0.17002217299221201</v>
      </c>
      <c r="E9" s="14">
        <v>0.105923169351095</v>
      </c>
      <c r="F9" s="14"/>
      <c r="G9" s="14">
        <v>0.192754026950368</v>
      </c>
      <c r="H9" s="14">
        <v>0.13658111488821001</v>
      </c>
      <c r="I9" s="14">
        <v>0.12821179823663501</v>
      </c>
      <c r="J9" s="14">
        <v>0.114519464369746</v>
      </c>
      <c r="K9" s="14">
        <v>0.11798912012005</v>
      </c>
      <c r="L9" s="14">
        <v>0.139218162025534</v>
      </c>
      <c r="M9" s="14"/>
      <c r="N9" s="14">
        <v>0.21324314012813</v>
      </c>
      <c r="O9" s="14">
        <v>0.10716206981099</v>
      </c>
      <c r="P9" s="14">
        <v>0.123226675524912</v>
      </c>
      <c r="Q9" s="14">
        <v>9.5734026781534906E-2</v>
      </c>
      <c r="R9" s="14"/>
      <c r="S9" s="14">
        <v>0.176400960637452</v>
      </c>
      <c r="T9" s="14">
        <v>0.10452600287708499</v>
      </c>
      <c r="U9" s="14">
        <v>9.2381337202646796E-2</v>
      </c>
      <c r="V9" s="14">
        <v>0.14555640788361701</v>
      </c>
      <c r="W9" s="14">
        <v>0.13972363343813099</v>
      </c>
      <c r="X9" s="14">
        <v>0.16616378103577301</v>
      </c>
      <c r="Y9" s="14">
        <v>0.15748452312023201</v>
      </c>
      <c r="Z9" s="14">
        <v>0.115631275866887</v>
      </c>
      <c r="AA9" s="14">
        <v>0.12777825415224101</v>
      </c>
      <c r="AB9" s="14">
        <v>0.121821146490407</v>
      </c>
      <c r="AC9" s="14">
        <v>0.123759740216788</v>
      </c>
      <c r="AD9" s="14">
        <v>0.17562386263256599</v>
      </c>
      <c r="AE9" s="14"/>
      <c r="AF9" s="14">
        <v>0.13964561856025301</v>
      </c>
      <c r="AG9" s="14">
        <v>0.129819780785179</v>
      </c>
      <c r="AH9" s="14">
        <v>0.132288837111671</v>
      </c>
      <c r="AI9" s="14"/>
      <c r="AJ9" s="14">
        <v>0.14232611577953699</v>
      </c>
      <c r="AK9" s="14">
        <v>0.14585917395074799</v>
      </c>
      <c r="AL9" s="14">
        <v>0.14749074906426601</v>
      </c>
      <c r="AM9" s="14">
        <v>0.14046307963316301</v>
      </c>
      <c r="AN9" s="14">
        <v>8.5940681963585105E-2</v>
      </c>
      <c r="AO9" s="14"/>
      <c r="AP9" s="14">
        <v>0.16338621718236199</v>
      </c>
      <c r="AQ9" s="14">
        <v>0.145852260650424</v>
      </c>
      <c r="AR9" s="14">
        <v>0.172527188924641</v>
      </c>
      <c r="AS9" s="14"/>
      <c r="AT9" s="14">
        <v>6.3401558089057106E-2</v>
      </c>
      <c r="AU9" s="14">
        <v>0.131134347031403</v>
      </c>
      <c r="AV9" s="14">
        <v>0.167357559443782</v>
      </c>
      <c r="AW9" s="14">
        <v>0.205082305631997</v>
      </c>
      <c r="AX9" s="14">
        <v>0.306853269799998</v>
      </c>
      <c r="AY9" s="14"/>
      <c r="AZ9" s="14">
        <v>0.17478480057403201</v>
      </c>
      <c r="BA9" s="14">
        <v>0.14769314659389601</v>
      </c>
      <c r="BB9" s="14">
        <v>7.9815407312357395E-2</v>
      </c>
      <c r="BC9" s="14">
        <v>0.13319021460910499</v>
      </c>
      <c r="BD9" s="14">
        <v>0.103861269343895</v>
      </c>
      <c r="BE9" s="14">
        <v>0.130238040315071</v>
      </c>
    </row>
    <row r="10" spans="2:57" x14ac:dyDescent="0.25">
      <c r="B10" s="15" t="s">
        <v>347</v>
      </c>
      <c r="C10" s="14">
        <v>0.31146943834581498</v>
      </c>
      <c r="D10" s="14">
        <v>0.36272305397482302</v>
      </c>
      <c r="E10" s="14">
        <v>0.26102794252697098</v>
      </c>
      <c r="F10" s="14"/>
      <c r="G10" s="14">
        <v>0.309406041750869</v>
      </c>
      <c r="H10" s="14">
        <v>0.33357805490275499</v>
      </c>
      <c r="I10" s="14">
        <v>0.33492945881007802</v>
      </c>
      <c r="J10" s="14">
        <v>0.25257472615072102</v>
      </c>
      <c r="K10" s="14">
        <v>0.29564514337838199</v>
      </c>
      <c r="L10" s="14">
        <v>0.33421440044328099</v>
      </c>
      <c r="M10" s="14"/>
      <c r="N10" s="14">
        <v>0.35283564746805401</v>
      </c>
      <c r="O10" s="14">
        <v>0.28706976117322702</v>
      </c>
      <c r="P10" s="14">
        <v>0.35034745471419898</v>
      </c>
      <c r="Q10" s="14">
        <v>0.25974648718273702</v>
      </c>
      <c r="R10" s="14"/>
      <c r="S10" s="14">
        <v>0.33620303631449899</v>
      </c>
      <c r="T10" s="14">
        <v>0.31578453865675699</v>
      </c>
      <c r="U10" s="14">
        <v>0.354625090354735</v>
      </c>
      <c r="V10" s="14">
        <v>0.29445061310474702</v>
      </c>
      <c r="W10" s="14">
        <v>0.32500138596192601</v>
      </c>
      <c r="X10" s="14">
        <v>0.33977636640429199</v>
      </c>
      <c r="Y10" s="14">
        <v>0.31682390547830602</v>
      </c>
      <c r="Z10" s="14">
        <v>0.30724052959005699</v>
      </c>
      <c r="AA10" s="14">
        <v>0.29615983697866699</v>
      </c>
      <c r="AB10" s="14">
        <v>0.27796304450102899</v>
      </c>
      <c r="AC10" s="14">
        <v>0.23915242312016</v>
      </c>
      <c r="AD10" s="14">
        <v>0.26524889971620402</v>
      </c>
      <c r="AE10" s="14"/>
      <c r="AF10" s="14">
        <v>0.28350738934006697</v>
      </c>
      <c r="AG10" s="14">
        <v>0.32162532196152099</v>
      </c>
      <c r="AH10" s="14">
        <v>0.36765789227622803</v>
      </c>
      <c r="AI10" s="14"/>
      <c r="AJ10" s="14">
        <v>0.31672141934474901</v>
      </c>
      <c r="AK10" s="14">
        <v>0.30786589306300499</v>
      </c>
      <c r="AL10" s="14">
        <v>0.36544504418734902</v>
      </c>
      <c r="AM10" s="14">
        <v>0.26405048361940903</v>
      </c>
      <c r="AN10" s="14">
        <v>0.34325971835181401</v>
      </c>
      <c r="AO10" s="14"/>
      <c r="AP10" s="14">
        <v>0.34529271086400598</v>
      </c>
      <c r="AQ10" s="14">
        <v>0.331812520736401</v>
      </c>
      <c r="AR10" s="14">
        <v>0.31700789713886801</v>
      </c>
      <c r="AS10" s="14"/>
      <c r="AT10" s="14">
        <v>0.28864852369771399</v>
      </c>
      <c r="AU10" s="14">
        <v>0.301421441326231</v>
      </c>
      <c r="AV10" s="14">
        <v>0.34914432294457198</v>
      </c>
      <c r="AW10" s="14">
        <v>0.33842259414293402</v>
      </c>
      <c r="AX10" s="14">
        <v>0.306960513160358</v>
      </c>
      <c r="AY10" s="14"/>
      <c r="AZ10" s="14">
        <v>0.33385659884041302</v>
      </c>
      <c r="BA10" s="14">
        <v>0.29791403266059102</v>
      </c>
      <c r="BB10" s="14">
        <v>0.34649659642002401</v>
      </c>
      <c r="BC10" s="14">
        <v>0.291299969593174</v>
      </c>
      <c r="BD10" s="14">
        <v>0.29608560435156001</v>
      </c>
      <c r="BE10" s="14">
        <v>0.303206975607625</v>
      </c>
    </row>
    <row r="11" spans="2:57" ht="30" x14ac:dyDescent="0.25">
      <c r="B11" s="15" t="s">
        <v>348</v>
      </c>
      <c r="C11" s="14">
        <v>0.28292530712495101</v>
      </c>
      <c r="D11" s="14">
        <v>0.27884319670316399</v>
      </c>
      <c r="E11" s="14">
        <v>0.28858827913455598</v>
      </c>
      <c r="F11" s="14"/>
      <c r="G11" s="14">
        <v>0.188660784971873</v>
      </c>
      <c r="H11" s="14">
        <v>0.23441957277115799</v>
      </c>
      <c r="I11" s="14">
        <v>0.25586195289284902</v>
      </c>
      <c r="J11" s="14">
        <v>0.340389720531032</v>
      </c>
      <c r="K11" s="14">
        <v>0.33223056312230898</v>
      </c>
      <c r="L11" s="14">
        <v>0.32775408449266002</v>
      </c>
      <c r="M11" s="14"/>
      <c r="N11" s="14">
        <v>0.235652719072596</v>
      </c>
      <c r="O11" s="14">
        <v>0.29273481272962298</v>
      </c>
      <c r="P11" s="14">
        <v>0.27579340871137498</v>
      </c>
      <c r="Q11" s="14">
        <v>0.33064668334306702</v>
      </c>
      <c r="R11" s="14"/>
      <c r="S11" s="14">
        <v>0.26291326589180802</v>
      </c>
      <c r="T11" s="14">
        <v>0.29030955589153301</v>
      </c>
      <c r="U11" s="14">
        <v>0.29794188896062601</v>
      </c>
      <c r="V11" s="14">
        <v>0.316887420541485</v>
      </c>
      <c r="W11" s="14">
        <v>0.259157842066013</v>
      </c>
      <c r="X11" s="14">
        <v>0.23146901558563601</v>
      </c>
      <c r="Y11" s="14">
        <v>0.27822480863735399</v>
      </c>
      <c r="Z11" s="14">
        <v>0.27913678032419997</v>
      </c>
      <c r="AA11" s="14">
        <v>0.29204748914824802</v>
      </c>
      <c r="AB11" s="14">
        <v>0.34953718101050701</v>
      </c>
      <c r="AC11" s="14">
        <v>0.25069965372247</v>
      </c>
      <c r="AD11" s="14">
        <v>0.250484008538918</v>
      </c>
      <c r="AE11" s="14"/>
      <c r="AF11" s="14">
        <v>0.316069560137545</v>
      </c>
      <c r="AG11" s="14">
        <v>0.28500608300227098</v>
      </c>
      <c r="AH11" s="14">
        <v>0.254484245599221</v>
      </c>
      <c r="AI11" s="14"/>
      <c r="AJ11" s="14">
        <v>0.29239400454785702</v>
      </c>
      <c r="AK11" s="14">
        <v>0.291820357598708</v>
      </c>
      <c r="AL11" s="14">
        <v>0.25972646946479999</v>
      </c>
      <c r="AM11" s="14">
        <v>0.240998113114476</v>
      </c>
      <c r="AN11" s="14">
        <v>0.264617303547452</v>
      </c>
      <c r="AO11" s="14"/>
      <c r="AP11" s="14">
        <v>0.26159497736716603</v>
      </c>
      <c r="AQ11" s="14">
        <v>0.26326522428932803</v>
      </c>
      <c r="AR11" s="14">
        <v>0.25037126409018801</v>
      </c>
      <c r="AS11" s="14"/>
      <c r="AT11" s="14">
        <v>0.35540959670355798</v>
      </c>
      <c r="AU11" s="14">
        <v>0.29713088489969203</v>
      </c>
      <c r="AV11" s="14">
        <v>0.24332652940306801</v>
      </c>
      <c r="AW11" s="14">
        <v>0.209515024568911</v>
      </c>
      <c r="AX11" s="14">
        <v>0.16187190202136201</v>
      </c>
      <c r="AY11" s="14"/>
      <c r="AZ11" s="14">
        <v>0.23582628431767599</v>
      </c>
      <c r="BA11" s="14">
        <v>0.29769227495122003</v>
      </c>
      <c r="BB11" s="14">
        <v>0.295700703715296</v>
      </c>
      <c r="BC11" s="14">
        <v>0.27531933855443502</v>
      </c>
      <c r="BD11" s="14">
        <v>0.33950641656123698</v>
      </c>
      <c r="BE11" s="14">
        <v>0.29392404757940599</v>
      </c>
    </row>
    <row r="12" spans="2:57" x14ac:dyDescent="0.25">
      <c r="B12" s="15" t="s">
        <v>349</v>
      </c>
      <c r="C12" s="14">
        <v>0.15140349068366299</v>
      </c>
      <c r="D12" s="14">
        <v>0.117416700716845</v>
      </c>
      <c r="E12" s="14">
        <v>0.184489939614569</v>
      </c>
      <c r="F12" s="14"/>
      <c r="G12" s="14">
        <v>0.16324078015014601</v>
      </c>
      <c r="H12" s="14">
        <v>0.14566888495822999</v>
      </c>
      <c r="I12" s="14">
        <v>0.137829117017368</v>
      </c>
      <c r="J12" s="14">
        <v>0.209599902958468</v>
      </c>
      <c r="K12" s="14">
        <v>0.13336369241576099</v>
      </c>
      <c r="L12" s="14">
        <v>0.124030660914314</v>
      </c>
      <c r="M12" s="14"/>
      <c r="N12" s="14">
        <v>0.133041124470692</v>
      </c>
      <c r="O12" s="14">
        <v>0.17566255358333099</v>
      </c>
      <c r="P12" s="14">
        <v>0.14107206340171899</v>
      </c>
      <c r="Q12" s="14">
        <v>0.15569447386816901</v>
      </c>
      <c r="R12" s="14"/>
      <c r="S12" s="14">
        <v>0.124483357830956</v>
      </c>
      <c r="T12" s="14">
        <v>0.13566044349020401</v>
      </c>
      <c r="U12" s="14">
        <v>0.13502216145396001</v>
      </c>
      <c r="V12" s="14">
        <v>0.16466898937956301</v>
      </c>
      <c r="W12" s="14">
        <v>0.167720080444381</v>
      </c>
      <c r="X12" s="14">
        <v>0.155652650886793</v>
      </c>
      <c r="Y12" s="14">
        <v>0.15708843502328701</v>
      </c>
      <c r="Z12" s="14">
        <v>0.15910085262103299</v>
      </c>
      <c r="AA12" s="14">
        <v>0.15395672196357801</v>
      </c>
      <c r="AB12" s="14">
        <v>0.15821324270421999</v>
      </c>
      <c r="AC12" s="14">
        <v>0.201013130179658</v>
      </c>
      <c r="AD12" s="14">
        <v>0.160353013558967</v>
      </c>
      <c r="AE12" s="14"/>
      <c r="AF12" s="14">
        <v>0.13780542345496299</v>
      </c>
      <c r="AG12" s="14">
        <v>0.159938861602442</v>
      </c>
      <c r="AH12" s="14">
        <v>0.14594405159677201</v>
      </c>
      <c r="AI12" s="14"/>
      <c r="AJ12" s="14">
        <v>0.14609935259079401</v>
      </c>
      <c r="AK12" s="14">
        <v>0.153261713537788</v>
      </c>
      <c r="AL12" s="14">
        <v>0.158894852607156</v>
      </c>
      <c r="AM12" s="14">
        <v>0.24452063153282999</v>
      </c>
      <c r="AN12" s="14">
        <v>0.126100209923933</v>
      </c>
      <c r="AO12" s="14"/>
      <c r="AP12" s="14">
        <v>0.147152529422995</v>
      </c>
      <c r="AQ12" s="14">
        <v>0.151188119360194</v>
      </c>
      <c r="AR12" s="14">
        <v>0.15874868105481399</v>
      </c>
      <c r="AS12" s="14"/>
      <c r="AT12" s="14">
        <v>0.15506150274390701</v>
      </c>
      <c r="AU12" s="14">
        <v>0.13667952856686799</v>
      </c>
      <c r="AV12" s="14">
        <v>0.14602031077976199</v>
      </c>
      <c r="AW12" s="14">
        <v>0.156055325726001</v>
      </c>
      <c r="AX12" s="14">
        <v>0.13286761382682499</v>
      </c>
      <c r="AY12" s="14"/>
      <c r="AZ12" s="14">
        <v>0.13988541949186301</v>
      </c>
      <c r="BA12" s="14">
        <v>0.15514083298664899</v>
      </c>
      <c r="BB12" s="14">
        <v>0.14693144598215199</v>
      </c>
      <c r="BC12" s="14">
        <v>0.16856942670314701</v>
      </c>
      <c r="BD12" s="14">
        <v>0.12765432239817301</v>
      </c>
      <c r="BE12" s="14">
        <v>0.179593178582753</v>
      </c>
    </row>
    <row r="13" spans="2:57" x14ac:dyDescent="0.25">
      <c r="B13" s="15" t="s">
        <v>350</v>
      </c>
      <c r="C13" s="14">
        <v>0.111259724675266</v>
      </c>
      <c r="D13" s="14">
        <v>6.40947334284349E-2</v>
      </c>
      <c r="E13" s="14">
        <v>0.15617997963270999</v>
      </c>
      <c r="F13" s="14"/>
      <c r="G13" s="14">
        <v>0.13055251853036901</v>
      </c>
      <c r="H13" s="14">
        <v>0.13901565591328799</v>
      </c>
      <c r="I13" s="14">
        <v>0.14092455538893001</v>
      </c>
      <c r="J13" s="14">
        <v>8.2916185990032407E-2</v>
      </c>
      <c r="K13" s="14">
        <v>0.11397328832760199</v>
      </c>
      <c r="L13" s="14">
        <v>7.2746144571027099E-2</v>
      </c>
      <c r="M13" s="14"/>
      <c r="N13" s="14">
        <v>6.17368180828506E-2</v>
      </c>
      <c r="O13" s="14">
        <v>0.13219735865100299</v>
      </c>
      <c r="P13" s="14">
        <v>0.106577160750866</v>
      </c>
      <c r="Q13" s="14">
        <v>0.14908354379278099</v>
      </c>
      <c r="R13" s="14"/>
      <c r="S13" s="14">
        <v>8.8299509423661396E-2</v>
      </c>
      <c r="T13" s="14">
        <v>0.14700667126703901</v>
      </c>
      <c r="U13" s="14">
        <v>0.12002952202803301</v>
      </c>
      <c r="V13" s="14">
        <v>7.0606255628000505E-2</v>
      </c>
      <c r="W13" s="14">
        <v>0.100502631307978</v>
      </c>
      <c r="X13" s="14">
        <v>9.9670312714769602E-2</v>
      </c>
      <c r="Y13" s="14">
        <v>8.4934114569170202E-2</v>
      </c>
      <c r="Z13" s="14">
        <v>0.12941989960455999</v>
      </c>
      <c r="AA13" s="14">
        <v>0.12543799718940701</v>
      </c>
      <c r="AB13" s="14">
        <v>9.2465385293837798E-2</v>
      </c>
      <c r="AC13" s="14">
        <v>0.185375052760924</v>
      </c>
      <c r="AD13" s="14">
        <v>0.14829021555334501</v>
      </c>
      <c r="AE13" s="14"/>
      <c r="AF13" s="14">
        <v>0.119768288512279</v>
      </c>
      <c r="AG13" s="14">
        <v>0.102547810492639</v>
      </c>
      <c r="AH13" s="14">
        <v>8.71529399403808E-2</v>
      </c>
      <c r="AI13" s="14"/>
      <c r="AJ13" s="14">
        <v>9.79278345190185E-2</v>
      </c>
      <c r="AK13" s="14">
        <v>9.9605561617513896E-2</v>
      </c>
      <c r="AL13" s="14">
        <v>6.8442884676429394E-2</v>
      </c>
      <c r="AM13" s="14">
        <v>0.109967692100123</v>
      </c>
      <c r="AN13" s="14">
        <v>0.170284653345913</v>
      </c>
      <c r="AO13" s="14"/>
      <c r="AP13" s="14">
        <v>7.7572211007251396E-2</v>
      </c>
      <c r="AQ13" s="14">
        <v>0.10665206383582899</v>
      </c>
      <c r="AR13" s="14">
        <v>9.3167290416729207E-2</v>
      </c>
      <c r="AS13" s="14"/>
      <c r="AT13" s="14">
        <v>0.132555678553996</v>
      </c>
      <c r="AU13" s="14">
        <v>0.12563226483840501</v>
      </c>
      <c r="AV13" s="14">
        <v>8.64234532456995E-2</v>
      </c>
      <c r="AW13" s="14">
        <v>8.5840943533822794E-2</v>
      </c>
      <c r="AX13" s="14">
        <v>9.1446701191456897E-2</v>
      </c>
      <c r="AY13" s="14"/>
      <c r="AZ13" s="14">
        <v>0.107266454331642</v>
      </c>
      <c r="BA13" s="14">
        <v>9.5572887764092201E-2</v>
      </c>
      <c r="BB13" s="14">
        <v>0.12723389380787201</v>
      </c>
      <c r="BC13" s="14">
        <v>0.129294409098138</v>
      </c>
      <c r="BD13" s="14">
        <v>0.12889233011093301</v>
      </c>
      <c r="BE13" s="14">
        <v>8.1268186514126095E-2</v>
      </c>
    </row>
    <row r="14" spans="2:57" x14ac:dyDescent="0.25">
      <c r="B14" s="15" t="s">
        <v>87</v>
      </c>
      <c r="C14" s="23">
        <v>5.7470934432494302E-3</v>
      </c>
      <c r="D14" s="23">
        <v>6.9001421845208801E-3</v>
      </c>
      <c r="E14" s="23">
        <v>3.7906897400999599E-3</v>
      </c>
      <c r="F14" s="23"/>
      <c r="G14" s="23">
        <v>1.53858476463736E-2</v>
      </c>
      <c r="H14" s="23">
        <v>1.07367165663607E-2</v>
      </c>
      <c r="I14" s="23">
        <v>2.2431176541394698E-3</v>
      </c>
      <c r="J14" s="23">
        <v>0</v>
      </c>
      <c r="K14" s="23">
        <v>6.7981926358953804E-3</v>
      </c>
      <c r="L14" s="23">
        <v>2.0365475531833699E-3</v>
      </c>
      <c r="M14" s="23"/>
      <c r="N14" s="23">
        <v>3.49055077767676E-3</v>
      </c>
      <c r="O14" s="23">
        <v>5.1734440518276803E-3</v>
      </c>
      <c r="P14" s="23">
        <v>2.98323689692783E-3</v>
      </c>
      <c r="Q14" s="23">
        <v>9.0947850317106803E-3</v>
      </c>
      <c r="R14" s="23"/>
      <c r="S14" s="23">
        <v>1.16998699016239E-2</v>
      </c>
      <c r="T14" s="23">
        <v>6.7127878173826004E-3</v>
      </c>
      <c r="U14" s="23">
        <v>0</v>
      </c>
      <c r="V14" s="23">
        <v>7.8303134625882908E-3</v>
      </c>
      <c r="W14" s="23">
        <v>7.8944267815719803E-3</v>
      </c>
      <c r="X14" s="23">
        <v>7.2678733727365996E-3</v>
      </c>
      <c r="Y14" s="23">
        <v>5.4442131716505703E-3</v>
      </c>
      <c r="Z14" s="23">
        <v>9.4706619932632598E-3</v>
      </c>
      <c r="AA14" s="23">
        <v>4.6197005678590202E-3</v>
      </c>
      <c r="AB14" s="23">
        <v>0</v>
      </c>
      <c r="AC14" s="23">
        <v>0</v>
      </c>
      <c r="AD14" s="23">
        <v>0</v>
      </c>
      <c r="AE14" s="23"/>
      <c r="AF14" s="23">
        <v>3.2037199948936001E-3</v>
      </c>
      <c r="AG14" s="23">
        <v>1.0621421559484201E-3</v>
      </c>
      <c r="AH14" s="23">
        <v>1.24720334757273E-2</v>
      </c>
      <c r="AI14" s="23"/>
      <c r="AJ14" s="23">
        <v>4.5312732180445604E-3</v>
      </c>
      <c r="AK14" s="23">
        <v>1.5873002322361099E-3</v>
      </c>
      <c r="AL14" s="23">
        <v>0</v>
      </c>
      <c r="AM14" s="23">
        <v>0</v>
      </c>
      <c r="AN14" s="23">
        <v>9.7974328673016108E-3</v>
      </c>
      <c r="AO14" s="23"/>
      <c r="AP14" s="23">
        <v>5.0013541562200104E-3</v>
      </c>
      <c r="AQ14" s="23">
        <v>1.2298111278250499E-3</v>
      </c>
      <c r="AR14" s="23">
        <v>8.1776783747599703E-3</v>
      </c>
      <c r="AS14" s="23"/>
      <c r="AT14" s="23">
        <v>4.9231402117676801E-3</v>
      </c>
      <c r="AU14" s="23">
        <v>8.0015333374011208E-3</v>
      </c>
      <c r="AV14" s="23">
        <v>7.7278241831150998E-3</v>
      </c>
      <c r="AW14" s="23">
        <v>5.0838063963343297E-3</v>
      </c>
      <c r="AX14" s="23">
        <v>0</v>
      </c>
      <c r="AY14" s="23"/>
      <c r="AZ14" s="23">
        <v>8.3804424443739596E-3</v>
      </c>
      <c r="BA14" s="23">
        <v>5.9868250435510598E-3</v>
      </c>
      <c r="BB14" s="23">
        <v>3.8219527622995299E-3</v>
      </c>
      <c r="BC14" s="23">
        <v>2.3266414420012099E-3</v>
      </c>
      <c r="BD14" s="23">
        <v>4.0000572342028104E-3</v>
      </c>
      <c r="BE14" s="23">
        <v>1.1769571401019301E-2</v>
      </c>
    </row>
    <row r="15" spans="2:57" x14ac:dyDescent="0.25">
      <c r="B15" s="16"/>
    </row>
    <row r="16" spans="2:57" x14ac:dyDescent="0.25">
      <c r="B16" t="s">
        <v>91</v>
      </c>
    </row>
    <row r="17" spans="2:2" x14ac:dyDescent="0.25">
      <c r="B17" t="s">
        <v>92</v>
      </c>
    </row>
    <row r="19" spans="2:2" x14ac:dyDescent="0.25">
      <c r="B1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BE17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355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ht="30" x14ac:dyDescent="0.25">
      <c r="B9" s="15" t="s">
        <v>352</v>
      </c>
      <c r="C9" s="14">
        <v>4.9032688211450903E-2</v>
      </c>
      <c r="D9" s="14">
        <v>5.2814053594978802E-2</v>
      </c>
      <c r="E9" s="14">
        <v>4.5627031337241102E-2</v>
      </c>
      <c r="F9" s="14"/>
      <c r="G9" s="14">
        <v>9.3641153475096703E-2</v>
      </c>
      <c r="H9" s="14">
        <v>8.9100037226086504E-2</v>
      </c>
      <c r="I9" s="14">
        <v>6.8910807631423696E-2</v>
      </c>
      <c r="J9" s="14">
        <v>2.3266815926477901E-2</v>
      </c>
      <c r="K9" s="14">
        <v>2.2011378358996098E-2</v>
      </c>
      <c r="L9" s="14">
        <v>9.3836661542975892E-3</v>
      </c>
      <c r="M9" s="14"/>
      <c r="N9" s="14">
        <v>5.6266895922201403E-2</v>
      </c>
      <c r="O9" s="14">
        <v>4.2304903843168103E-2</v>
      </c>
      <c r="P9" s="14">
        <v>5.8744409468278802E-2</v>
      </c>
      <c r="Q9" s="14">
        <v>4.0549443508858599E-2</v>
      </c>
      <c r="R9" s="14"/>
      <c r="S9" s="14">
        <v>7.9418424864858006E-2</v>
      </c>
      <c r="T9" s="14">
        <v>3.9012015694301599E-2</v>
      </c>
      <c r="U9" s="14">
        <v>4.4311278325375701E-2</v>
      </c>
      <c r="V9" s="14">
        <v>6.2586730559373194E-2</v>
      </c>
      <c r="W9" s="14">
        <v>4.6310728325073498E-2</v>
      </c>
      <c r="X9" s="14">
        <v>5.1181335429986499E-2</v>
      </c>
      <c r="Y9" s="14">
        <v>5.3638598921742997E-2</v>
      </c>
      <c r="Z9" s="14">
        <v>1.22377710976541E-2</v>
      </c>
      <c r="AA9" s="14">
        <v>5.7385103056906001E-2</v>
      </c>
      <c r="AB9" s="14">
        <v>4.7322279545913698E-2</v>
      </c>
      <c r="AC9" s="14">
        <v>9.4473957512105997E-3</v>
      </c>
      <c r="AD9" s="14">
        <v>0</v>
      </c>
      <c r="AE9" s="14"/>
      <c r="AF9" s="14">
        <v>3.9904944224373101E-2</v>
      </c>
      <c r="AG9" s="14">
        <v>5.7211511521413197E-2</v>
      </c>
      <c r="AH9" s="14">
        <v>5.7387251100251203E-2</v>
      </c>
      <c r="AI9" s="14"/>
      <c r="AJ9" s="14">
        <v>3.82433038110973E-2</v>
      </c>
      <c r="AK9" s="14">
        <v>7.4471644374588294E-2</v>
      </c>
      <c r="AL9" s="14">
        <v>4.9579542641838698E-2</v>
      </c>
      <c r="AM9" s="14">
        <v>0.11862975283987399</v>
      </c>
      <c r="AN9" s="14">
        <v>1.8548913778216498E-2</v>
      </c>
      <c r="AO9" s="14"/>
      <c r="AP9" s="14">
        <v>6.0155637946175199E-2</v>
      </c>
      <c r="AQ9" s="14">
        <v>5.0291483045273797E-2</v>
      </c>
      <c r="AR9" s="14">
        <v>7.92459701303979E-2</v>
      </c>
      <c r="AS9" s="14"/>
      <c r="AT9" s="14">
        <v>2.92459861539376E-2</v>
      </c>
      <c r="AU9" s="14">
        <v>3.5916515522850703E-2</v>
      </c>
      <c r="AV9" s="14">
        <v>5.6475462487379502E-2</v>
      </c>
      <c r="AW9" s="14">
        <v>9.6601737920210096E-2</v>
      </c>
      <c r="AX9" s="14">
        <v>0.131448958504219</v>
      </c>
      <c r="AY9" s="14"/>
      <c r="AZ9" s="14">
        <v>9.6483610156987198E-2</v>
      </c>
      <c r="BA9" s="14">
        <v>2.1933141399901698E-2</v>
      </c>
      <c r="BB9" s="14">
        <v>5.11487972774715E-2</v>
      </c>
      <c r="BC9" s="14">
        <v>3.2658357516705601E-2</v>
      </c>
      <c r="BD9" s="14">
        <v>2.3827952664499E-2</v>
      </c>
      <c r="BE9" s="14">
        <v>8.0448131900905107E-2</v>
      </c>
    </row>
    <row r="10" spans="2:57" ht="45" x14ac:dyDescent="0.25">
      <c r="B10" s="15" t="s">
        <v>353</v>
      </c>
      <c r="C10" s="14">
        <v>0.14110423175469899</v>
      </c>
      <c r="D10" s="14">
        <v>0.141258065524339</v>
      </c>
      <c r="E10" s="14">
        <v>0.14066500269925999</v>
      </c>
      <c r="F10" s="14"/>
      <c r="G10" s="14">
        <v>0.20253049657948</v>
      </c>
      <c r="H10" s="14">
        <v>0.23909315582333601</v>
      </c>
      <c r="I10" s="14">
        <v>0.19091700416628199</v>
      </c>
      <c r="J10" s="14">
        <v>9.1304427188889994E-2</v>
      </c>
      <c r="K10" s="14">
        <v>7.7878036851399296E-2</v>
      </c>
      <c r="L10" s="14">
        <v>6.2364439494279798E-2</v>
      </c>
      <c r="M10" s="14"/>
      <c r="N10" s="14">
        <v>0.12854123861920499</v>
      </c>
      <c r="O10" s="14">
        <v>0.115047122432999</v>
      </c>
      <c r="P10" s="14">
        <v>0.163161996300627</v>
      </c>
      <c r="Q10" s="14">
        <v>0.164886262022058</v>
      </c>
      <c r="R10" s="14"/>
      <c r="S10" s="14">
        <v>0.179111797647906</v>
      </c>
      <c r="T10" s="14">
        <v>0.16405174954205801</v>
      </c>
      <c r="U10" s="14">
        <v>8.5700818350412794E-2</v>
      </c>
      <c r="V10" s="14">
        <v>0.13357288649491</v>
      </c>
      <c r="W10" s="14">
        <v>0.16384330886178999</v>
      </c>
      <c r="X10" s="14">
        <v>0.11379912777732699</v>
      </c>
      <c r="Y10" s="14">
        <v>0.15204497607949</v>
      </c>
      <c r="Z10" s="14">
        <v>0.20171786171811901</v>
      </c>
      <c r="AA10" s="14">
        <v>0.145112747513613</v>
      </c>
      <c r="AB10" s="14">
        <v>0.109045876513075</v>
      </c>
      <c r="AC10" s="14">
        <v>7.3093943485279894E-2</v>
      </c>
      <c r="AD10" s="14">
        <v>0.14778947601488601</v>
      </c>
      <c r="AE10" s="14"/>
      <c r="AF10" s="14">
        <v>0.12736955111097201</v>
      </c>
      <c r="AG10" s="14">
        <v>0.14007841844301</v>
      </c>
      <c r="AH10" s="14">
        <v>0.131883703416981</v>
      </c>
      <c r="AI10" s="14"/>
      <c r="AJ10" s="14">
        <v>0.12811847123748701</v>
      </c>
      <c r="AK10" s="14">
        <v>0.17367897960341699</v>
      </c>
      <c r="AL10" s="14">
        <v>0.100489179537764</v>
      </c>
      <c r="AM10" s="14">
        <v>4.3726794286505499E-2</v>
      </c>
      <c r="AN10" s="14">
        <v>0.16348089593043799</v>
      </c>
      <c r="AO10" s="14"/>
      <c r="AP10" s="14">
        <v>0.14701946586470899</v>
      </c>
      <c r="AQ10" s="14">
        <v>0.17007796371315301</v>
      </c>
      <c r="AR10" s="14">
        <v>0.11103355498384899</v>
      </c>
      <c r="AS10" s="14"/>
      <c r="AT10" s="14">
        <v>0.14133845710642701</v>
      </c>
      <c r="AU10" s="14">
        <v>0.13001617188622999</v>
      </c>
      <c r="AV10" s="14">
        <v>0.143998693108319</v>
      </c>
      <c r="AW10" s="14">
        <v>0.178253728328084</v>
      </c>
      <c r="AX10" s="14">
        <v>0.14593367212757399</v>
      </c>
      <c r="AY10" s="14"/>
      <c r="AZ10" s="14">
        <v>0.19871537684634499</v>
      </c>
      <c r="BA10" s="14">
        <v>0.13895395278950501</v>
      </c>
      <c r="BB10" s="14">
        <v>0.159551657588791</v>
      </c>
      <c r="BC10" s="14">
        <v>0.102664177445323</v>
      </c>
      <c r="BD10" s="14">
        <v>8.5225528139058399E-2</v>
      </c>
      <c r="BE10" s="14">
        <v>0.10233197502894099</v>
      </c>
    </row>
    <row r="11" spans="2:57" ht="45" x14ac:dyDescent="0.25">
      <c r="B11" s="15" t="s">
        <v>354</v>
      </c>
      <c r="C11" s="14">
        <v>0.79472052190544595</v>
      </c>
      <c r="D11" s="14">
        <v>0.79347427860380304</v>
      </c>
      <c r="E11" s="14">
        <v>0.79584783341276399</v>
      </c>
      <c r="F11" s="14"/>
      <c r="G11" s="14">
        <v>0.676898708954904</v>
      </c>
      <c r="H11" s="14">
        <v>0.63529341168957998</v>
      </c>
      <c r="I11" s="14">
        <v>0.73515719322400697</v>
      </c>
      <c r="J11" s="14">
        <v>0.87684234886641899</v>
      </c>
      <c r="K11" s="14">
        <v>0.88646361831374199</v>
      </c>
      <c r="L11" s="14">
        <v>0.92390325900306403</v>
      </c>
      <c r="M11" s="14"/>
      <c r="N11" s="14">
        <v>0.80474017905352402</v>
      </c>
      <c r="O11" s="14">
        <v>0.82990805202559803</v>
      </c>
      <c r="P11" s="14">
        <v>0.77268089013715602</v>
      </c>
      <c r="Q11" s="14">
        <v>0.76524283049698305</v>
      </c>
      <c r="R11" s="14"/>
      <c r="S11" s="14">
        <v>0.71606397830142599</v>
      </c>
      <c r="T11" s="14">
        <v>0.79017452451956005</v>
      </c>
      <c r="U11" s="14">
        <v>0.85739396882861096</v>
      </c>
      <c r="V11" s="14">
        <v>0.78186840551232994</v>
      </c>
      <c r="W11" s="14">
        <v>0.77376809407628599</v>
      </c>
      <c r="X11" s="14">
        <v>0.80985056587397997</v>
      </c>
      <c r="Y11" s="14">
        <v>0.78745510121274698</v>
      </c>
      <c r="Z11" s="14">
        <v>0.76380743698418496</v>
      </c>
      <c r="AA11" s="14">
        <v>0.78003664486665203</v>
      </c>
      <c r="AB11" s="14">
        <v>0.83812981424139499</v>
      </c>
      <c r="AC11" s="14">
        <v>0.907991229687243</v>
      </c>
      <c r="AD11" s="14">
        <v>0.85221052398511399</v>
      </c>
      <c r="AE11" s="14"/>
      <c r="AF11" s="14">
        <v>0.82658705466714799</v>
      </c>
      <c r="AG11" s="14">
        <v>0.79467249555284802</v>
      </c>
      <c r="AH11" s="14">
        <v>0.77348546165332499</v>
      </c>
      <c r="AI11" s="14"/>
      <c r="AJ11" s="14">
        <v>0.82610192126139503</v>
      </c>
      <c r="AK11" s="14">
        <v>0.74097077258786703</v>
      </c>
      <c r="AL11" s="14">
        <v>0.83190580675746595</v>
      </c>
      <c r="AM11" s="14">
        <v>0.83764345287362096</v>
      </c>
      <c r="AN11" s="14">
        <v>0.78120430662526796</v>
      </c>
      <c r="AO11" s="14"/>
      <c r="AP11" s="14">
        <v>0.79010505724084801</v>
      </c>
      <c r="AQ11" s="14">
        <v>0.76739424977588799</v>
      </c>
      <c r="AR11" s="14">
        <v>0.79467425110307999</v>
      </c>
      <c r="AS11" s="14"/>
      <c r="AT11" s="14">
        <v>0.81207233788127497</v>
      </c>
      <c r="AU11" s="14">
        <v>0.82337055161046702</v>
      </c>
      <c r="AV11" s="14">
        <v>0.77769446121224495</v>
      </c>
      <c r="AW11" s="14">
        <v>0.71502909550805305</v>
      </c>
      <c r="AX11" s="14">
        <v>0.72261736936820697</v>
      </c>
      <c r="AY11" s="14"/>
      <c r="AZ11" s="14">
        <v>0.68980228190335102</v>
      </c>
      <c r="BA11" s="14">
        <v>0.81837806802750401</v>
      </c>
      <c r="BB11" s="14">
        <v>0.77392470320251805</v>
      </c>
      <c r="BC11" s="14">
        <v>0.85350849586461397</v>
      </c>
      <c r="BD11" s="14">
        <v>0.88622578822111997</v>
      </c>
      <c r="BE11" s="14">
        <v>0.79751278682171001</v>
      </c>
    </row>
    <row r="12" spans="2:57" x14ac:dyDescent="0.25">
      <c r="B12" s="15" t="s">
        <v>87</v>
      </c>
      <c r="C12" s="23">
        <v>1.5142558128403399E-2</v>
      </c>
      <c r="D12" s="23">
        <v>1.2453602276878899E-2</v>
      </c>
      <c r="E12" s="23">
        <v>1.78601325507345E-2</v>
      </c>
      <c r="F12" s="23"/>
      <c r="G12" s="23">
        <v>2.69296409905194E-2</v>
      </c>
      <c r="H12" s="23">
        <v>3.65133952609972E-2</v>
      </c>
      <c r="I12" s="23">
        <v>5.0149949782870001E-3</v>
      </c>
      <c r="J12" s="23">
        <v>8.5864080182134605E-3</v>
      </c>
      <c r="K12" s="23">
        <v>1.3646966475862801E-2</v>
      </c>
      <c r="L12" s="23">
        <v>4.3486353483582797E-3</v>
      </c>
      <c r="M12" s="23"/>
      <c r="N12" s="23">
        <v>1.0451686405069801E-2</v>
      </c>
      <c r="O12" s="23">
        <v>1.27399216982349E-2</v>
      </c>
      <c r="P12" s="23">
        <v>5.4127040939389703E-3</v>
      </c>
      <c r="Q12" s="23">
        <v>2.9321463972100299E-2</v>
      </c>
      <c r="R12" s="23"/>
      <c r="S12" s="23">
        <v>2.5405799185809801E-2</v>
      </c>
      <c r="T12" s="23">
        <v>6.7617102440801604E-3</v>
      </c>
      <c r="U12" s="23">
        <v>1.25939344956E-2</v>
      </c>
      <c r="V12" s="23">
        <v>2.1971977433386799E-2</v>
      </c>
      <c r="W12" s="23">
        <v>1.6077868736850801E-2</v>
      </c>
      <c r="X12" s="23">
        <v>2.5168970918707002E-2</v>
      </c>
      <c r="Y12" s="23">
        <v>6.8613237860200103E-3</v>
      </c>
      <c r="Z12" s="23">
        <v>2.2236930200041999E-2</v>
      </c>
      <c r="AA12" s="23">
        <v>1.7465504562829502E-2</v>
      </c>
      <c r="AB12" s="23">
        <v>5.5020296996167997E-3</v>
      </c>
      <c r="AC12" s="23">
        <v>9.4674310762669304E-3</v>
      </c>
      <c r="AD12" s="23">
        <v>0</v>
      </c>
      <c r="AE12" s="23"/>
      <c r="AF12" s="23">
        <v>6.1384499975067897E-3</v>
      </c>
      <c r="AG12" s="23">
        <v>8.03757448272799E-3</v>
      </c>
      <c r="AH12" s="23">
        <v>3.72435838294429E-2</v>
      </c>
      <c r="AI12" s="23"/>
      <c r="AJ12" s="23">
        <v>7.5363036900205098E-3</v>
      </c>
      <c r="AK12" s="23">
        <v>1.08786034341274E-2</v>
      </c>
      <c r="AL12" s="23">
        <v>1.8025471062931502E-2</v>
      </c>
      <c r="AM12" s="23">
        <v>0</v>
      </c>
      <c r="AN12" s="23">
        <v>3.6765883666078102E-2</v>
      </c>
      <c r="AO12" s="23"/>
      <c r="AP12" s="23">
        <v>2.7198389482680501E-3</v>
      </c>
      <c r="AQ12" s="23">
        <v>1.2236303465686001E-2</v>
      </c>
      <c r="AR12" s="23">
        <v>1.50462237826727E-2</v>
      </c>
      <c r="AS12" s="23"/>
      <c r="AT12" s="23">
        <v>1.7343218858360501E-2</v>
      </c>
      <c r="AU12" s="23">
        <v>1.06967609804514E-2</v>
      </c>
      <c r="AV12" s="23">
        <v>2.1831383192056301E-2</v>
      </c>
      <c r="AW12" s="23">
        <v>1.01154382436531E-2</v>
      </c>
      <c r="AX12" s="23">
        <v>0</v>
      </c>
      <c r="AY12" s="23"/>
      <c r="AZ12" s="23">
        <v>1.49987310933163E-2</v>
      </c>
      <c r="BA12" s="23">
        <v>2.0734837783089599E-2</v>
      </c>
      <c r="BB12" s="23">
        <v>1.5374841931219499E-2</v>
      </c>
      <c r="BC12" s="23">
        <v>1.1168969173357E-2</v>
      </c>
      <c r="BD12" s="23">
        <v>4.7207309753229303E-3</v>
      </c>
      <c r="BE12" s="23">
        <v>1.97071062484446E-2</v>
      </c>
    </row>
    <row r="13" spans="2:57" x14ac:dyDescent="0.25">
      <c r="B13" s="16"/>
    </row>
    <row r="14" spans="2:57" x14ac:dyDescent="0.25">
      <c r="B14" t="s">
        <v>91</v>
      </c>
    </row>
    <row r="15" spans="2:57" x14ac:dyDescent="0.25">
      <c r="B15" t="s">
        <v>92</v>
      </c>
    </row>
    <row r="17" spans="2:2" x14ac:dyDescent="0.25">
      <c r="B17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BE24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366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356</v>
      </c>
      <c r="C9" s="14">
        <v>0.108657139209287</v>
      </c>
      <c r="D9" s="14">
        <v>8.4405737041419501E-2</v>
      </c>
      <c r="E9" s="14">
        <v>0.13213808274168501</v>
      </c>
      <c r="F9" s="14"/>
      <c r="G9" s="14">
        <v>8.7162692717992499E-2</v>
      </c>
      <c r="H9" s="14">
        <v>8.7247754117011397E-2</v>
      </c>
      <c r="I9" s="14">
        <v>0.120211116892321</v>
      </c>
      <c r="J9" s="14">
        <v>0.13092341146727299</v>
      </c>
      <c r="K9" s="14">
        <v>0.10066826886220601</v>
      </c>
      <c r="L9" s="14">
        <v>0.11841602507244001</v>
      </c>
      <c r="M9" s="14"/>
      <c r="N9" s="14">
        <v>7.4222622299658605E-2</v>
      </c>
      <c r="O9" s="14">
        <v>0.103829380969376</v>
      </c>
      <c r="P9" s="14">
        <v>0.110296063943638</v>
      </c>
      <c r="Q9" s="14">
        <v>0.151370680399182</v>
      </c>
      <c r="R9" s="14"/>
      <c r="S9" s="14">
        <v>7.2447643060357794E-2</v>
      </c>
      <c r="T9" s="14">
        <v>9.5188318610258602E-2</v>
      </c>
      <c r="U9" s="14">
        <v>0.17773570405897299</v>
      </c>
      <c r="V9" s="14">
        <v>0.12883573962723099</v>
      </c>
      <c r="W9" s="14">
        <v>9.4011486829421606E-2</v>
      </c>
      <c r="X9" s="14">
        <v>9.3599324391504396E-2</v>
      </c>
      <c r="Y9" s="14">
        <v>0.102053316272556</v>
      </c>
      <c r="Z9" s="14">
        <v>9.4260593520775302E-2</v>
      </c>
      <c r="AA9" s="14">
        <v>0.145666463530328</v>
      </c>
      <c r="AB9" s="14">
        <v>0.109687033490474</v>
      </c>
      <c r="AC9" s="14">
        <v>0.10721918629873201</v>
      </c>
      <c r="AD9" s="14">
        <v>7.1380170713468694E-2</v>
      </c>
      <c r="AE9" s="14"/>
      <c r="AF9" s="14">
        <v>0.12161322841771</v>
      </c>
      <c r="AG9" s="14">
        <v>0.101179440952596</v>
      </c>
      <c r="AH9" s="14">
        <v>0.112901482383548</v>
      </c>
      <c r="AI9" s="14"/>
      <c r="AJ9" s="14">
        <v>0.11163395910535701</v>
      </c>
      <c r="AK9" s="14">
        <v>9.7667409299594402E-2</v>
      </c>
      <c r="AL9" s="14">
        <v>0.120668970598554</v>
      </c>
      <c r="AM9" s="14">
        <v>0.18734151744236199</v>
      </c>
      <c r="AN9" s="14">
        <v>0.12512441555044501</v>
      </c>
      <c r="AO9" s="14"/>
      <c r="AP9" s="14">
        <v>8.5528487909194498E-2</v>
      </c>
      <c r="AQ9" s="14">
        <v>9.6277742489744203E-2</v>
      </c>
      <c r="AR9" s="14">
        <v>0.129639110893009</v>
      </c>
      <c r="AS9" s="14"/>
      <c r="AT9" s="14">
        <v>0.13675384963578099</v>
      </c>
      <c r="AU9" s="14">
        <v>0.101302420446383</v>
      </c>
      <c r="AV9" s="14">
        <v>8.0084624564257703E-2</v>
      </c>
      <c r="AW9" s="14">
        <v>0.112878178060169</v>
      </c>
      <c r="AX9" s="14">
        <v>3.6397333437619597E-2</v>
      </c>
      <c r="AY9" s="14"/>
      <c r="AZ9" s="14">
        <v>9.1386799648131595E-2</v>
      </c>
      <c r="BA9" s="14">
        <v>0.1056944666769</v>
      </c>
      <c r="BB9" s="14">
        <v>0.108288947519248</v>
      </c>
      <c r="BC9" s="14">
        <v>0.119056027950216</v>
      </c>
      <c r="BD9" s="14">
        <v>0.13489401531988501</v>
      </c>
      <c r="BE9" s="14">
        <v>0.112845582176914</v>
      </c>
    </row>
    <row r="10" spans="2:57" x14ac:dyDescent="0.25">
      <c r="B10" s="15" t="s">
        <v>357</v>
      </c>
      <c r="C10" s="14">
        <v>0.10890579191173801</v>
      </c>
      <c r="D10" s="14">
        <v>0.11161122126377</v>
      </c>
      <c r="E10" s="14">
        <v>0.104929458580028</v>
      </c>
      <c r="F10" s="14"/>
      <c r="G10" s="14">
        <v>8.5298121094610393E-2</v>
      </c>
      <c r="H10" s="14">
        <v>0.13085957179340901</v>
      </c>
      <c r="I10" s="14">
        <v>0.12205955530984</v>
      </c>
      <c r="J10" s="14">
        <v>9.9770805042456598E-2</v>
      </c>
      <c r="K10" s="14">
        <v>0.11902081404836901</v>
      </c>
      <c r="L10" s="14">
        <v>9.6650316318494398E-2</v>
      </c>
      <c r="M10" s="14"/>
      <c r="N10" s="14">
        <v>9.0851328789103999E-2</v>
      </c>
      <c r="O10" s="14">
        <v>0.11560555504188499</v>
      </c>
      <c r="P10" s="14">
        <v>0.12755730980113</v>
      </c>
      <c r="Q10" s="14">
        <v>0.106973098691223</v>
      </c>
      <c r="R10" s="14"/>
      <c r="S10" s="14">
        <v>9.1192305277445596E-2</v>
      </c>
      <c r="T10" s="14">
        <v>9.8135757798963705E-2</v>
      </c>
      <c r="U10" s="14">
        <v>8.4144070082524794E-2</v>
      </c>
      <c r="V10" s="14">
        <v>7.7231694904469697E-2</v>
      </c>
      <c r="W10" s="14">
        <v>0.15281413734962501</v>
      </c>
      <c r="X10" s="14">
        <v>0.10479071095374</v>
      </c>
      <c r="Y10" s="14">
        <v>0.14307607034801001</v>
      </c>
      <c r="Z10" s="14">
        <v>0.105733595665047</v>
      </c>
      <c r="AA10" s="14">
        <v>8.7958764461299202E-2</v>
      </c>
      <c r="AB10" s="14">
        <v>0.14194980519523001</v>
      </c>
      <c r="AC10" s="14">
        <v>0.14092414861848801</v>
      </c>
      <c r="AD10" s="14">
        <v>0.14663885549577699</v>
      </c>
      <c r="AE10" s="14"/>
      <c r="AF10" s="14">
        <v>0.14322089683294201</v>
      </c>
      <c r="AG10" s="14">
        <v>0.10071699881100001</v>
      </c>
      <c r="AH10" s="14">
        <v>5.9921228026583E-2</v>
      </c>
      <c r="AI10" s="14"/>
      <c r="AJ10" s="14">
        <v>0.11156207276034701</v>
      </c>
      <c r="AK10" s="14">
        <v>0.121518053226607</v>
      </c>
      <c r="AL10" s="14">
        <v>7.5685216143807604E-2</v>
      </c>
      <c r="AM10" s="14">
        <v>0.22557694769620701</v>
      </c>
      <c r="AN10" s="14">
        <v>9.0887770428533896E-2</v>
      </c>
      <c r="AO10" s="14"/>
      <c r="AP10" s="14">
        <v>9.9670362050898104E-2</v>
      </c>
      <c r="AQ10" s="14">
        <v>0.112292300687483</v>
      </c>
      <c r="AR10" s="14">
        <v>6.93579563681746E-2</v>
      </c>
      <c r="AS10" s="14"/>
      <c r="AT10" s="14">
        <v>0.124710969873516</v>
      </c>
      <c r="AU10" s="14">
        <v>0.118301181013058</v>
      </c>
      <c r="AV10" s="14">
        <v>9.8729127059276098E-2</v>
      </c>
      <c r="AW10" s="14">
        <v>0.108749553693329</v>
      </c>
      <c r="AX10" s="14">
        <v>0.103795392344388</v>
      </c>
      <c r="AY10" s="14"/>
      <c r="AZ10" s="14">
        <v>0.116739247948959</v>
      </c>
      <c r="BA10" s="14">
        <v>0.103619655818126</v>
      </c>
      <c r="BB10" s="14">
        <v>8.8479076178898705E-2</v>
      </c>
      <c r="BC10" s="14">
        <v>0.117564604254653</v>
      </c>
      <c r="BD10" s="14">
        <v>0.10570289492145001</v>
      </c>
      <c r="BE10" s="14">
        <v>0.124922025943349</v>
      </c>
    </row>
    <row r="11" spans="2:57" x14ac:dyDescent="0.25">
      <c r="B11" s="15" t="s">
        <v>358</v>
      </c>
      <c r="C11" s="14">
        <v>0.14087751594019801</v>
      </c>
      <c r="D11" s="14">
        <v>0.148838335058187</v>
      </c>
      <c r="E11" s="14">
        <v>0.13393035126090999</v>
      </c>
      <c r="F11" s="14"/>
      <c r="G11" s="14">
        <v>0.12249603447382799</v>
      </c>
      <c r="H11" s="14">
        <v>0.18250741112275901</v>
      </c>
      <c r="I11" s="14">
        <v>0.15619414824553099</v>
      </c>
      <c r="J11" s="14">
        <v>0.12622204840027501</v>
      </c>
      <c r="K11" s="14">
        <v>0.15485168032271601</v>
      </c>
      <c r="L11" s="14">
        <v>0.109161349183755</v>
      </c>
      <c r="M11" s="14"/>
      <c r="N11" s="14">
        <v>0.15344053580922901</v>
      </c>
      <c r="O11" s="14">
        <v>0.15338986303532701</v>
      </c>
      <c r="P11" s="14">
        <v>0.137045649011583</v>
      </c>
      <c r="Q11" s="14">
        <v>0.12020331309243699</v>
      </c>
      <c r="R11" s="14"/>
      <c r="S11" s="14">
        <v>9.7625218320963006E-2</v>
      </c>
      <c r="T11" s="14">
        <v>0.17403734679379301</v>
      </c>
      <c r="U11" s="14">
        <v>9.1454243233680094E-2</v>
      </c>
      <c r="V11" s="14">
        <v>0.11020166376807999</v>
      </c>
      <c r="W11" s="14">
        <v>0.143096663895867</v>
      </c>
      <c r="X11" s="14">
        <v>0.144775779201436</v>
      </c>
      <c r="Y11" s="14">
        <v>0.12666276577425001</v>
      </c>
      <c r="Z11" s="14">
        <v>0.147558165116773</v>
      </c>
      <c r="AA11" s="14">
        <v>0.188812596854778</v>
      </c>
      <c r="AB11" s="14">
        <v>0.16641938483208499</v>
      </c>
      <c r="AC11" s="14">
        <v>0.14632546484738401</v>
      </c>
      <c r="AD11" s="14">
        <v>0.173863256307108</v>
      </c>
      <c r="AE11" s="14"/>
      <c r="AF11" s="14">
        <v>0.13795067844630901</v>
      </c>
      <c r="AG11" s="14">
        <v>0.14879789527940199</v>
      </c>
      <c r="AH11" s="14">
        <v>0.147132834520698</v>
      </c>
      <c r="AI11" s="14"/>
      <c r="AJ11" s="14">
        <v>0.11796422475707299</v>
      </c>
      <c r="AK11" s="14">
        <v>0.17080125316233299</v>
      </c>
      <c r="AL11" s="14">
        <v>0.159750489116954</v>
      </c>
      <c r="AM11" s="14">
        <v>9.6795492496562094E-2</v>
      </c>
      <c r="AN11" s="14">
        <v>0.139489109189217</v>
      </c>
      <c r="AO11" s="14"/>
      <c r="AP11" s="14">
        <v>0.12395653817008601</v>
      </c>
      <c r="AQ11" s="14">
        <v>0.17175030453763099</v>
      </c>
      <c r="AR11" s="14">
        <v>0.13355481722774001</v>
      </c>
      <c r="AS11" s="14"/>
      <c r="AT11" s="14">
        <v>0.14367223687436301</v>
      </c>
      <c r="AU11" s="14">
        <v>0.121323490584275</v>
      </c>
      <c r="AV11" s="14">
        <v>0.164507801347785</v>
      </c>
      <c r="AW11" s="14">
        <v>0.14006064336587701</v>
      </c>
      <c r="AX11" s="14">
        <v>0.14876884414157601</v>
      </c>
      <c r="AY11" s="14"/>
      <c r="AZ11" s="14">
        <v>0.12859953216591299</v>
      </c>
      <c r="BA11" s="14">
        <v>0.13487492825705399</v>
      </c>
      <c r="BB11" s="14">
        <v>0.14592248640258201</v>
      </c>
      <c r="BC11" s="14">
        <v>0.16497562044063799</v>
      </c>
      <c r="BD11" s="14">
        <v>0.15292342508472601</v>
      </c>
      <c r="BE11" s="14">
        <v>0.11226721831343001</v>
      </c>
    </row>
    <row r="12" spans="2:57" x14ac:dyDescent="0.25">
      <c r="B12" s="15" t="s">
        <v>359</v>
      </c>
      <c r="C12" s="14">
        <v>0.13667389896593199</v>
      </c>
      <c r="D12" s="14">
        <v>0.12237539660117</v>
      </c>
      <c r="E12" s="14">
        <v>0.150530965694264</v>
      </c>
      <c r="F12" s="14"/>
      <c r="G12" s="14">
        <v>0.13549935374384001</v>
      </c>
      <c r="H12" s="14">
        <v>0.12630716885309901</v>
      </c>
      <c r="I12" s="14">
        <v>0.14647559696359699</v>
      </c>
      <c r="J12" s="14">
        <v>0.126237421657659</v>
      </c>
      <c r="K12" s="14">
        <v>0.133422434434051</v>
      </c>
      <c r="L12" s="14">
        <v>0.148644674604518</v>
      </c>
      <c r="M12" s="14"/>
      <c r="N12" s="14">
        <v>0.154539946852464</v>
      </c>
      <c r="O12" s="14">
        <v>0.12991887361798399</v>
      </c>
      <c r="P12" s="14">
        <v>0.14865319442971001</v>
      </c>
      <c r="Q12" s="14">
        <v>0.112112269859947</v>
      </c>
      <c r="R12" s="14"/>
      <c r="S12" s="14">
        <v>0.14763771857181601</v>
      </c>
      <c r="T12" s="14">
        <v>0.139929699749265</v>
      </c>
      <c r="U12" s="14">
        <v>8.2876870420227802E-2</v>
      </c>
      <c r="V12" s="14">
        <v>0.12582969143850101</v>
      </c>
      <c r="W12" s="14">
        <v>0.14610749053817099</v>
      </c>
      <c r="X12" s="14">
        <v>0.13474205658513599</v>
      </c>
      <c r="Y12" s="14">
        <v>0.177336770931799</v>
      </c>
      <c r="Z12" s="14">
        <v>0.15524411319574299</v>
      </c>
      <c r="AA12" s="14">
        <v>0.13820137438720301</v>
      </c>
      <c r="AB12" s="14">
        <v>0.123872675985976</v>
      </c>
      <c r="AC12" s="14">
        <v>0.116113556365798</v>
      </c>
      <c r="AD12" s="14">
        <v>0.16507142064046801</v>
      </c>
      <c r="AE12" s="14"/>
      <c r="AF12" s="14">
        <v>0.13672761376879999</v>
      </c>
      <c r="AG12" s="14">
        <v>0.13973908414371999</v>
      </c>
      <c r="AH12" s="14">
        <v>0.13304058630985599</v>
      </c>
      <c r="AI12" s="14"/>
      <c r="AJ12" s="14">
        <v>0.136590316011412</v>
      </c>
      <c r="AK12" s="14">
        <v>0.14008932409213401</v>
      </c>
      <c r="AL12" s="14">
        <v>0.16026084072145499</v>
      </c>
      <c r="AM12" s="14">
        <v>0.19921203569481599</v>
      </c>
      <c r="AN12" s="14">
        <v>0.102915644320506</v>
      </c>
      <c r="AO12" s="14"/>
      <c r="AP12" s="14">
        <v>0.13589995922491499</v>
      </c>
      <c r="AQ12" s="14">
        <v>0.147372707124314</v>
      </c>
      <c r="AR12" s="14">
        <v>0.15122929784700401</v>
      </c>
      <c r="AS12" s="14"/>
      <c r="AT12" s="14">
        <v>0.116188202800679</v>
      </c>
      <c r="AU12" s="14">
        <v>0.152745699382102</v>
      </c>
      <c r="AV12" s="14">
        <v>0.13769243517271301</v>
      </c>
      <c r="AW12" s="14">
        <v>0.12862597696547101</v>
      </c>
      <c r="AX12" s="14">
        <v>6.4815701385389099E-2</v>
      </c>
      <c r="AY12" s="14"/>
      <c r="AZ12" s="14">
        <v>0.13439200334769699</v>
      </c>
      <c r="BA12" s="14">
        <v>0.143479892903909</v>
      </c>
      <c r="BB12" s="14">
        <v>0.135240721646221</v>
      </c>
      <c r="BC12" s="14">
        <v>0.117928264544768</v>
      </c>
      <c r="BD12" s="14">
        <v>0.13946051181666</v>
      </c>
      <c r="BE12" s="14">
        <v>0.16858928751674301</v>
      </c>
    </row>
    <row r="13" spans="2:57" x14ac:dyDescent="0.25">
      <c r="B13" s="15" t="s">
        <v>360</v>
      </c>
      <c r="C13" s="14">
        <v>9.9476118369877894E-2</v>
      </c>
      <c r="D13" s="14">
        <v>0.106985132766939</v>
      </c>
      <c r="E13" s="14">
        <v>9.2725647474040898E-2</v>
      </c>
      <c r="F13" s="14"/>
      <c r="G13" s="14">
        <v>0.18147726791055699</v>
      </c>
      <c r="H13" s="14">
        <v>9.6667859352147306E-2</v>
      </c>
      <c r="I13" s="14">
        <v>0.106728689502019</v>
      </c>
      <c r="J13" s="14">
        <v>0.10474150497934701</v>
      </c>
      <c r="K13" s="14">
        <v>6.7783346386118298E-2</v>
      </c>
      <c r="L13" s="14">
        <v>5.8090154887605001E-2</v>
      </c>
      <c r="M13" s="14"/>
      <c r="N13" s="14">
        <v>9.2764644823620596E-2</v>
      </c>
      <c r="O13" s="14">
        <v>0.10238082313063999</v>
      </c>
      <c r="P13" s="14">
        <v>0.11386329309189799</v>
      </c>
      <c r="Q13" s="14">
        <v>9.2825613421945993E-2</v>
      </c>
      <c r="R13" s="14"/>
      <c r="S13" s="14">
        <v>0.15148578695550999</v>
      </c>
      <c r="T13" s="14">
        <v>9.2449973042648598E-2</v>
      </c>
      <c r="U13" s="14">
        <v>9.6649049603010406E-2</v>
      </c>
      <c r="V13" s="14">
        <v>9.9206124186464906E-2</v>
      </c>
      <c r="W13" s="14">
        <v>7.5260468882042103E-2</v>
      </c>
      <c r="X13" s="14">
        <v>0.111959105672051</v>
      </c>
      <c r="Y13" s="14">
        <v>7.8442363168015894E-2</v>
      </c>
      <c r="Z13" s="14">
        <v>0.15763803678675201</v>
      </c>
      <c r="AA13" s="14">
        <v>6.5099325052437207E-2</v>
      </c>
      <c r="AB13" s="14">
        <v>8.00736615582755E-2</v>
      </c>
      <c r="AC13" s="14">
        <v>0.116186566110713</v>
      </c>
      <c r="AD13" s="14">
        <v>4.8305646199024402E-2</v>
      </c>
      <c r="AE13" s="14"/>
      <c r="AF13" s="14">
        <v>7.9968415232906598E-2</v>
      </c>
      <c r="AG13" s="14">
        <v>9.1320270107156806E-2</v>
      </c>
      <c r="AH13" s="14">
        <v>9.7834619575182094E-2</v>
      </c>
      <c r="AI13" s="14"/>
      <c r="AJ13" s="14">
        <v>9.5604198311679406E-2</v>
      </c>
      <c r="AK13" s="14">
        <v>0.113857671206535</v>
      </c>
      <c r="AL13" s="14">
        <v>5.5888576170781197E-2</v>
      </c>
      <c r="AM13" s="14">
        <v>4.59992348289152E-2</v>
      </c>
      <c r="AN13" s="14">
        <v>9.3197108716201599E-2</v>
      </c>
      <c r="AO13" s="14"/>
      <c r="AP13" s="14">
        <v>0.12789552568013801</v>
      </c>
      <c r="AQ13" s="14">
        <v>0.104334937668299</v>
      </c>
      <c r="AR13" s="14">
        <v>0.115969780712042</v>
      </c>
      <c r="AS13" s="14"/>
      <c r="AT13" s="14">
        <v>0.103264476371145</v>
      </c>
      <c r="AU13" s="14">
        <v>0.10425456174934</v>
      </c>
      <c r="AV13" s="14">
        <v>9.1773133156271502E-2</v>
      </c>
      <c r="AW13" s="14">
        <v>9.2237060469230206E-2</v>
      </c>
      <c r="AX13" s="14">
        <v>9.5674459983046994E-2</v>
      </c>
      <c r="AY13" s="14"/>
      <c r="AZ13" s="14">
        <v>0.12339544660960799</v>
      </c>
      <c r="BA13" s="14">
        <v>0.103289007029207</v>
      </c>
      <c r="BB13" s="14">
        <v>8.4585881990911202E-2</v>
      </c>
      <c r="BC13" s="14">
        <v>8.1699701442884104E-2</v>
      </c>
      <c r="BD13" s="14">
        <v>7.6943239160916596E-2</v>
      </c>
      <c r="BE13" s="14">
        <v>0.11245440011194199</v>
      </c>
    </row>
    <row r="14" spans="2:57" x14ac:dyDescent="0.25">
      <c r="B14" s="15" t="s">
        <v>361</v>
      </c>
      <c r="C14" s="14">
        <v>0.11658098105794901</v>
      </c>
      <c r="D14" s="14">
        <v>0.123339757653703</v>
      </c>
      <c r="E14" s="14">
        <v>0.110664912199944</v>
      </c>
      <c r="F14" s="14"/>
      <c r="G14" s="14">
        <v>0.121119255364385</v>
      </c>
      <c r="H14" s="14">
        <v>0.121882102780084</v>
      </c>
      <c r="I14" s="14">
        <v>0.13040632376599701</v>
      </c>
      <c r="J14" s="14">
        <v>0.12344567246588101</v>
      </c>
      <c r="K14" s="14">
        <v>0.10971280311399099</v>
      </c>
      <c r="L14" s="14">
        <v>9.7001993676790896E-2</v>
      </c>
      <c r="M14" s="14"/>
      <c r="N14" s="14">
        <v>0.139000227517177</v>
      </c>
      <c r="O14" s="14">
        <v>0.10110549098732299</v>
      </c>
      <c r="P14" s="14">
        <v>0.13771222382137799</v>
      </c>
      <c r="Q14" s="14">
        <v>8.8330218373506394E-2</v>
      </c>
      <c r="R14" s="14"/>
      <c r="S14" s="14">
        <v>0.14423083977149201</v>
      </c>
      <c r="T14" s="14">
        <v>0.122551500669662</v>
      </c>
      <c r="U14" s="14">
        <v>0.107442377444467</v>
      </c>
      <c r="V14" s="14">
        <v>8.9667121720222995E-2</v>
      </c>
      <c r="W14" s="14">
        <v>0.114581310735116</v>
      </c>
      <c r="X14" s="14">
        <v>0.10419835203736</v>
      </c>
      <c r="Y14" s="14">
        <v>0.11239935381220099</v>
      </c>
      <c r="Z14" s="14">
        <v>9.1963820989622594E-2</v>
      </c>
      <c r="AA14" s="14">
        <v>0.14824861288921801</v>
      </c>
      <c r="AB14" s="14">
        <v>0.105696921983139</v>
      </c>
      <c r="AC14" s="14">
        <v>6.5673914872751205E-2</v>
      </c>
      <c r="AD14" s="14">
        <v>0.15464565143438699</v>
      </c>
      <c r="AE14" s="14"/>
      <c r="AF14" s="14">
        <v>0.10421226347563101</v>
      </c>
      <c r="AG14" s="14">
        <v>0.12663862789195199</v>
      </c>
      <c r="AH14" s="14">
        <v>0.113131125831459</v>
      </c>
      <c r="AI14" s="14"/>
      <c r="AJ14" s="14">
        <v>0.115222985698018</v>
      </c>
      <c r="AK14" s="14">
        <v>0.12659276680738199</v>
      </c>
      <c r="AL14" s="14">
        <v>0.107709469648417</v>
      </c>
      <c r="AM14" s="14">
        <v>0</v>
      </c>
      <c r="AN14" s="14">
        <v>0.112568027667485</v>
      </c>
      <c r="AO14" s="14"/>
      <c r="AP14" s="14">
        <v>0.108397353841861</v>
      </c>
      <c r="AQ14" s="14">
        <v>0.114426443945815</v>
      </c>
      <c r="AR14" s="14">
        <v>0.12108431693638499</v>
      </c>
      <c r="AS14" s="14"/>
      <c r="AT14" s="14">
        <v>7.2196775965133797E-2</v>
      </c>
      <c r="AU14" s="14">
        <v>9.9053893723807906E-2</v>
      </c>
      <c r="AV14" s="14">
        <v>0.148403881893832</v>
      </c>
      <c r="AW14" s="14">
        <v>0.16395611623682199</v>
      </c>
      <c r="AX14" s="14">
        <v>6.22490917703395E-2</v>
      </c>
      <c r="AY14" s="14"/>
      <c r="AZ14" s="14">
        <v>0.12644713442969299</v>
      </c>
      <c r="BA14" s="14">
        <v>0.11774449365577901</v>
      </c>
      <c r="BB14" s="14">
        <v>0.13322221589545499</v>
      </c>
      <c r="BC14" s="14">
        <v>0.121646032044155</v>
      </c>
      <c r="BD14" s="14">
        <v>7.6083383239549496E-2</v>
      </c>
      <c r="BE14" s="14">
        <v>9.5119307212159707E-2</v>
      </c>
    </row>
    <row r="15" spans="2:57" x14ac:dyDescent="0.25">
      <c r="B15" s="15" t="s">
        <v>362</v>
      </c>
      <c r="C15" s="14">
        <v>5.55017160482668E-2</v>
      </c>
      <c r="D15" s="14">
        <v>5.6354377194606398E-2</v>
      </c>
      <c r="E15" s="14">
        <v>5.3873196567627998E-2</v>
      </c>
      <c r="F15" s="14"/>
      <c r="G15" s="14">
        <v>8.6704946340006001E-2</v>
      </c>
      <c r="H15" s="14">
        <v>6.3649092848116096E-2</v>
      </c>
      <c r="I15" s="14">
        <v>5.1546604844511901E-2</v>
      </c>
      <c r="J15" s="14">
        <v>3.9662152206557902E-2</v>
      </c>
      <c r="K15" s="14">
        <v>6.1722520415052301E-2</v>
      </c>
      <c r="L15" s="14">
        <v>3.98874532481426E-2</v>
      </c>
      <c r="M15" s="14"/>
      <c r="N15" s="14">
        <v>6.3823981299020602E-2</v>
      </c>
      <c r="O15" s="14">
        <v>6.1099782088194603E-2</v>
      </c>
      <c r="P15" s="14">
        <v>5.0337658329769497E-2</v>
      </c>
      <c r="Q15" s="14">
        <v>4.2435041516703298E-2</v>
      </c>
      <c r="R15" s="14"/>
      <c r="S15" s="14">
        <v>5.6176646962412501E-2</v>
      </c>
      <c r="T15" s="14">
        <v>6.4992654951953999E-2</v>
      </c>
      <c r="U15" s="14">
        <v>4.76546929570828E-2</v>
      </c>
      <c r="V15" s="14">
        <v>7.3185196593520893E-2</v>
      </c>
      <c r="W15" s="14">
        <v>6.5991481687717304E-2</v>
      </c>
      <c r="X15" s="14">
        <v>7.0877871701578304E-2</v>
      </c>
      <c r="Y15" s="14">
        <v>5.7152348460025398E-2</v>
      </c>
      <c r="Z15" s="14">
        <v>6.0422333754748099E-2</v>
      </c>
      <c r="AA15" s="14">
        <v>4.3146312756095699E-2</v>
      </c>
      <c r="AB15" s="14">
        <v>2.2065122517517199E-2</v>
      </c>
      <c r="AC15" s="14">
        <v>4.5286605667948003E-2</v>
      </c>
      <c r="AD15" s="14">
        <v>6.0048015727152397E-2</v>
      </c>
      <c r="AE15" s="14"/>
      <c r="AF15" s="14">
        <v>4.2991594986801301E-2</v>
      </c>
      <c r="AG15" s="14">
        <v>6.1048171901532798E-2</v>
      </c>
      <c r="AH15" s="14">
        <v>5.1431114622582097E-2</v>
      </c>
      <c r="AI15" s="14"/>
      <c r="AJ15" s="14">
        <v>6.4127610811649999E-2</v>
      </c>
      <c r="AK15" s="14">
        <v>4.03586556045911E-2</v>
      </c>
      <c r="AL15" s="14">
        <v>4.7376327228392502E-2</v>
      </c>
      <c r="AM15" s="14">
        <v>0</v>
      </c>
      <c r="AN15" s="14">
        <v>4.8792154939170697E-2</v>
      </c>
      <c r="AO15" s="14"/>
      <c r="AP15" s="14">
        <v>6.4445107272794705E-2</v>
      </c>
      <c r="AQ15" s="14">
        <v>5.70416508699432E-2</v>
      </c>
      <c r="AR15" s="14">
        <v>4.2822318257494399E-2</v>
      </c>
      <c r="AS15" s="14"/>
      <c r="AT15" s="14">
        <v>4.1834867226618201E-2</v>
      </c>
      <c r="AU15" s="14">
        <v>6.3921573477143695E-2</v>
      </c>
      <c r="AV15" s="14">
        <v>6.0219867432646602E-2</v>
      </c>
      <c r="AW15" s="14">
        <v>7.4353048860221094E-2</v>
      </c>
      <c r="AX15" s="14">
        <v>6.0090513525765901E-2</v>
      </c>
      <c r="AY15" s="14"/>
      <c r="AZ15" s="14">
        <v>6.8445339423326604E-2</v>
      </c>
      <c r="BA15" s="14">
        <v>6.0646221537609797E-2</v>
      </c>
      <c r="BB15" s="14">
        <v>4.0336138720680599E-2</v>
      </c>
      <c r="BC15" s="14">
        <v>3.3685546412743697E-2</v>
      </c>
      <c r="BD15" s="14">
        <v>5.98423929535528E-2</v>
      </c>
      <c r="BE15" s="14">
        <v>6.9917199576043698E-2</v>
      </c>
    </row>
    <row r="16" spans="2:57" x14ac:dyDescent="0.25">
      <c r="B16" s="15" t="s">
        <v>363</v>
      </c>
      <c r="C16" s="14">
        <v>4.4433074333383102E-2</v>
      </c>
      <c r="D16" s="14">
        <v>5.2710251455090097E-2</v>
      </c>
      <c r="E16" s="14">
        <v>3.6606294993472399E-2</v>
      </c>
      <c r="F16" s="14"/>
      <c r="G16" s="14">
        <v>5.6205257177630898E-2</v>
      </c>
      <c r="H16" s="14">
        <v>5.0870221887554301E-2</v>
      </c>
      <c r="I16" s="14">
        <v>3.20267348282985E-2</v>
      </c>
      <c r="J16" s="14">
        <v>4.7715035393371602E-2</v>
      </c>
      <c r="K16" s="14">
        <v>4.3574636771138299E-2</v>
      </c>
      <c r="L16" s="14">
        <v>3.9293928471369803E-2</v>
      </c>
      <c r="M16" s="14"/>
      <c r="N16" s="14">
        <v>5.2655682892865298E-2</v>
      </c>
      <c r="O16" s="14">
        <v>3.5185077690909498E-2</v>
      </c>
      <c r="P16" s="14">
        <v>4.6305822872895801E-2</v>
      </c>
      <c r="Q16" s="14">
        <v>4.4320879888521202E-2</v>
      </c>
      <c r="R16" s="14"/>
      <c r="S16" s="14">
        <v>4.4469086643501098E-2</v>
      </c>
      <c r="T16" s="14">
        <v>3.9689527128088299E-2</v>
      </c>
      <c r="U16" s="14">
        <v>8.1108274293314103E-2</v>
      </c>
      <c r="V16" s="14">
        <v>5.63068574848909E-2</v>
      </c>
      <c r="W16" s="14">
        <v>3.6387122510326601E-2</v>
      </c>
      <c r="X16" s="14">
        <v>4.2925782633915402E-2</v>
      </c>
      <c r="Y16" s="14">
        <v>4.8623313847724697E-2</v>
      </c>
      <c r="Z16" s="14">
        <v>2.4433465517819501E-2</v>
      </c>
      <c r="AA16" s="14">
        <v>4.4581687168398998E-2</v>
      </c>
      <c r="AB16" s="14">
        <v>3.3738987431901402E-2</v>
      </c>
      <c r="AC16" s="14">
        <v>1.7783775769930298E-2</v>
      </c>
      <c r="AD16" s="14">
        <v>4.6522021536687899E-2</v>
      </c>
      <c r="AE16" s="14"/>
      <c r="AF16" s="14">
        <v>3.74193475485163E-2</v>
      </c>
      <c r="AG16" s="14">
        <v>4.6616678730862303E-2</v>
      </c>
      <c r="AH16" s="14">
        <v>6.26275342038079E-2</v>
      </c>
      <c r="AI16" s="14"/>
      <c r="AJ16" s="14">
        <v>4.9146556416439703E-2</v>
      </c>
      <c r="AK16" s="14">
        <v>3.6033511861811897E-2</v>
      </c>
      <c r="AL16" s="14">
        <v>5.0851720275088497E-2</v>
      </c>
      <c r="AM16" s="14">
        <v>2.9550348639759701E-2</v>
      </c>
      <c r="AN16" s="14">
        <v>5.7833177880940501E-2</v>
      </c>
      <c r="AO16" s="14"/>
      <c r="AP16" s="14">
        <v>6.31187644285508E-2</v>
      </c>
      <c r="AQ16" s="14">
        <v>4.2396624600221998E-2</v>
      </c>
      <c r="AR16" s="14">
        <v>5.5666225466907297E-2</v>
      </c>
      <c r="AS16" s="14"/>
      <c r="AT16" s="14">
        <v>4.3805821990843798E-2</v>
      </c>
      <c r="AU16" s="14">
        <v>4.0237416752115403E-2</v>
      </c>
      <c r="AV16" s="14">
        <v>4.7663835722442101E-2</v>
      </c>
      <c r="AW16" s="14">
        <v>6.6386957502295604E-2</v>
      </c>
      <c r="AX16" s="14">
        <v>3.0100072914614799E-2</v>
      </c>
      <c r="AY16" s="14"/>
      <c r="AZ16" s="14">
        <v>5.3560538898417498E-2</v>
      </c>
      <c r="BA16" s="14">
        <v>5.2586274691014998E-2</v>
      </c>
      <c r="BB16" s="14">
        <v>4.6852070236886097E-2</v>
      </c>
      <c r="BC16" s="14">
        <v>3.3796934091757103E-2</v>
      </c>
      <c r="BD16" s="14">
        <v>1.6991868752381799E-2</v>
      </c>
      <c r="BE16" s="14">
        <v>4.66097694162712E-2</v>
      </c>
    </row>
    <row r="17" spans="2:57" x14ac:dyDescent="0.25">
      <c r="B17" s="15" t="s">
        <v>364</v>
      </c>
      <c r="C17" s="14">
        <v>2.42474915596851E-2</v>
      </c>
      <c r="D17" s="14">
        <v>2.88530523829683E-2</v>
      </c>
      <c r="E17" s="14">
        <v>1.98897253862114E-2</v>
      </c>
      <c r="F17" s="14"/>
      <c r="G17" s="14">
        <v>4.5570437976405503E-2</v>
      </c>
      <c r="H17" s="14">
        <v>2.40775360472683E-2</v>
      </c>
      <c r="I17" s="14">
        <v>2.1334409381915002E-2</v>
      </c>
      <c r="J17" s="14">
        <v>1.73578299491037E-2</v>
      </c>
      <c r="K17" s="14">
        <v>1.91044340043241E-2</v>
      </c>
      <c r="L17" s="14">
        <v>2.15626883061769E-2</v>
      </c>
      <c r="M17" s="14"/>
      <c r="N17" s="14">
        <v>2.8885655789096999E-2</v>
      </c>
      <c r="O17" s="14">
        <v>3.44511667370637E-2</v>
      </c>
      <c r="P17" s="14">
        <v>2.4576361488220101E-2</v>
      </c>
      <c r="Q17" s="14">
        <v>6.55244597669828E-3</v>
      </c>
      <c r="R17" s="14"/>
      <c r="S17" s="14">
        <v>3.0847758031274701E-2</v>
      </c>
      <c r="T17" s="14">
        <v>2.4739857655508901E-2</v>
      </c>
      <c r="U17" s="14">
        <v>2.24900103336204E-2</v>
      </c>
      <c r="V17" s="14">
        <v>2.1674633241923098E-2</v>
      </c>
      <c r="W17" s="14">
        <v>2.69443090652948E-2</v>
      </c>
      <c r="X17" s="14">
        <v>4.6392616208843503E-2</v>
      </c>
      <c r="Y17" s="14">
        <v>1.89912712009737E-2</v>
      </c>
      <c r="Z17" s="14">
        <v>0</v>
      </c>
      <c r="AA17" s="14">
        <v>8.0611901532501602E-3</v>
      </c>
      <c r="AB17" s="14">
        <v>2.21039281164471E-2</v>
      </c>
      <c r="AC17" s="14">
        <v>3.9626280330924697E-2</v>
      </c>
      <c r="AD17" s="14">
        <v>1.74685709463888E-2</v>
      </c>
      <c r="AE17" s="14"/>
      <c r="AF17" s="14">
        <v>1.87062268755884E-2</v>
      </c>
      <c r="AG17" s="14">
        <v>2.1759517479477498E-2</v>
      </c>
      <c r="AH17" s="14">
        <v>4.9416339841596497E-2</v>
      </c>
      <c r="AI17" s="14"/>
      <c r="AJ17" s="14">
        <v>2.4109182904052399E-2</v>
      </c>
      <c r="AK17" s="14">
        <v>1.6659945966658801E-2</v>
      </c>
      <c r="AL17" s="14">
        <v>2.83595707427312E-2</v>
      </c>
      <c r="AM17" s="14">
        <v>7.0840317779620701E-2</v>
      </c>
      <c r="AN17" s="14">
        <v>3.9821309971122501E-2</v>
      </c>
      <c r="AO17" s="14"/>
      <c r="AP17" s="14">
        <v>3.09548165816383E-2</v>
      </c>
      <c r="AQ17" s="14">
        <v>2.1316504946346501E-2</v>
      </c>
      <c r="AR17" s="14">
        <v>2.7367193428338599E-2</v>
      </c>
      <c r="AS17" s="14"/>
      <c r="AT17" s="14">
        <v>8.4134972996568694E-3</v>
      </c>
      <c r="AU17" s="14">
        <v>2.7685148279998701E-2</v>
      </c>
      <c r="AV17" s="14">
        <v>3.2150749517275902E-2</v>
      </c>
      <c r="AW17" s="14">
        <v>4.0250008788543602E-2</v>
      </c>
      <c r="AX17" s="14">
        <v>4.0828141954830498E-2</v>
      </c>
      <c r="AY17" s="14"/>
      <c r="AZ17" s="14">
        <v>4.4234686976290703E-2</v>
      </c>
      <c r="BA17" s="14">
        <v>2.2771655046260102E-2</v>
      </c>
      <c r="BB17" s="14">
        <v>1.4336863096599499E-2</v>
      </c>
      <c r="BC17" s="14">
        <v>1.21374355817823E-2</v>
      </c>
      <c r="BD17" s="14">
        <v>2.12327421217029E-2</v>
      </c>
      <c r="BE17" s="14">
        <v>1.48405318681751E-2</v>
      </c>
    </row>
    <row r="18" spans="2:57" x14ac:dyDescent="0.25">
      <c r="B18" s="15" t="s">
        <v>365</v>
      </c>
      <c r="C18" s="14">
        <v>1.4125037668405499E-2</v>
      </c>
      <c r="D18" s="14">
        <v>2.1513673876535799E-2</v>
      </c>
      <c r="E18" s="14">
        <v>6.9874024024202596E-3</v>
      </c>
      <c r="F18" s="14"/>
      <c r="G18" s="14">
        <v>8.4840473494063595E-3</v>
      </c>
      <c r="H18" s="14">
        <v>1.5885019998426501E-2</v>
      </c>
      <c r="I18" s="14">
        <v>6.5181893749419496E-3</v>
      </c>
      <c r="J18" s="14">
        <v>1.4564336387293099E-2</v>
      </c>
      <c r="K18" s="14">
        <v>1.22143696877821E-2</v>
      </c>
      <c r="L18" s="14">
        <v>2.35706205609282E-2</v>
      </c>
      <c r="M18" s="14"/>
      <c r="N18" s="14">
        <v>2.3246981167431499E-2</v>
      </c>
      <c r="O18" s="14">
        <v>3.3598487072879399E-3</v>
      </c>
      <c r="P18" s="14">
        <v>7.3264614810559002E-3</v>
      </c>
      <c r="Q18" s="14">
        <v>1.9303716128026501E-2</v>
      </c>
      <c r="R18" s="14"/>
      <c r="S18" s="14">
        <v>2.5737027273255799E-2</v>
      </c>
      <c r="T18" s="14">
        <v>2.3786334086779898E-2</v>
      </c>
      <c r="U18" s="14">
        <v>0</v>
      </c>
      <c r="V18" s="14">
        <v>1.8622306429913599E-2</v>
      </c>
      <c r="W18" s="14">
        <v>0</v>
      </c>
      <c r="X18" s="14">
        <v>1.03138278464511E-2</v>
      </c>
      <c r="Y18" s="14">
        <v>1.7919726219839501E-2</v>
      </c>
      <c r="Z18" s="14">
        <v>0</v>
      </c>
      <c r="AA18" s="14">
        <v>9.7549171344145594E-3</v>
      </c>
      <c r="AB18" s="14">
        <v>1.07669772180712E-2</v>
      </c>
      <c r="AC18" s="14">
        <v>9.0611253180571706E-3</v>
      </c>
      <c r="AD18" s="14">
        <v>3.0033136886851199E-2</v>
      </c>
      <c r="AE18" s="14"/>
      <c r="AF18" s="14">
        <v>1.51442994761068E-2</v>
      </c>
      <c r="AG18" s="14">
        <v>1.38446984856686E-2</v>
      </c>
      <c r="AH18" s="14">
        <v>1.5449359134736501E-2</v>
      </c>
      <c r="AI18" s="14"/>
      <c r="AJ18" s="14">
        <v>1.4794054862485201E-2</v>
      </c>
      <c r="AK18" s="14">
        <v>1.05749636332827E-2</v>
      </c>
      <c r="AL18" s="14">
        <v>1.6866564465411401E-2</v>
      </c>
      <c r="AM18" s="14">
        <v>0</v>
      </c>
      <c r="AN18" s="14">
        <v>1.8767800445949102E-2</v>
      </c>
      <c r="AO18" s="14"/>
      <c r="AP18" s="14">
        <v>1.8742110771259202E-2</v>
      </c>
      <c r="AQ18" s="14">
        <v>9.7231583820684905E-3</v>
      </c>
      <c r="AR18" s="14">
        <v>3.08709533424944E-2</v>
      </c>
      <c r="AS18" s="14"/>
      <c r="AT18" s="14">
        <v>1.09145924185578E-2</v>
      </c>
      <c r="AU18" s="14">
        <v>1.45891660733505E-2</v>
      </c>
      <c r="AV18" s="14">
        <v>1.2240950378189199E-2</v>
      </c>
      <c r="AW18" s="14">
        <v>7.5782530303819097E-3</v>
      </c>
      <c r="AX18" s="14">
        <v>6.90067869286346E-2</v>
      </c>
      <c r="AY18" s="14"/>
      <c r="AZ18" s="14">
        <v>1.96129652041869E-2</v>
      </c>
      <c r="BA18" s="14">
        <v>5.0431711580623496E-3</v>
      </c>
      <c r="BB18" s="14">
        <v>1.9647691508580901E-2</v>
      </c>
      <c r="BC18" s="14">
        <v>1.7208054240763899E-2</v>
      </c>
      <c r="BD18" s="14">
        <v>1.30631518464137E-2</v>
      </c>
      <c r="BE18" s="14">
        <v>1.6461204327667601E-2</v>
      </c>
    </row>
    <row r="19" spans="2:57" x14ac:dyDescent="0.25">
      <c r="B19" s="15" t="s">
        <v>87</v>
      </c>
      <c r="C19" s="23">
        <v>0.150521234935278</v>
      </c>
      <c r="D19" s="23">
        <v>0.14301306470561101</v>
      </c>
      <c r="E19" s="23">
        <v>0.15772396269939701</v>
      </c>
      <c r="F19" s="23"/>
      <c r="G19" s="23">
        <v>6.99825858513375E-2</v>
      </c>
      <c r="H19" s="23">
        <v>0.100046261200126</v>
      </c>
      <c r="I19" s="23">
        <v>0.106498630891028</v>
      </c>
      <c r="J19" s="23">
        <v>0.169359782050782</v>
      </c>
      <c r="K19" s="23">
        <v>0.17792469195425201</v>
      </c>
      <c r="L19" s="23">
        <v>0.247720795669778</v>
      </c>
      <c r="M19" s="23"/>
      <c r="N19" s="23">
        <v>0.12656839276033199</v>
      </c>
      <c r="O19" s="23">
        <v>0.15967413799401001</v>
      </c>
      <c r="P19" s="23">
        <v>9.6325961728721196E-2</v>
      </c>
      <c r="Q19" s="23">
        <v>0.21557272265180899</v>
      </c>
      <c r="R19" s="23"/>
      <c r="S19" s="23">
        <v>0.138149969131971</v>
      </c>
      <c r="T19" s="23">
        <v>0.12449902951307799</v>
      </c>
      <c r="U19" s="23">
        <v>0.20844470757309999</v>
      </c>
      <c r="V19" s="23">
        <v>0.19923897060478199</v>
      </c>
      <c r="W19" s="23">
        <v>0.14480552850642001</v>
      </c>
      <c r="X19" s="23">
        <v>0.135424572767984</v>
      </c>
      <c r="Y19" s="23">
        <v>0.117342699964605</v>
      </c>
      <c r="Z19" s="23">
        <v>0.16274587545271901</v>
      </c>
      <c r="AA19" s="23">
        <v>0.120468755612576</v>
      </c>
      <c r="AB19" s="23">
        <v>0.18362550167088401</v>
      </c>
      <c r="AC19" s="23">
        <v>0.19579937579927301</v>
      </c>
      <c r="AD19" s="23">
        <v>8.6023254112686506E-2</v>
      </c>
      <c r="AE19" s="23"/>
      <c r="AF19" s="23">
        <v>0.162045434938688</v>
      </c>
      <c r="AG19" s="23">
        <v>0.148338616216632</v>
      </c>
      <c r="AH19" s="23">
        <v>0.15711377554995101</v>
      </c>
      <c r="AI19" s="23"/>
      <c r="AJ19" s="23">
        <v>0.15924483836148701</v>
      </c>
      <c r="AK19" s="23">
        <v>0.12584644513907001</v>
      </c>
      <c r="AL19" s="23">
        <v>0.17658225488840701</v>
      </c>
      <c r="AM19" s="23">
        <v>0.144684105421758</v>
      </c>
      <c r="AN19" s="23">
        <v>0.17060348089042901</v>
      </c>
      <c r="AO19" s="23"/>
      <c r="AP19" s="23">
        <v>0.14139097406866399</v>
      </c>
      <c r="AQ19" s="23">
        <v>0.123067624748134</v>
      </c>
      <c r="AR19" s="23">
        <v>0.122438029520411</v>
      </c>
      <c r="AS19" s="23"/>
      <c r="AT19" s="23">
        <v>0.19824470954370599</v>
      </c>
      <c r="AU19" s="23">
        <v>0.15658544851842601</v>
      </c>
      <c r="AV19" s="23">
        <v>0.12653359375531101</v>
      </c>
      <c r="AW19" s="23">
        <v>6.4924203027660193E-2</v>
      </c>
      <c r="AX19" s="23">
        <v>0.28827366161379497</v>
      </c>
      <c r="AY19" s="23"/>
      <c r="AZ19" s="23">
        <v>9.3186305347776194E-2</v>
      </c>
      <c r="BA19" s="23">
        <v>0.150250233226078</v>
      </c>
      <c r="BB19" s="23">
        <v>0.183087906803936</v>
      </c>
      <c r="BC19" s="23">
        <v>0.18030177899564001</v>
      </c>
      <c r="BD19" s="23">
        <v>0.20286237478276201</v>
      </c>
      <c r="BE19" s="23">
        <v>0.12597347353730501</v>
      </c>
    </row>
    <row r="20" spans="2:57" x14ac:dyDescent="0.25">
      <c r="B20" s="16"/>
    </row>
    <row r="21" spans="2:57" x14ac:dyDescent="0.25">
      <c r="B21" t="s">
        <v>91</v>
      </c>
    </row>
    <row r="22" spans="2:57" x14ac:dyDescent="0.25">
      <c r="B22" t="s">
        <v>92</v>
      </c>
    </row>
    <row r="24" spans="2:57" x14ac:dyDescent="0.25">
      <c r="B24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F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6" width="20.7109375" customWidth="1"/>
  </cols>
  <sheetData>
    <row r="2" spans="2:6" ht="39.950000000000003" customHeight="1" x14ac:dyDescent="0.25">
      <c r="D2" s="29" t="s">
        <v>113</v>
      </c>
      <c r="E2" s="26"/>
      <c r="F2" s="26"/>
    </row>
    <row r="6" spans="2:6" ht="50.1" customHeight="1" x14ac:dyDescent="0.25">
      <c r="B6" s="17" t="s">
        <v>15</v>
      </c>
      <c r="C6" s="17" t="s">
        <v>367</v>
      </c>
      <c r="D6" s="17" t="s">
        <v>368</v>
      </c>
      <c r="E6" s="17" t="s">
        <v>369</v>
      </c>
    </row>
    <row r="7" spans="2:6" x14ac:dyDescent="0.25">
      <c r="B7" s="15" t="s">
        <v>81</v>
      </c>
      <c r="C7" s="14">
        <v>0.28728135487886602</v>
      </c>
      <c r="D7" s="14">
        <v>0.21843791191721601</v>
      </c>
      <c r="E7" s="14">
        <v>0.184932909315978</v>
      </c>
    </row>
    <row r="8" spans="2:6" x14ac:dyDescent="0.25">
      <c r="B8" s="15" t="s">
        <v>82</v>
      </c>
      <c r="C8" s="14">
        <v>0.48557281160625998</v>
      </c>
      <c r="D8" s="14">
        <v>0.45771863363427401</v>
      </c>
      <c r="E8" s="14">
        <v>0.33078031623022303</v>
      </c>
    </row>
    <row r="9" spans="2:6" x14ac:dyDescent="0.25">
      <c r="B9" s="15" t="s">
        <v>83</v>
      </c>
      <c r="C9" s="14">
        <v>0.159409559075783</v>
      </c>
      <c r="D9" s="14">
        <v>0.232742821945609</v>
      </c>
      <c r="E9" s="14">
        <v>0.26941847114390199</v>
      </c>
    </row>
    <row r="10" spans="2:6" x14ac:dyDescent="0.25">
      <c r="B10" s="15" t="s">
        <v>84</v>
      </c>
      <c r="C10" s="14">
        <v>4.3031439062672601E-2</v>
      </c>
      <c r="D10" s="14">
        <v>5.3701414825906402E-2</v>
      </c>
      <c r="E10" s="14">
        <v>0.14271819868076199</v>
      </c>
    </row>
    <row r="11" spans="2:6" x14ac:dyDescent="0.25">
      <c r="B11" s="15" t="s">
        <v>86</v>
      </c>
      <c r="C11" s="14">
        <v>8.8442832949750406E-3</v>
      </c>
      <c r="D11" s="14">
        <v>1.3218495544177301E-2</v>
      </c>
      <c r="E11" s="14">
        <v>3.9821444147596599E-2</v>
      </c>
    </row>
    <row r="12" spans="2:6" x14ac:dyDescent="0.25">
      <c r="B12" s="15" t="s">
        <v>87</v>
      </c>
      <c r="C12" s="14">
        <v>1.58605520814438E-2</v>
      </c>
      <c r="D12" s="14">
        <v>2.4180722132817901E-2</v>
      </c>
      <c r="E12" s="14">
        <v>3.23286604815387E-2</v>
      </c>
    </row>
    <row r="13" spans="2:6" x14ac:dyDescent="0.25">
      <c r="B13" s="20" t="s">
        <v>112</v>
      </c>
      <c r="C13" s="18">
        <v>0.77285416648512495</v>
      </c>
      <c r="D13" s="18">
        <v>0.67615654555148996</v>
      </c>
      <c r="E13" s="18">
        <v>0.51571322554620103</v>
      </c>
    </row>
    <row r="14" spans="2:6" x14ac:dyDescent="0.25">
      <c r="B14" s="20" t="s">
        <v>88</v>
      </c>
      <c r="C14" s="18">
        <v>5.1875722357647702E-2</v>
      </c>
      <c r="D14" s="18">
        <v>6.6919910370083602E-2</v>
      </c>
      <c r="E14" s="18">
        <v>0.182539642828358</v>
      </c>
    </row>
    <row r="15" spans="2:6" x14ac:dyDescent="0.25">
      <c r="B15" s="20" t="s">
        <v>89</v>
      </c>
      <c r="C15" s="19">
        <v>0.72097844412747703</v>
      </c>
      <c r="D15" s="19">
        <v>0.60923663518140603</v>
      </c>
      <c r="E15" s="19">
        <v>0.33317358271784298</v>
      </c>
    </row>
    <row r="16" spans="2:6" x14ac:dyDescent="0.25">
      <c r="B16" s="16"/>
      <c r="C16" s="16"/>
      <c r="D16" s="16"/>
      <c r="E16" s="16"/>
    </row>
    <row r="17" spans="2:2" x14ac:dyDescent="0.25">
      <c r="B17" t="s">
        <v>91</v>
      </c>
    </row>
    <row r="18" spans="2:2" x14ac:dyDescent="0.25">
      <c r="B18" t="s">
        <v>92</v>
      </c>
    </row>
    <row r="22" spans="2:2" x14ac:dyDescent="0.25">
      <c r="B22" s="8" t="str">
        <f>HYPERLINK("#'Contents'!A1", "Return to Contents")</f>
        <v>Return to Contents</v>
      </c>
    </row>
  </sheetData>
  <mergeCells count="1">
    <mergeCell ref="D2:F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BE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370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0.184932909315978</v>
      </c>
      <c r="D9" s="14">
        <v>0.18396196964278699</v>
      </c>
      <c r="E9" s="14">
        <v>0.185852189057129</v>
      </c>
      <c r="F9" s="14"/>
      <c r="G9" s="14">
        <v>0.15031081573462901</v>
      </c>
      <c r="H9" s="14">
        <v>0.232475581903797</v>
      </c>
      <c r="I9" s="14">
        <v>0.19003533693859401</v>
      </c>
      <c r="J9" s="14">
        <v>0.170977880821441</v>
      </c>
      <c r="K9" s="14">
        <v>0.17356006572375801</v>
      </c>
      <c r="L9" s="14">
        <v>0.18402220999303201</v>
      </c>
      <c r="M9" s="14"/>
      <c r="N9" s="14">
        <v>0.18075644321051601</v>
      </c>
      <c r="O9" s="14">
        <v>0.174746695214784</v>
      </c>
      <c r="P9" s="14">
        <v>0.21643929423754399</v>
      </c>
      <c r="Q9" s="14">
        <v>0.171996113457898</v>
      </c>
      <c r="R9" s="14"/>
      <c r="S9" s="14">
        <v>0.20737228861875401</v>
      </c>
      <c r="T9" s="14">
        <v>0.180906514108372</v>
      </c>
      <c r="U9" s="14">
        <v>0.13081055846709799</v>
      </c>
      <c r="V9" s="14">
        <v>0.15795293341422201</v>
      </c>
      <c r="W9" s="14">
        <v>0.23455710458058401</v>
      </c>
      <c r="X9" s="14">
        <v>0.184847898376027</v>
      </c>
      <c r="Y9" s="14">
        <v>0.21872363295524799</v>
      </c>
      <c r="Z9" s="14">
        <v>0.195303866024642</v>
      </c>
      <c r="AA9" s="14">
        <v>0.21023115858522301</v>
      </c>
      <c r="AB9" s="14">
        <v>0.14205199145712899</v>
      </c>
      <c r="AC9" s="14">
        <v>0.17325580531228901</v>
      </c>
      <c r="AD9" s="14">
        <v>0.158453049960501</v>
      </c>
      <c r="AE9" s="14"/>
      <c r="AF9" s="14">
        <v>0.214283908238699</v>
      </c>
      <c r="AG9" s="14">
        <v>0.17686722773722199</v>
      </c>
      <c r="AH9" s="14">
        <v>0.17329541406082</v>
      </c>
      <c r="AI9" s="14"/>
      <c r="AJ9" s="14">
        <v>0.211608123790926</v>
      </c>
      <c r="AK9" s="14">
        <v>0.208160690174095</v>
      </c>
      <c r="AL9" s="14">
        <v>0.127357742191372</v>
      </c>
      <c r="AM9" s="14">
        <v>0.263263299780303</v>
      </c>
      <c r="AN9" s="14">
        <v>0.16474843329359201</v>
      </c>
      <c r="AO9" s="14"/>
      <c r="AP9" s="14">
        <v>0.23686625604001799</v>
      </c>
      <c r="AQ9" s="14">
        <v>0.19985476093978599</v>
      </c>
      <c r="AR9" s="14">
        <v>0.123300777415095</v>
      </c>
      <c r="AS9" s="14"/>
      <c r="AT9" s="14">
        <v>0.20428563380023801</v>
      </c>
      <c r="AU9" s="14">
        <v>0.140762976825691</v>
      </c>
      <c r="AV9" s="14">
        <v>0.18025031340639</v>
      </c>
      <c r="AW9" s="14">
        <v>0.22311131172784399</v>
      </c>
      <c r="AX9" s="14">
        <v>0.22809303783795801</v>
      </c>
      <c r="AY9" s="14"/>
      <c r="AZ9" s="14">
        <v>0.25667856154242702</v>
      </c>
      <c r="BA9" s="14">
        <v>0.1707514449901</v>
      </c>
      <c r="BB9" s="14">
        <v>0.151530264286629</v>
      </c>
      <c r="BC9" s="14">
        <v>0.154837127085034</v>
      </c>
      <c r="BD9" s="14">
        <v>0.18076826099936399</v>
      </c>
      <c r="BE9" s="14">
        <v>0.13593346067246401</v>
      </c>
    </row>
    <row r="10" spans="2:57" x14ac:dyDescent="0.25">
      <c r="B10" s="15" t="s">
        <v>82</v>
      </c>
      <c r="C10" s="14">
        <v>0.33078031623022303</v>
      </c>
      <c r="D10" s="14">
        <v>0.33490420324490999</v>
      </c>
      <c r="E10" s="14">
        <v>0.32778057678873701</v>
      </c>
      <c r="F10" s="14"/>
      <c r="G10" s="14">
        <v>0.30576530279032998</v>
      </c>
      <c r="H10" s="14">
        <v>0.361101380353756</v>
      </c>
      <c r="I10" s="14">
        <v>0.34934922978147998</v>
      </c>
      <c r="J10" s="14">
        <v>0.33837000365446401</v>
      </c>
      <c r="K10" s="14">
        <v>0.29067473067405197</v>
      </c>
      <c r="L10" s="14">
        <v>0.32839312321578101</v>
      </c>
      <c r="M10" s="14"/>
      <c r="N10" s="14">
        <v>0.31154682973493403</v>
      </c>
      <c r="O10" s="14">
        <v>0.32491046849851202</v>
      </c>
      <c r="P10" s="14">
        <v>0.352077478506371</v>
      </c>
      <c r="Q10" s="14">
        <v>0.34276863857368201</v>
      </c>
      <c r="R10" s="14"/>
      <c r="S10" s="14">
        <v>0.31058867878440199</v>
      </c>
      <c r="T10" s="14">
        <v>0.322951182741259</v>
      </c>
      <c r="U10" s="14">
        <v>0.28903082160315102</v>
      </c>
      <c r="V10" s="14">
        <v>0.31441574244855902</v>
      </c>
      <c r="W10" s="14">
        <v>0.36595579723705002</v>
      </c>
      <c r="X10" s="14">
        <v>0.37799901680055598</v>
      </c>
      <c r="Y10" s="14">
        <v>0.35414582488419799</v>
      </c>
      <c r="Z10" s="14">
        <v>0.345876573307697</v>
      </c>
      <c r="AA10" s="14">
        <v>0.33349205475848298</v>
      </c>
      <c r="AB10" s="14">
        <v>0.318373028486793</v>
      </c>
      <c r="AC10" s="14">
        <v>0.34785482441932197</v>
      </c>
      <c r="AD10" s="14">
        <v>0.31176637239490801</v>
      </c>
      <c r="AE10" s="14"/>
      <c r="AF10" s="14">
        <v>0.31390186031201001</v>
      </c>
      <c r="AG10" s="14">
        <v>0.33569538260620702</v>
      </c>
      <c r="AH10" s="14">
        <v>0.36896449823435101</v>
      </c>
      <c r="AI10" s="14"/>
      <c r="AJ10" s="14">
        <v>0.344686844225363</v>
      </c>
      <c r="AK10" s="14">
        <v>0.35302354206224201</v>
      </c>
      <c r="AL10" s="14">
        <v>0.33925661925108902</v>
      </c>
      <c r="AM10" s="14">
        <v>0.314324753524162</v>
      </c>
      <c r="AN10" s="14">
        <v>0.300861668373818</v>
      </c>
      <c r="AO10" s="14"/>
      <c r="AP10" s="14">
        <v>0.36107743754157601</v>
      </c>
      <c r="AQ10" s="14">
        <v>0.32697434118434099</v>
      </c>
      <c r="AR10" s="14">
        <v>0.41536422405677198</v>
      </c>
      <c r="AS10" s="14"/>
      <c r="AT10" s="14">
        <v>0.34585151562507299</v>
      </c>
      <c r="AU10" s="14">
        <v>0.30341995818331702</v>
      </c>
      <c r="AV10" s="14">
        <v>0.33422260550314498</v>
      </c>
      <c r="AW10" s="14">
        <v>0.38623409695468502</v>
      </c>
      <c r="AX10" s="14">
        <v>0.360656876622865</v>
      </c>
      <c r="AY10" s="14"/>
      <c r="AZ10" s="14">
        <v>0.34902794310058799</v>
      </c>
      <c r="BA10" s="14">
        <v>0.32054620280657498</v>
      </c>
      <c r="BB10" s="14">
        <v>0.33281642947409001</v>
      </c>
      <c r="BC10" s="14">
        <v>0.30431858192529798</v>
      </c>
      <c r="BD10" s="14">
        <v>0.30367949931605398</v>
      </c>
      <c r="BE10" s="14">
        <v>0.43272680262784102</v>
      </c>
    </row>
    <row r="11" spans="2:57" x14ac:dyDescent="0.25">
      <c r="B11" s="15" t="s">
        <v>83</v>
      </c>
      <c r="C11" s="14">
        <v>0.26941847114390199</v>
      </c>
      <c r="D11" s="14">
        <v>0.278068795925422</v>
      </c>
      <c r="E11" s="14">
        <v>0.260463892170959</v>
      </c>
      <c r="F11" s="14"/>
      <c r="G11" s="14">
        <v>0.29604410438345002</v>
      </c>
      <c r="H11" s="14">
        <v>0.191484509941269</v>
      </c>
      <c r="I11" s="14">
        <v>0.23104653014822599</v>
      </c>
      <c r="J11" s="14">
        <v>0.26617803811535501</v>
      </c>
      <c r="K11" s="14">
        <v>0.32499014398732401</v>
      </c>
      <c r="L11" s="14">
        <v>0.31185759614372499</v>
      </c>
      <c r="M11" s="14"/>
      <c r="N11" s="14">
        <v>0.29535949527224797</v>
      </c>
      <c r="O11" s="14">
        <v>0.26232614644300201</v>
      </c>
      <c r="P11" s="14">
        <v>0.23457253484467999</v>
      </c>
      <c r="Q11" s="14">
        <v>0.27444349175791699</v>
      </c>
      <c r="R11" s="14"/>
      <c r="S11" s="14">
        <v>0.26836478252725698</v>
      </c>
      <c r="T11" s="14">
        <v>0.230269253379772</v>
      </c>
      <c r="U11" s="14">
        <v>0.37972698226190199</v>
      </c>
      <c r="V11" s="14">
        <v>0.281932597403659</v>
      </c>
      <c r="W11" s="14">
        <v>0.17515384935231301</v>
      </c>
      <c r="X11" s="14">
        <v>0.277351173643275</v>
      </c>
      <c r="Y11" s="14">
        <v>0.23646773056374901</v>
      </c>
      <c r="Z11" s="14">
        <v>0.26588525793546802</v>
      </c>
      <c r="AA11" s="14">
        <v>0.29410266982960798</v>
      </c>
      <c r="AB11" s="14">
        <v>0.28780588124939099</v>
      </c>
      <c r="AC11" s="14">
        <v>0.22340086168033799</v>
      </c>
      <c r="AD11" s="14">
        <v>0.33338350587820798</v>
      </c>
      <c r="AE11" s="14"/>
      <c r="AF11" s="14">
        <v>0.25986068586897099</v>
      </c>
      <c r="AG11" s="14">
        <v>0.27205000286333297</v>
      </c>
      <c r="AH11" s="14">
        <v>0.27107323815416401</v>
      </c>
      <c r="AI11" s="14"/>
      <c r="AJ11" s="14">
        <v>0.25338216268705799</v>
      </c>
      <c r="AK11" s="14">
        <v>0.24612125163923099</v>
      </c>
      <c r="AL11" s="14">
        <v>0.32551478569718501</v>
      </c>
      <c r="AM11" s="14">
        <v>0.19355918361608099</v>
      </c>
      <c r="AN11" s="14">
        <v>0.27891587809900198</v>
      </c>
      <c r="AO11" s="14"/>
      <c r="AP11" s="14">
        <v>0.22328067028010101</v>
      </c>
      <c r="AQ11" s="14">
        <v>0.25841778691983802</v>
      </c>
      <c r="AR11" s="14">
        <v>0.24144826605734701</v>
      </c>
      <c r="AS11" s="14"/>
      <c r="AT11" s="14">
        <v>0.26365747896568298</v>
      </c>
      <c r="AU11" s="14">
        <v>0.32138650126125501</v>
      </c>
      <c r="AV11" s="14">
        <v>0.25174695051923002</v>
      </c>
      <c r="AW11" s="14">
        <v>0.22094342002574699</v>
      </c>
      <c r="AX11" s="14">
        <v>0.219127031545817</v>
      </c>
      <c r="AY11" s="14"/>
      <c r="AZ11" s="14">
        <v>0.20774406274361601</v>
      </c>
      <c r="BA11" s="14">
        <v>0.29683475909627599</v>
      </c>
      <c r="BB11" s="14">
        <v>0.30395178881472801</v>
      </c>
      <c r="BC11" s="14">
        <v>0.30024476162111702</v>
      </c>
      <c r="BD11" s="14">
        <v>0.27094473887028903</v>
      </c>
      <c r="BE11" s="14">
        <v>0.215458061289068</v>
      </c>
    </row>
    <row r="12" spans="2:57" x14ac:dyDescent="0.25">
      <c r="B12" s="15" t="s">
        <v>84</v>
      </c>
      <c r="C12" s="14">
        <v>0.14271819868076199</v>
      </c>
      <c r="D12" s="14">
        <v>0.13363105111382001</v>
      </c>
      <c r="E12" s="14">
        <v>0.151580029565719</v>
      </c>
      <c r="F12" s="14"/>
      <c r="G12" s="14">
        <v>0.161889676905453</v>
      </c>
      <c r="H12" s="14">
        <v>0.14035197725384499</v>
      </c>
      <c r="I12" s="14">
        <v>0.13552237077919399</v>
      </c>
      <c r="J12" s="14">
        <v>0.16235518317793701</v>
      </c>
      <c r="K12" s="14">
        <v>0.135247986677348</v>
      </c>
      <c r="L12" s="14">
        <v>0.12674569933164601</v>
      </c>
      <c r="M12" s="14"/>
      <c r="N12" s="14">
        <v>0.151497260352635</v>
      </c>
      <c r="O12" s="14">
        <v>0.15868814583134699</v>
      </c>
      <c r="P12" s="14">
        <v>0.124751407043934</v>
      </c>
      <c r="Q12" s="14">
        <v>0.13260548914961101</v>
      </c>
      <c r="R12" s="14"/>
      <c r="S12" s="14">
        <v>0.132942673068877</v>
      </c>
      <c r="T12" s="14">
        <v>0.17869694516179299</v>
      </c>
      <c r="U12" s="14">
        <v>9.9843467833223995E-2</v>
      </c>
      <c r="V12" s="14">
        <v>0.17059253271221</v>
      </c>
      <c r="W12" s="14">
        <v>0.17030665368553</v>
      </c>
      <c r="X12" s="14">
        <v>0.10092134784262501</v>
      </c>
      <c r="Y12" s="14">
        <v>0.143364914138121</v>
      </c>
      <c r="Z12" s="14">
        <v>0.132375687168029</v>
      </c>
      <c r="AA12" s="14">
        <v>0.11401437580243701</v>
      </c>
      <c r="AB12" s="14">
        <v>0.170794097655973</v>
      </c>
      <c r="AC12" s="14">
        <v>0.15251360523582599</v>
      </c>
      <c r="AD12" s="14">
        <v>0.14057469345048801</v>
      </c>
      <c r="AE12" s="14"/>
      <c r="AF12" s="14">
        <v>0.14142017215976599</v>
      </c>
      <c r="AG12" s="14">
        <v>0.14481591729403501</v>
      </c>
      <c r="AH12" s="14">
        <v>0.11991330839400299</v>
      </c>
      <c r="AI12" s="14"/>
      <c r="AJ12" s="14">
        <v>0.132167895138631</v>
      </c>
      <c r="AK12" s="14">
        <v>0.14195335575971399</v>
      </c>
      <c r="AL12" s="14">
        <v>0.15402630434672501</v>
      </c>
      <c r="AM12" s="14">
        <v>6.1991586704898703E-2</v>
      </c>
      <c r="AN12" s="14">
        <v>0.1407515896796</v>
      </c>
      <c r="AO12" s="14"/>
      <c r="AP12" s="14">
        <v>0.118080822605488</v>
      </c>
      <c r="AQ12" s="14">
        <v>0.152866719960675</v>
      </c>
      <c r="AR12" s="14">
        <v>0.17162169350742901</v>
      </c>
      <c r="AS12" s="14"/>
      <c r="AT12" s="14">
        <v>0.12876129286862101</v>
      </c>
      <c r="AU12" s="14">
        <v>0.15104646860162199</v>
      </c>
      <c r="AV12" s="14">
        <v>0.154182918430157</v>
      </c>
      <c r="AW12" s="14">
        <v>0.115189931306099</v>
      </c>
      <c r="AX12" s="14">
        <v>0.15532168223103501</v>
      </c>
      <c r="AY12" s="14"/>
      <c r="AZ12" s="14">
        <v>0.12140859539818</v>
      </c>
      <c r="BA12" s="14">
        <v>0.13388702461617599</v>
      </c>
      <c r="BB12" s="14">
        <v>0.13976470155719301</v>
      </c>
      <c r="BC12" s="14">
        <v>0.15763555463867099</v>
      </c>
      <c r="BD12" s="14">
        <v>0.169725331043454</v>
      </c>
      <c r="BE12" s="14">
        <v>0.18114200076582401</v>
      </c>
    </row>
    <row r="13" spans="2:57" x14ac:dyDescent="0.25">
      <c r="B13" s="15" t="s">
        <v>86</v>
      </c>
      <c r="C13" s="14">
        <v>3.9821444147596599E-2</v>
      </c>
      <c r="D13" s="14">
        <v>4.3881005629502298E-2</v>
      </c>
      <c r="E13" s="14">
        <v>3.51813215234427E-2</v>
      </c>
      <c r="F13" s="14"/>
      <c r="G13" s="14">
        <v>4.94482099035762E-2</v>
      </c>
      <c r="H13" s="14">
        <v>4.5091034850226898E-2</v>
      </c>
      <c r="I13" s="14">
        <v>4.5857572529277503E-2</v>
      </c>
      <c r="J13" s="14">
        <v>3.9590628553927802E-2</v>
      </c>
      <c r="K13" s="14">
        <v>4.0286584846534801E-2</v>
      </c>
      <c r="L13" s="14">
        <v>2.4039029756055701E-2</v>
      </c>
      <c r="M13" s="14"/>
      <c r="N13" s="14">
        <v>3.3515468927147199E-2</v>
      </c>
      <c r="O13" s="14">
        <v>4.2172408029238703E-2</v>
      </c>
      <c r="P13" s="14">
        <v>4.1085775815258199E-2</v>
      </c>
      <c r="Q13" s="14">
        <v>4.3788516290944199E-2</v>
      </c>
      <c r="R13" s="14"/>
      <c r="S13" s="14">
        <v>3.9867688605147299E-2</v>
      </c>
      <c r="T13" s="14">
        <v>3.9575568557623203E-2</v>
      </c>
      <c r="U13" s="14">
        <v>6.3241376618347403E-2</v>
      </c>
      <c r="V13" s="14">
        <v>3.8157511318643901E-2</v>
      </c>
      <c r="W13" s="14">
        <v>3.2578562411356801E-2</v>
      </c>
      <c r="X13" s="14">
        <v>2.21273062433659E-2</v>
      </c>
      <c r="Y13" s="14">
        <v>3.6284441975004099E-2</v>
      </c>
      <c r="Z13" s="14">
        <v>3.7359312785552198E-2</v>
      </c>
      <c r="AA13" s="14">
        <v>3.1076402308120501E-2</v>
      </c>
      <c r="AB13" s="14">
        <v>4.3146944562362101E-2</v>
      </c>
      <c r="AC13" s="14">
        <v>6.9838970461317304E-2</v>
      </c>
      <c r="AD13" s="14">
        <v>3.7743181827508E-2</v>
      </c>
      <c r="AE13" s="14"/>
      <c r="AF13" s="14">
        <v>3.8410901979865401E-2</v>
      </c>
      <c r="AG13" s="14">
        <v>3.81795960208988E-2</v>
      </c>
      <c r="AH13" s="14">
        <v>3.7567797396048597E-2</v>
      </c>
      <c r="AI13" s="14"/>
      <c r="AJ13" s="14">
        <v>3.09452980037907E-2</v>
      </c>
      <c r="AK13" s="14">
        <v>2.4370325467948199E-2</v>
      </c>
      <c r="AL13" s="14">
        <v>2.4318064967870201E-2</v>
      </c>
      <c r="AM13" s="14">
        <v>0.166861176374555</v>
      </c>
      <c r="AN13" s="14">
        <v>6.24240791953347E-2</v>
      </c>
      <c r="AO13" s="14"/>
      <c r="AP13" s="14">
        <v>3.86037721401069E-2</v>
      </c>
      <c r="AQ13" s="14">
        <v>3.0782135776419001E-2</v>
      </c>
      <c r="AR13" s="14">
        <v>2.7506298001426802E-2</v>
      </c>
      <c r="AS13" s="14"/>
      <c r="AT13" s="14">
        <v>2.78978325039086E-2</v>
      </c>
      <c r="AU13" s="14">
        <v>3.9631371410779798E-2</v>
      </c>
      <c r="AV13" s="14">
        <v>4.1681411454250097E-2</v>
      </c>
      <c r="AW13" s="14">
        <v>4.5369938145298903E-2</v>
      </c>
      <c r="AX13" s="14">
        <v>0</v>
      </c>
      <c r="AY13" s="14"/>
      <c r="AZ13" s="14">
        <v>3.7250385217639903E-2</v>
      </c>
      <c r="BA13" s="14">
        <v>3.8747902030954302E-2</v>
      </c>
      <c r="BB13" s="14">
        <v>4.27422636564814E-2</v>
      </c>
      <c r="BC13" s="14">
        <v>5.3243093982025903E-2</v>
      </c>
      <c r="BD13" s="14">
        <v>3.0075126616847001E-2</v>
      </c>
      <c r="BE13" s="14">
        <v>2.57763153218575E-2</v>
      </c>
    </row>
    <row r="14" spans="2:57" x14ac:dyDescent="0.25">
      <c r="B14" s="15" t="s">
        <v>87</v>
      </c>
      <c r="C14" s="14">
        <v>3.23286604815387E-2</v>
      </c>
      <c r="D14" s="14">
        <v>2.5552974443558401E-2</v>
      </c>
      <c r="E14" s="14">
        <v>3.91419908940134E-2</v>
      </c>
      <c r="F14" s="14"/>
      <c r="G14" s="14">
        <v>3.6541890282562897E-2</v>
      </c>
      <c r="H14" s="14">
        <v>2.94955156971063E-2</v>
      </c>
      <c r="I14" s="14">
        <v>4.8188959823228399E-2</v>
      </c>
      <c r="J14" s="14">
        <v>2.2528265676874298E-2</v>
      </c>
      <c r="K14" s="14">
        <v>3.5240488090982999E-2</v>
      </c>
      <c r="L14" s="14">
        <v>2.4942341559759901E-2</v>
      </c>
      <c r="M14" s="14"/>
      <c r="N14" s="14">
        <v>2.7324502502520599E-2</v>
      </c>
      <c r="O14" s="14">
        <v>3.71561359831169E-2</v>
      </c>
      <c r="P14" s="14">
        <v>3.10735095522124E-2</v>
      </c>
      <c r="Q14" s="14">
        <v>3.43977507699487E-2</v>
      </c>
      <c r="R14" s="14"/>
      <c r="S14" s="14">
        <v>4.0863888395562799E-2</v>
      </c>
      <c r="T14" s="14">
        <v>4.7600536051179802E-2</v>
      </c>
      <c r="U14" s="14">
        <v>3.7346793216277499E-2</v>
      </c>
      <c r="V14" s="14">
        <v>3.6948682702705897E-2</v>
      </c>
      <c r="W14" s="14">
        <v>2.1448032733165898E-2</v>
      </c>
      <c r="X14" s="14">
        <v>3.6753257094151497E-2</v>
      </c>
      <c r="Y14" s="14">
        <v>1.1013455483679701E-2</v>
      </c>
      <c r="Z14" s="14">
        <v>2.3199302778612301E-2</v>
      </c>
      <c r="AA14" s="14">
        <v>1.7083338716128001E-2</v>
      </c>
      <c r="AB14" s="14">
        <v>3.7828056588352699E-2</v>
      </c>
      <c r="AC14" s="14">
        <v>3.3135932890908298E-2</v>
      </c>
      <c r="AD14" s="14">
        <v>1.80791964883865E-2</v>
      </c>
      <c r="AE14" s="14"/>
      <c r="AF14" s="14">
        <v>3.2122471440688999E-2</v>
      </c>
      <c r="AG14" s="14">
        <v>3.2391873478304099E-2</v>
      </c>
      <c r="AH14" s="14">
        <v>2.9185743760613399E-2</v>
      </c>
      <c r="AI14" s="14"/>
      <c r="AJ14" s="14">
        <v>2.7209676154231598E-2</v>
      </c>
      <c r="AK14" s="14">
        <v>2.6370834896769599E-2</v>
      </c>
      <c r="AL14" s="14">
        <v>2.9526483545759999E-2</v>
      </c>
      <c r="AM14" s="14">
        <v>0</v>
      </c>
      <c r="AN14" s="14">
        <v>5.2298351358653898E-2</v>
      </c>
      <c r="AO14" s="14"/>
      <c r="AP14" s="14">
        <v>2.2091041392710099E-2</v>
      </c>
      <c r="AQ14" s="14">
        <v>3.11042552189419E-2</v>
      </c>
      <c r="AR14" s="14">
        <v>2.0758740961929301E-2</v>
      </c>
      <c r="AS14" s="14"/>
      <c r="AT14" s="14">
        <v>2.9546246236475601E-2</v>
      </c>
      <c r="AU14" s="14">
        <v>4.3752723717335601E-2</v>
      </c>
      <c r="AV14" s="14">
        <v>3.7915800686827802E-2</v>
      </c>
      <c r="AW14" s="14">
        <v>9.1513018403258997E-3</v>
      </c>
      <c r="AX14" s="14">
        <v>3.6801371762324203E-2</v>
      </c>
      <c r="AY14" s="14"/>
      <c r="AZ14" s="14">
        <v>2.7890451997548801E-2</v>
      </c>
      <c r="BA14" s="14">
        <v>3.9232666459918998E-2</v>
      </c>
      <c r="BB14" s="14">
        <v>2.91945522108778E-2</v>
      </c>
      <c r="BC14" s="14">
        <v>2.9720880747854301E-2</v>
      </c>
      <c r="BD14" s="14">
        <v>4.48070431539919E-2</v>
      </c>
      <c r="BE14" s="14">
        <v>8.9633593229457402E-3</v>
      </c>
    </row>
    <row r="15" spans="2:57" x14ac:dyDescent="0.25">
      <c r="B15" s="15" t="s">
        <v>112</v>
      </c>
      <c r="C15" s="18">
        <v>0.51571322554620103</v>
      </c>
      <c r="D15" s="18">
        <v>0.51886617288769699</v>
      </c>
      <c r="E15" s="18">
        <v>0.51363276584586604</v>
      </c>
      <c r="F15" s="18"/>
      <c r="G15" s="18">
        <v>0.456076118524958</v>
      </c>
      <c r="H15" s="18">
        <v>0.59357696225755296</v>
      </c>
      <c r="I15" s="18">
        <v>0.53938456672007296</v>
      </c>
      <c r="J15" s="18">
        <v>0.50934788447590595</v>
      </c>
      <c r="K15" s="18">
        <v>0.46423479639781001</v>
      </c>
      <c r="L15" s="18">
        <v>0.51241533320881305</v>
      </c>
      <c r="M15" s="18"/>
      <c r="N15" s="18">
        <v>0.49230327294544901</v>
      </c>
      <c r="O15" s="18">
        <v>0.49965716371329599</v>
      </c>
      <c r="P15" s="18">
        <v>0.56851677274391499</v>
      </c>
      <c r="Q15" s="18">
        <v>0.51476475203157901</v>
      </c>
      <c r="R15" s="18"/>
      <c r="S15" s="18">
        <v>0.517960967403156</v>
      </c>
      <c r="T15" s="18">
        <v>0.503857696849631</v>
      </c>
      <c r="U15" s="18">
        <v>0.41984138007024902</v>
      </c>
      <c r="V15" s="18">
        <v>0.47236867586278097</v>
      </c>
      <c r="W15" s="18">
        <v>0.60051290181763395</v>
      </c>
      <c r="X15" s="18">
        <v>0.56284691517658303</v>
      </c>
      <c r="Y15" s="18">
        <v>0.57286945783944598</v>
      </c>
      <c r="Z15" s="18">
        <v>0.54118043933233895</v>
      </c>
      <c r="AA15" s="18">
        <v>0.54372321334370599</v>
      </c>
      <c r="AB15" s="18">
        <v>0.46042501994392099</v>
      </c>
      <c r="AC15" s="18">
        <v>0.52111062973161104</v>
      </c>
      <c r="AD15" s="18">
        <v>0.47021942235540898</v>
      </c>
      <c r="AE15" s="18"/>
      <c r="AF15" s="18">
        <v>0.52818576855070898</v>
      </c>
      <c r="AG15" s="18">
        <v>0.51256261034342898</v>
      </c>
      <c r="AH15" s="18">
        <v>0.54225991229517101</v>
      </c>
      <c r="AI15" s="18"/>
      <c r="AJ15" s="18">
        <v>0.55629496801628897</v>
      </c>
      <c r="AK15" s="18">
        <v>0.56118423223633696</v>
      </c>
      <c r="AL15" s="18">
        <v>0.46661436144246099</v>
      </c>
      <c r="AM15" s="18">
        <v>0.57758805330446505</v>
      </c>
      <c r="AN15" s="18">
        <v>0.46561010166740902</v>
      </c>
      <c r="AO15" s="18"/>
      <c r="AP15" s="18">
        <v>0.59794369358159305</v>
      </c>
      <c r="AQ15" s="18">
        <v>0.52682910212412604</v>
      </c>
      <c r="AR15" s="18">
        <v>0.53866500147186702</v>
      </c>
      <c r="AS15" s="18"/>
      <c r="AT15" s="18">
        <v>0.550137149425311</v>
      </c>
      <c r="AU15" s="18">
        <v>0.44418293500900802</v>
      </c>
      <c r="AV15" s="18">
        <v>0.51447291890953495</v>
      </c>
      <c r="AW15" s="18">
        <v>0.60934540868252896</v>
      </c>
      <c r="AX15" s="18">
        <v>0.58874991446082303</v>
      </c>
      <c r="AY15" s="18"/>
      <c r="AZ15" s="18">
        <v>0.60570650464301501</v>
      </c>
      <c r="BA15" s="18">
        <v>0.49129764779667501</v>
      </c>
      <c r="BB15" s="18">
        <v>0.48434669376071898</v>
      </c>
      <c r="BC15" s="18">
        <v>0.45915570901033198</v>
      </c>
      <c r="BD15" s="18">
        <v>0.48444776031541797</v>
      </c>
      <c r="BE15" s="18">
        <v>0.56866026330030495</v>
      </c>
    </row>
    <row r="16" spans="2:57" x14ac:dyDescent="0.25">
      <c r="B16" s="15" t="s">
        <v>88</v>
      </c>
      <c r="C16" s="18">
        <v>0.182539642828358</v>
      </c>
      <c r="D16" s="18">
        <v>0.17751205674332299</v>
      </c>
      <c r="E16" s="18">
        <v>0.186761351089161</v>
      </c>
      <c r="F16" s="18"/>
      <c r="G16" s="18">
        <v>0.21133788680902901</v>
      </c>
      <c r="H16" s="18">
        <v>0.18544301210407199</v>
      </c>
      <c r="I16" s="18">
        <v>0.18137994330847201</v>
      </c>
      <c r="J16" s="18">
        <v>0.20194581173186499</v>
      </c>
      <c r="K16" s="18">
        <v>0.17553457152388299</v>
      </c>
      <c r="L16" s="18">
        <v>0.15078472908770199</v>
      </c>
      <c r="M16" s="18"/>
      <c r="N16" s="18">
        <v>0.18501272927978199</v>
      </c>
      <c r="O16" s="18">
        <v>0.20086055386058499</v>
      </c>
      <c r="P16" s="18">
        <v>0.16583718285919199</v>
      </c>
      <c r="Q16" s="18">
        <v>0.176394005440555</v>
      </c>
      <c r="R16" s="18"/>
      <c r="S16" s="18">
        <v>0.172810361674025</v>
      </c>
      <c r="T16" s="18">
        <v>0.218272513719417</v>
      </c>
      <c r="U16" s="18">
        <v>0.16308484445157101</v>
      </c>
      <c r="V16" s="18">
        <v>0.20875004403085401</v>
      </c>
      <c r="W16" s="18">
        <v>0.20288521609688701</v>
      </c>
      <c r="X16" s="18">
        <v>0.12304865408599</v>
      </c>
      <c r="Y16" s="18">
        <v>0.17964935611312499</v>
      </c>
      <c r="Z16" s="18">
        <v>0.16973499995358099</v>
      </c>
      <c r="AA16" s="18">
        <v>0.14509077811055801</v>
      </c>
      <c r="AB16" s="18">
        <v>0.21394104221833499</v>
      </c>
      <c r="AC16" s="18">
        <v>0.22235257569714301</v>
      </c>
      <c r="AD16" s="18">
        <v>0.178317875277996</v>
      </c>
      <c r="AE16" s="18"/>
      <c r="AF16" s="18">
        <v>0.17983107413963101</v>
      </c>
      <c r="AG16" s="18">
        <v>0.18299551331493299</v>
      </c>
      <c r="AH16" s="18">
        <v>0.15748110579005101</v>
      </c>
      <c r="AI16" s="18"/>
      <c r="AJ16" s="18">
        <v>0.16311319314242201</v>
      </c>
      <c r="AK16" s="18">
        <v>0.166323681227662</v>
      </c>
      <c r="AL16" s="18">
        <v>0.17834436931459499</v>
      </c>
      <c r="AM16" s="18">
        <v>0.22885276307945401</v>
      </c>
      <c r="AN16" s="18">
        <v>0.20317566887493499</v>
      </c>
      <c r="AO16" s="18"/>
      <c r="AP16" s="18">
        <v>0.15668459474559501</v>
      </c>
      <c r="AQ16" s="18">
        <v>0.183648855737094</v>
      </c>
      <c r="AR16" s="18">
        <v>0.19912799150885599</v>
      </c>
      <c r="AS16" s="18"/>
      <c r="AT16" s="18">
        <v>0.15665912537252999</v>
      </c>
      <c r="AU16" s="18">
        <v>0.19067784001240201</v>
      </c>
      <c r="AV16" s="18">
        <v>0.195864329884407</v>
      </c>
      <c r="AW16" s="18">
        <v>0.160559869451398</v>
      </c>
      <c r="AX16" s="18">
        <v>0.15532168223103501</v>
      </c>
      <c r="AY16" s="18"/>
      <c r="AZ16" s="18">
        <v>0.15865898061582001</v>
      </c>
      <c r="BA16" s="18">
        <v>0.17263492664713101</v>
      </c>
      <c r="BB16" s="18">
        <v>0.18250696521367499</v>
      </c>
      <c r="BC16" s="18">
        <v>0.210878648620697</v>
      </c>
      <c r="BD16" s="18">
        <v>0.199800457660301</v>
      </c>
      <c r="BE16" s="18">
        <v>0.20691831608768099</v>
      </c>
    </row>
    <row r="17" spans="2:57" x14ac:dyDescent="0.25">
      <c r="B17" s="15" t="s">
        <v>89</v>
      </c>
      <c r="C17" s="19">
        <v>0.33317358271784298</v>
      </c>
      <c r="D17" s="19">
        <v>0.341354116144374</v>
      </c>
      <c r="E17" s="19">
        <v>0.326871414756705</v>
      </c>
      <c r="F17" s="19"/>
      <c r="G17" s="19">
        <v>0.24473823171592901</v>
      </c>
      <c r="H17" s="19">
        <v>0.40813395015347997</v>
      </c>
      <c r="I17" s="19">
        <v>0.358004623411602</v>
      </c>
      <c r="J17" s="19">
        <v>0.30740207274404102</v>
      </c>
      <c r="K17" s="19">
        <v>0.28870022487392699</v>
      </c>
      <c r="L17" s="19">
        <v>0.36163060412111098</v>
      </c>
      <c r="M17" s="19"/>
      <c r="N17" s="19">
        <v>0.30729054366566699</v>
      </c>
      <c r="O17" s="19">
        <v>0.298796609852711</v>
      </c>
      <c r="P17" s="19">
        <v>0.40267958988472302</v>
      </c>
      <c r="Q17" s="19">
        <v>0.33837074659102401</v>
      </c>
      <c r="R17" s="19"/>
      <c r="S17" s="19">
        <v>0.34515060572913098</v>
      </c>
      <c r="T17" s="19">
        <v>0.28558518313021503</v>
      </c>
      <c r="U17" s="19">
        <v>0.25675653561867801</v>
      </c>
      <c r="V17" s="19">
        <v>0.26361863183192702</v>
      </c>
      <c r="W17" s="19">
        <v>0.39762768572074703</v>
      </c>
      <c r="X17" s="19">
        <v>0.439798261090593</v>
      </c>
      <c r="Y17" s="19">
        <v>0.39322010172632199</v>
      </c>
      <c r="Z17" s="19">
        <v>0.37144543937875701</v>
      </c>
      <c r="AA17" s="19">
        <v>0.39863243523314901</v>
      </c>
      <c r="AB17" s="19">
        <v>0.246483977725586</v>
      </c>
      <c r="AC17" s="19">
        <v>0.29875805403446698</v>
      </c>
      <c r="AD17" s="19">
        <v>0.291901547077413</v>
      </c>
      <c r="AE17" s="19"/>
      <c r="AF17" s="19">
        <v>0.34835469441107803</v>
      </c>
      <c r="AG17" s="19">
        <v>0.32956709702849601</v>
      </c>
      <c r="AH17" s="19">
        <v>0.38477880650511997</v>
      </c>
      <c r="AI17" s="19"/>
      <c r="AJ17" s="19">
        <v>0.39318177487386702</v>
      </c>
      <c r="AK17" s="19">
        <v>0.39486055100867501</v>
      </c>
      <c r="AL17" s="19">
        <v>0.28826999212786603</v>
      </c>
      <c r="AM17" s="19">
        <v>0.34873529022501099</v>
      </c>
      <c r="AN17" s="19">
        <v>0.26243443279247503</v>
      </c>
      <c r="AO17" s="19"/>
      <c r="AP17" s="19">
        <v>0.44125909883599801</v>
      </c>
      <c r="AQ17" s="19">
        <v>0.34318024638703198</v>
      </c>
      <c r="AR17" s="19">
        <v>0.33953700996301101</v>
      </c>
      <c r="AS17" s="19"/>
      <c r="AT17" s="19">
        <v>0.39347802405278098</v>
      </c>
      <c r="AU17" s="19">
        <v>0.25350509499660601</v>
      </c>
      <c r="AV17" s="19">
        <v>0.31860858902512801</v>
      </c>
      <c r="AW17" s="19">
        <v>0.44878553923113101</v>
      </c>
      <c r="AX17" s="19">
        <v>0.43342823222978799</v>
      </c>
      <c r="AY17" s="19"/>
      <c r="AZ17" s="19">
        <v>0.447047524027195</v>
      </c>
      <c r="BA17" s="19">
        <v>0.31866272114954403</v>
      </c>
      <c r="BB17" s="19">
        <v>0.301839728547044</v>
      </c>
      <c r="BC17" s="19">
        <v>0.24827706038963601</v>
      </c>
      <c r="BD17" s="19">
        <v>0.28464730265511701</v>
      </c>
      <c r="BE17" s="19">
        <v>0.36174194721262398</v>
      </c>
    </row>
    <row r="18" spans="2:57" x14ac:dyDescent="0.25">
      <c r="B18" s="16"/>
    </row>
    <row r="19" spans="2:57" x14ac:dyDescent="0.25">
      <c r="B19" t="s">
        <v>91</v>
      </c>
    </row>
    <row r="20" spans="2:57" x14ac:dyDescent="0.25">
      <c r="B20" t="s">
        <v>92</v>
      </c>
    </row>
    <row r="22" spans="2:57" x14ac:dyDescent="0.25">
      <c r="B22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BE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371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0.28728135487886602</v>
      </c>
      <c r="D9" s="14">
        <v>0.30350630588210498</v>
      </c>
      <c r="E9" s="14">
        <v>0.27199982130191802</v>
      </c>
      <c r="F9" s="14"/>
      <c r="G9" s="14">
        <v>0.198046135457354</v>
      </c>
      <c r="H9" s="14">
        <v>0.26040481151091799</v>
      </c>
      <c r="I9" s="14">
        <v>0.28205941026554598</v>
      </c>
      <c r="J9" s="14">
        <v>0.23974713703140699</v>
      </c>
      <c r="K9" s="14">
        <v>0.312069713528842</v>
      </c>
      <c r="L9" s="14">
        <v>0.39516110516848901</v>
      </c>
      <c r="M9" s="14"/>
      <c r="N9" s="14">
        <v>0.33811626843979398</v>
      </c>
      <c r="O9" s="14">
        <v>0.26907652133671001</v>
      </c>
      <c r="P9" s="14">
        <v>0.30037564901901698</v>
      </c>
      <c r="Q9" s="14">
        <v>0.23962115781982599</v>
      </c>
      <c r="R9" s="14"/>
      <c r="S9" s="14">
        <v>0.33422042877006097</v>
      </c>
      <c r="T9" s="14">
        <v>0.29213391524543703</v>
      </c>
      <c r="U9" s="14">
        <v>0.25144489997095998</v>
      </c>
      <c r="V9" s="14">
        <v>0.225265425325478</v>
      </c>
      <c r="W9" s="14">
        <v>0.28610381194878598</v>
      </c>
      <c r="X9" s="14">
        <v>0.30921818498991199</v>
      </c>
      <c r="Y9" s="14">
        <v>0.33207324420515499</v>
      </c>
      <c r="Z9" s="14">
        <v>0.262292882478186</v>
      </c>
      <c r="AA9" s="14">
        <v>0.27148598198960999</v>
      </c>
      <c r="AB9" s="14">
        <v>0.28471325451406199</v>
      </c>
      <c r="AC9" s="14">
        <v>0.28205458772703901</v>
      </c>
      <c r="AD9" s="14">
        <v>0.25363010465331498</v>
      </c>
      <c r="AE9" s="14"/>
      <c r="AF9" s="14">
        <v>0.312754745285591</v>
      </c>
      <c r="AG9" s="14">
        <v>0.31400986931948499</v>
      </c>
      <c r="AH9" s="14">
        <v>0.23201048641767699</v>
      </c>
      <c r="AI9" s="14"/>
      <c r="AJ9" s="14">
        <v>0.36204018852695702</v>
      </c>
      <c r="AK9" s="14">
        <v>0.29102232631395403</v>
      </c>
      <c r="AL9" s="14">
        <v>0.24069348549859099</v>
      </c>
      <c r="AM9" s="14">
        <v>0.21327433518789399</v>
      </c>
      <c r="AN9" s="14">
        <v>0.22817862335939601</v>
      </c>
      <c r="AO9" s="14"/>
      <c r="AP9" s="14">
        <v>0.36045323759123199</v>
      </c>
      <c r="AQ9" s="14">
        <v>0.29845565245665101</v>
      </c>
      <c r="AR9" s="14">
        <v>0.20394561806057299</v>
      </c>
      <c r="AS9" s="14"/>
      <c r="AT9" s="14">
        <v>0.29407357082568703</v>
      </c>
      <c r="AU9" s="14">
        <v>0.23826298649255301</v>
      </c>
      <c r="AV9" s="14">
        <v>0.29529434129062598</v>
      </c>
      <c r="AW9" s="14">
        <v>0.296366069247676</v>
      </c>
      <c r="AX9" s="14">
        <v>0.34801645075256998</v>
      </c>
      <c r="AY9" s="14"/>
      <c r="AZ9" s="14">
        <v>0.30770684859714997</v>
      </c>
      <c r="BA9" s="14">
        <v>0.294032356789239</v>
      </c>
      <c r="BB9" s="14">
        <v>0.243261544370968</v>
      </c>
      <c r="BC9" s="14">
        <v>0.28672545635617902</v>
      </c>
      <c r="BD9" s="14">
        <v>0.30476975304460602</v>
      </c>
      <c r="BE9" s="14">
        <v>0.235643561735633</v>
      </c>
    </row>
    <row r="10" spans="2:57" x14ac:dyDescent="0.25">
      <c r="B10" s="15" t="s">
        <v>82</v>
      </c>
      <c r="C10" s="14">
        <v>0.48557281160625998</v>
      </c>
      <c r="D10" s="14">
        <v>0.479133546025587</v>
      </c>
      <c r="E10" s="14">
        <v>0.49290425494970203</v>
      </c>
      <c r="F10" s="14"/>
      <c r="G10" s="14">
        <v>0.46723836090634102</v>
      </c>
      <c r="H10" s="14">
        <v>0.490634702105958</v>
      </c>
      <c r="I10" s="14">
        <v>0.46815924196151598</v>
      </c>
      <c r="J10" s="14">
        <v>0.52132634801042299</v>
      </c>
      <c r="K10" s="14">
        <v>0.49280369048289102</v>
      </c>
      <c r="L10" s="14">
        <v>0.47391160243154901</v>
      </c>
      <c r="M10" s="14"/>
      <c r="N10" s="14">
        <v>0.471151532493854</v>
      </c>
      <c r="O10" s="14">
        <v>0.50197138233584404</v>
      </c>
      <c r="P10" s="14">
        <v>0.50086915771691498</v>
      </c>
      <c r="Q10" s="14">
        <v>0.47534574277383301</v>
      </c>
      <c r="R10" s="14"/>
      <c r="S10" s="14">
        <v>0.44889140813885298</v>
      </c>
      <c r="T10" s="14">
        <v>0.52583761173556398</v>
      </c>
      <c r="U10" s="14">
        <v>0.51207994360342601</v>
      </c>
      <c r="V10" s="14">
        <v>0.47887358942989</v>
      </c>
      <c r="W10" s="14">
        <v>0.43920700342296898</v>
      </c>
      <c r="X10" s="14">
        <v>0.51630910786592299</v>
      </c>
      <c r="Y10" s="14">
        <v>0.499713520459525</v>
      </c>
      <c r="Z10" s="14">
        <v>0.48220653231583499</v>
      </c>
      <c r="AA10" s="14">
        <v>0.52384171698286097</v>
      </c>
      <c r="AB10" s="14">
        <v>0.39693612599668898</v>
      </c>
      <c r="AC10" s="14">
        <v>0.52788020721157503</v>
      </c>
      <c r="AD10" s="14">
        <v>0.46925202561694901</v>
      </c>
      <c r="AE10" s="14"/>
      <c r="AF10" s="14">
        <v>0.48299848907968201</v>
      </c>
      <c r="AG10" s="14">
        <v>0.47878660494244502</v>
      </c>
      <c r="AH10" s="14">
        <v>0.52863097939679105</v>
      </c>
      <c r="AI10" s="14"/>
      <c r="AJ10" s="14">
        <v>0.457344841838561</v>
      </c>
      <c r="AK10" s="14">
        <v>0.49489854658194499</v>
      </c>
      <c r="AL10" s="14">
        <v>0.59475367926295197</v>
      </c>
      <c r="AM10" s="14">
        <v>0.51315426504706596</v>
      </c>
      <c r="AN10" s="14">
        <v>0.47194255030895599</v>
      </c>
      <c r="AO10" s="14"/>
      <c r="AP10" s="14">
        <v>0.45842639982012201</v>
      </c>
      <c r="AQ10" s="14">
        <v>0.48528922275078401</v>
      </c>
      <c r="AR10" s="14">
        <v>0.58017265321280098</v>
      </c>
      <c r="AS10" s="14"/>
      <c r="AT10" s="14">
        <v>0.47016460362361001</v>
      </c>
      <c r="AU10" s="14">
        <v>0.51427399194316303</v>
      </c>
      <c r="AV10" s="14">
        <v>0.50020021060450004</v>
      </c>
      <c r="AW10" s="14">
        <v>0.51366173136608695</v>
      </c>
      <c r="AX10" s="14">
        <v>0.26184029455197</v>
      </c>
      <c r="AY10" s="14"/>
      <c r="AZ10" s="14">
        <v>0.46538492128685699</v>
      </c>
      <c r="BA10" s="14">
        <v>0.49615505008059502</v>
      </c>
      <c r="BB10" s="14">
        <v>0.48782050735365901</v>
      </c>
      <c r="BC10" s="14">
        <v>0.47910380110571399</v>
      </c>
      <c r="BD10" s="14">
        <v>0.48797707231044302</v>
      </c>
      <c r="BE10" s="14">
        <v>0.52634184338930901</v>
      </c>
    </row>
    <row r="11" spans="2:57" x14ac:dyDescent="0.25">
      <c r="B11" s="15" t="s">
        <v>83</v>
      </c>
      <c r="C11" s="14">
        <v>0.159409559075783</v>
      </c>
      <c r="D11" s="14">
        <v>0.15783038480105999</v>
      </c>
      <c r="E11" s="14">
        <v>0.15980198118564501</v>
      </c>
      <c r="F11" s="14"/>
      <c r="G11" s="14">
        <v>0.20400312215998101</v>
      </c>
      <c r="H11" s="14">
        <v>0.16050069945357301</v>
      </c>
      <c r="I11" s="14">
        <v>0.176929084693771</v>
      </c>
      <c r="J11" s="14">
        <v>0.182532256354692</v>
      </c>
      <c r="K11" s="14">
        <v>0.14830561153122601</v>
      </c>
      <c r="L11" s="14">
        <v>0.103120632512163</v>
      </c>
      <c r="M11" s="14"/>
      <c r="N11" s="14">
        <v>0.145268762434968</v>
      </c>
      <c r="O11" s="14">
        <v>0.16120018260691399</v>
      </c>
      <c r="P11" s="14">
        <v>0.136385948644797</v>
      </c>
      <c r="Q11" s="14">
        <v>0.18972502404170899</v>
      </c>
      <c r="R11" s="14"/>
      <c r="S11" s="14">
        <v>0.14146267493039699</v>
      </c>
      <c r="T11" s="14">
        <v>0.12296063223432301</v>
      </c>
      <c r="U11" s="14">
        <v>0.15927371556495501</v>
      </c>
      <c r="V11" s="14">
        <v>0.217253879446235</v>
      </c>
      <c r="W11" s="14">
        <v>0.21804978632834701</v>
      </c>
      <c r="X11" s="14">
        <v>0.127432806246184</v>
      </c>
      <c r="Y11" s="14">
        <v>0.124150512401858</v>
      </c>
      <c r="Z11" s="14">
        <v>0.139767747688928</v>
      </c>
      <c r="AA11" s="14">
        <v>0.14038665286135699</v>
      </c>
      <c r="AB11" s="14">
        <v>0.22660448612964099</v>
      </c>
      <c r="AC11" s="14">
        <v>0.149736776170454</v>
      </c>
      <c r="AD11" s="14">
        <v>0.19222779020769801</v>
      </c>
      <c r="AE11" s="14"/>
      <c r="AF11" s="14">
        <v>0.151902708653705</v>
      </c>
      <c r="AG11" s="14">
        <v>0.14864453323563201</v>
      </c>
      <c r="AH11" s="14">
        <v>0.17134786957609699</v>
      </c>
      <c r="AI11" s="14"/>
      <c r="AJ11" s="14">
        <v>0.137136182810635</v>
      </c>
      <c r="AK11" s="14">
        <v>0.149879005203128</v>
      </c>
      <c r="AL11" s="14">
        <v>0.115795857775848</v>
      </c>
      <c r="AM11" s="14">
        <v>0.17418971977898801</v>
      </c>
      <c r="AN11" s="14">
        <v>0.19775564786823299</v>
      </c>
      <c r="AO11" s="14"/>
      <c r="AP11" s="14">
        <v>0.13605484170204099</v>
      </c>
      <c r="AQ11" s="14">
        <v>0.15570085968546499</v>
      </c>
      <c r="AR11" s="14">
        <v>0.12520972999027799</v>
      </c>
      <c r="AS11" s="14"/>
      <c r="AT11" s="14">
        <v>0.17371335822794801</v>
      </c>
      <c r="AU11" s="14">
        <v>0.16434851266654699</v>
      </c>
      <c r="AV11" s="14">
        <v>0.15242874840818499</v>
      </c>
      <c r="AW11" s="14">
        <v>0.13804626294448299</v>
      </c>
      <c r="AX11" s="14">
        <v>0.28291369145883699</v>
      </c>
      <c r="AY11" s="14"/>
      <c r="AZ11" s="14">
        <v>0.157109724643859</v>
      </c>
      <c r="BA11" s="14">
        <v>0.15031327724677199</v>
      </c>
      <c r="BB11" s="14">
        <v>0.189923173147</v>
      </c>
      <c r="BC11" s="14">
        <v>0.168085682894349</v>
      </c>
      <c r="BD11" s="14">
        <v>0.122647942644678</v>
      </c>
      <c r="BE11" s="14">
        <v>0.188453472578957</v>
      </c>
    </row>
    <row r="12" spans="2:57" x14ac:dyDescent="0.25">
      <c r="B12" s="15" t="s">
        <v>84</v>
      </c>
      <c r="C12" s="14">
        <v>4.3031439062672601E-2</v>
      </c>
      <c r="D12" s="14">
        <v>3.9739836227108701E-2</v>
      </c>
      <c r="E12" s="14">
        <v>4.56394730499778E-2</v>
      </c>
      <c r="F12" s="14"/>
      <c r="G12" s="14">
        <v>8.8316077674248705E-2</v>
      </c>
      <c r="H12" s="14">
        <v>6.2918752411618095E-2</v>
      </c>
      <c r="I12" s="14">
        <v>4.6092079182771202E-2</v>
      </c>
      <c r="J12" s="14">
        <v>3.44373684002513E-2</v>
      </c>
      <c r="K12" s="14">
        <v>2.7140336802381902E-2</v>
      </c>
      <c r="L12" s="14">
        <v>1.16710953020878E-2</v>
      </c>
      <c r="M12" s="14"/>
      <c r="N12" s="14">
        <v>2.79173420315647E-2</v>
      </c>
      <c r="O12" s="14">
        <v>4.6204968230818703E-2</v>
      </c>
      <c r="P12" s="14">
        <v>4.07243160053005E-2</v>
      </c>
      <c r="Q12" s="14">
        <v>5.64517394058952E-2</v>
      </c>
      <c r="R12" s="14"/>
      <c r="S12" s="14">
        <v>5.1997561885124902E-2</v>
      </c>
      <c r="T12" s="14">
        <v>3.81609976787547E-2</v>
      </c>
      <c r="U12" s="14">
        <v>3.8298397285643299E-2</v>
      </c>
      <c r="V12" s="14">
        <v>5.5150953743950203E-2</v>
      </c>
      <c r="W12" s="14">
        <v>4.1849573531399099E-2</v>
      </c>
      <c r="X12" s="14">
        <v>3.10037934488087E-2</v>
      </c>
      <c r="Y12" s="14">
        <v>3.12933373085287E-2</v>
      </c>
      <c r="Z12" s="14">
        <v>8.9589442977375894E-2</v>
      </c>
      <c r="AA12" s="14">
        <v>3.3555315762751899E-2</v>
      </c>
      <c r="AB12" s="14">
        <v>5.3395034936173501E-2</v>
      </c>
      <c r="AC12" s="14">
        <v>9.0562930998797902E-3</v>
      </c>
      <c r="AD12" s="14">
        <v>6.6810883033651305E-2</v>
      </c>
      <c r="AE12" s="14"/>
      <c r="AF12" s="14">
        <v>3.27306197416974E-2</v>
      </c>
      <c r="AG12" s="14">
        <v>3.9367957871117999E-2</v>
      </c>
      <c r="AH12" s="14">
        <v>3.6913369354350897E-2</v>
      </c>
      <c r="AI12" s="14"/>
      <c r="AJ12" s="14">
        <v>2.8597845855171701E-2</v>
      </c>
      <c r="AK12" s="14">
        <v>4.4865439565318299E-2</v>
      </c>
      <c r="AL12" s="14">
        <v>3.07678889959059E-2</v>
      </c>
      <c r="AM12" s="14">
        <v>6.2926722102282603E-2</v>
      </c>
      <c r="AN12" s="14">
        <v>4.9176171280882697E-2</v>
      </c>
      <c r="AO12" s="14"/>
      <c r="AP12" s="14">
        <v>3.1783806687105197E-2</v>
      </c>
      <c r="AQ12" s="14">
        <v>4.5546692835033202E-2</v>
      </c>
      <c r="AR12" s="14">
        <v>5.59941265198989E-2</v>
      </c>
      <c r="AS12" s="14"/>
      <c r="AT12" s="14">
        <v>3.6011096822297001E-2</v>
      </c>
      <c r="AU12" s="14">
        <v>5.4620375613954997E-2</v>
      </c>
      <c r="AV12" s="14">
        <v>3.2583041498845902E-2</v>
      </c>
      <c r="AW12" s="14">
        <v>3.0495837157927499E-2</v>
      </c>
      <c r="AX12" s="14">
        <v>7.0428191474298296E-2</v>
      </c>
      <c r="AY12" s="14"/>
      <c r="AZ12" s="14">
        <v>4.7290325919232698E-2</v>
      </c>
      <c r="BA12" s="14">
        <v>4.0578171920581503E-2</v>
      </c>
      <c r="BB12" s="14">
        <v>4.3020750749771998E-2</v>
      </c>
      <c r="BC12" s="14">
        <v>4.2043995154462097E-2</v>
      </c>
      <c r="BD12" s="14">
        <v>4.6696615200591797E-2</v>
      </c>
      <c r="BE12" s="14">
        <v>3.4112816774644998E-2</v>
      </c>
    </row>
    <row r="13" spans="2:57" x14ac:dyDescent="0.25">
      <c r="B13" s="15" t="s">
        <v>86</v>
      </c>
      <c r="C13" s="14">
        <v>8.8442832949750406E-3</v>
      </c>
      <c r="D13" s="14">
        <v>4.9104348861599397E-3</v>
      </c>
      <c r="E13" s="14">
        <v>1.2741284242151599E-2</v>
      </c>
      <c r="F13" s="14"/>
      <c r="G13" s="14">
        <v>1.0914740451701099E-2</v>
      </c>
      <c r="H13" s="14">
        <v>1.19806015780075E-2</v>
      </c>
      <c r="I13" s="14">
        <v>1.1561517917812699E-2</v>
      </c>
      <c r="J13" s="14">
        <v>8.3280842749285308E-3</v>
      </c>
      <c r="K13" s="14">
        <v>6.3580531981973099E-3</v>
      </c>
      <c r="L13" s="14">
        <v>4.7757293219883199E-3</v>
      </c>
      <c r="M13" s="14"/>
      <c r="N13" s="14">
        <v>8.9965353850071407E-3</v>
      </c>
      <c r="O13" s="14">
        <v>8.9164597080063704E-3</v>
      </c>
      <c r="P13" s="14">
        <v>9.4656948808136895E-3</v>
      </c>
      <c r="Q13" s="14">
        <v>8.2167059464785096E-3</v>
      </c>
      <c r="R13" s="14"/>
      <c r="S13" s="14">
        <v>6.9249141625923102E-3</v>
      </c>
      <c r="T13" s="14">
        <v>3.4031460009225599E-3</v>
      </c>
      <c r="U13" s="14">
        <v>6.9179958536443598E-3</v>
      </c>
      <c r="V13" s="14">
        <v>1.77766101169901E-2</v>
      </c>
      <c r="W13" s="14">
        <v>6.4156797500483599E-3</v>
      </c>
      <c r="X13" s="14">
        <v>5.3731533309765104E-3</v>
      </c>
      <c r="Y13" s="14">
        <v>5.7628863991688196E-3</v>
      </c>
      <c r="Z13" s="14">
        <v>0</v>
      </c>
      <c r="AA13" s="14">
        <v>1.3053038304145699E-2</v>
      </c>
      <c r="AB13" s="14">
        <v>2.1593260992060499E-2</v>
      </c>
      <c r="AC13" s="14">
        <v>1.01928217031168E-2</v>
      </c>
      <c r="AD13" s="14">
        <v>0</v>
      </c>
      <c r="AE13" s="14"/>
      <c r="AF13" s="14">
        <v>4.3491363175682E-3</v>
      </c>
      <c r="AG13" s="14">
        <v>1.0643916277563699E-2</v>
      </c>
      <c r="AH13" s="14">
        <v>1.10261661288027E-2</v>
      </c>
      <c r="AI13" s="14"/>
      <c r="AJ13" s="14">
        <v>4.5045678568987804E-3</v>
      </c>
      <c r="AK13" s="14">
        <v>8.8997445853047103E-3</v>
      </c>
      <c r="AL13" s="14">
        <v>5.7476901464694596E-3</v>
      </c>
      <c r="AM13" s="14">
        <v>3.6454957883768901E-2</v>
      </c>
      <c r="AN13" s="14">
        <v>1.94228694960503E-2</v>
      </c>
      <c r="AO13" s="14"/>
      <c r="AP13" s="14">
        <v>8.1145867801739394E-3</v>
      </c>
      <c r="AQ13" s="14">
        <v>4.2329903897324302E-3</v>
      </c>
      <c r="AR13" s="14">
        <v>1.2479450202989901E-2</v>
      </c>
      <c r="AS13" s="14"/>
      <c r="AT13" s="14">
        <v>3.9484017670184998E-3</v>
      </c>
      <c r="AU13" s="14">
        <v>8.48229537162167E-3</v>
      </c>
      <c r="AV13" s="14">
        <v>7.0652989251390802E-3</v>
      </c>
      <c r="AW13" s="14">
        <v>2.1430099283826901E-2</v>
      </c>
      <c r="AX13" s="14">
        <v>0</v>
      </c>
      <c r="AY13" s="14"/>
      <c r="AZ13" s="14">
        <v>1.0353693434213E-2</v>
      </c>
      <c r="BA13" s="14">
        <v>5.3874159741857299E-3</v>
      </c>
      <c r="BB13" s="14">
        <v>1.1811390290630301E-2</v>
      </c>
      <c r="BC13" s="14">
        <v>1.02943689553517E-2</v>
      </c>
      <c r="BD13" s="14">
        <v>9.4725389629115499E-3</v>
      </c>
      <c r="BE13" s="14">
        <v>7.5107706740309803E-3</v>
      </c>
    </row>
    <row r="14" spans="2:57" x14ac:dyDescent="0.25">
      <c r="B14" s="15" t="s">
        <v>87</v>
      </c>
      <c r="C14" s="14">
        <v>1.58605520814438E-2</v>
      </c>
      <c r="D14" s="14">
        <v>1.48794921779791E-2</v>
      </c>
      <c r="E14" s="14">
        <v>1.69131852706048E-2</v>
      </c>
      <c r="F14" s="14"/>
      <c r="G14" s="14">
        <v>3.1481563350374803E-2</v>
      </c>
      <c r="H14" s="14">
        <v>1.35604329399253E-2</v>
      </c>
      <c r="I14" s="14">
        <v>1.51986659785834E-2</v>
      </c>
      <c r="J14" s="14">
        <v>1.36288059282985E-2</v>
      </c>
      <c r="K14" s="14">
        <v>1.3322594456460999E-2</v>
      </c>
      <c r="L14" s="14">
        <v>1.1359835263721901E-2</v>
      </c>
      <c r="M14" s="14"/>
      <c r="N14" s="14">
        <v>8.5495592148122305E-3</v>
      </c>
      <c r="O14" s="14">
        <v>1.26304857817068E-2</v>
      </c>
      <c r="P14" s="14">
        <v>1.21792337331567E-2</v>
      </c>
      <c r="Q14" s="14">
        <v>3.0639630012258799E-2</v>
      </c>
      <c r="R14" s="14"/>
      <c r="S14" s="14">
        <v>1.65030121129719E-2</v>
      </c>
      <c r="T14" s="14">
        <v>1.7503697104998099E-2</v>
      </c>
      <c r="U14" s="14">
        <v>3.1985047721371299E-2</v>
      </c>
      <c r="V14" s="14">
        <v>5.6795419374562599E-3</v>
      </c>
      <c r="W14" s="14">
        <v>8.3741450184509798E-3</v>
      </c>
      <c r="X14" s="14">
        <v>1.06629541181965E-2</v>
      </c>
      <c r="Y14" s="14">
        <v>7.0064992257635903E-3</v>
      </c>
      <c r="Z14" s="14">
        <v>2.61433945396745E-2</v>
      </c>
      <c r="AA14" s="14">
        <v>1.7677294099274099E-2</v>
      </c>
      <c r="AB14" s="14">
        <v>1.6757837431373601E-2</v>
      </c>
      <c r="AC14" s="14">
        <v>2.1079314087935501E-2</v>
      </c>
      <c r="AD14" s="14">
        <v>1.80791964883865E-2</v>
      </c>
      <c r="AE14" s="14"/>
      <c r="AF14" s="14">
        <v>1.5264300921756201E-2</v>
      </c>
      <c r="AG14" s="14">
        <v>8.5471183537570404E-3</v>
      </c>
      <c r="AH14" s="14">
        <v>2.0071129126281499E-2</v>
      </c>
      <c r="AI14" s="14"/>
      <c r="AJ14" s="14">
        <v>1.03763731117764E-2</v>
      </c>
      <c r="AK14" s="14">
        <v>1.0434937750349199E-2</v>
      </c>
      <c r="AL14" s="14">
        <v>1.2241398320234201E-2</v>
      </c>
      <c r="AM14" s="14">
        <v>0</v>
      </c>
      <c r="AN14" s="14">
        <v>3.3524137686481603E-2</v>
      </c>
      <c r="AO14" s="14"/>
      <c r="AP14" s="14">
        <v>5.1671274193261802E-3</v>
      </c>
      <c r="AQ14" s="14">
        <v>1.0774581882335099E-2</v>
      </c>
      <c r="AR14" s="14">
        <v>2.2198422013459201E-2</v>
      </c>
      <c r="AS14" s="14"/>
      <c r="AT14" s="14">
        <v>2.2088968733439501E-2</v>
      </c>
      <c r="AU14" s="14">
        <v>2.00118379121598E-2</v>
      </c>
      <c r="AV14" s="14">
        <v>1.24283592727043E-2</v>
      </c>
      <c r="AW14" s="14">
        <v>0</v>
      </c>
      <c r="AX14" s="14">
        <v>3.6801371762324203E-2</v>
      </c>
      <c r="AY14" s="14"/>
      <c r="AZ14" s="14">
        <v>1.21544861186884E-2</v>
      </c>
      <c r="BA14" s="14">
        <v>1.35337279886267E-2</v>
      </c>
      <c r="BB14" s="14">
        <v>2.4162634087970199E-2</v>
      </c>
      <c r="BC14" s="14">
        <v>1.37466955339437E-2</v>
      </c>
      <c r="BD14" s="14">
        <v>2.8436077836769401E-2</v>
      </c>
      <c r="BE14" s="14">
        <v>7.9375348474253395E-3</v>
      </c>
    </row>
    <row r="15" spans="2:57" x14ac:dyDescent="0.25">
      <c r="B15" s="15" t="s">
        <v>112</v>
      </c>
      <c r="C15" s="18">
        <v>0.77285416648512495</v>
      </c>
      <c r="D15" s="18">
        <v>0.78263985190769203</v>
      </c>
      <c r="E15" s="18">
        <v>0.76490407625162005</v>
      </c>
      <c r="F15" s="18"/>
      <c r="G15" s="18">
        <v>0.66528449636369502</v>
      </c>
      <c r="H15" s="18">
        <v>0.75103951361687604</v>
      </c>
      <c r="I15" s="18">
        <v>0.75021865222706197</v>
      </c>
      <c r="J15" s="18">
        <v>0.76107348504183003</v>
      </c>
      <c r="K15" s="18">
        <v>0.80487340401173402</v>
      </c>
      <c r="L15" s="18">
        <v>0.86907270760003796</v>
      </c>
      <c r="M15" s="18"/>
      <c r="N15" s="18">
        <v>0.80926780093364703</v>
      </c>
      <c r="O15" s="18">
        <v>0.77104790367255405</v>
      </c>
      <c r="P15" s="18">
        <v>0.80124480673593201</v>
      </c>
      <c r="Q15" s="18">
        <v>0.71496690059365897</v>
      </c>
      <c r="R15" s="18"/>
      <c r="S15" s="18">
        <v>0.78311183690891395</v>
      </c>
      <c r="T15" s="18">
        <v>0.81797152698100195</v>
      </c>
      <c r="U15" s="18">
        <v>0.76352484357438599</v>
      </c>
      <c r="V15" s="18">
        <v>0.704139014755368</v>
      </c>
      <c r="W15" s="18">
        <v>0.72531081537175401</v>
      </c>
      <c r="X15" s="18">
        <v>0.82552729285583504</v>
      </c>
      <c r="Y15" s="18">
        <v>0.83178676466468005</v>
      </c>
      <c r="Z15" s="18">
        <v>0.74449941479402104</v>
      </c>
      <c r="AA15" s="18">
        <v>0.79532769897247102</v>
      </c>
      <c r="AB15" s="18">
        <v>0.68164938051075197</v>
      </c>
      <c r="AC15" s="18">
        <v>0.80993479493861398</v>
      </c>
      <c r="AD15" s="18">
        <v>0.72288213027026405</v>
      </c>
      <c r="AE15" s="18"/>
      <c r="AF15" s="18">
        <v>0.79575323436527401</v>
      </c>
      <c r="AG15" s="18">
        <v>0.79279647426192901</v>
      </c>
      <c r="AH15" s="18">
        <v>0.76064146581446801</v>
      </c>
      <c r="AI15" s="18"/>
      <c r="AJ15" s="18">
        <v>0.81938503036551802</v>
      </c>
      <c r="AK15" s="18">
        <v>0.78592087289589896</v>
      </c>
      <c r="AL15" s="18">
        <v>0.83544716476154202</v>
      </c>
      <c r="AM15" s="18">
        <v>0.72642860023496003</v>
      </c>
      <c r="AN15" s="18">
        <v>0.70012117366835303</v>
      </c>
      <c r="AO15" s="18"/>
      <c r="AP15" s="18">
        <v>0.81887963741135406</v>
      </c>
      <c r="AQ15" s="18">
        <v>0.78374487520743497</v>
      </c>
      <c r="AR15" s="18">
        <v>0.78411827127337397</v>
      </c>
      <c r="AS15" s="18"/>
      <c r="AT15" s="18">
        <v>0.76423817444929698</v>
      </c>
      <c r="AU15" s="18">
        <v>0.75253697843571599</v>
      </c>
      <c r="AV15" s="18">
        <v>0.79549455189512497</v>
      </c>
      <c r="AW15" s="18">
        <v>0.810027800613763</v>
      </c>
      <c r="AX15" s="18">
        <v>0.60985674530454004</v>
      </c>
      <c r="AY15" s="18"/>
      <c r="AZ15" s="18">
        <v>0.77309176988400696</v>
      </c>
      <c r="BA15" s="18">
        <v>0.79018740686983402</v>
      </c>
      <c r="BB15" s="18">
        <v>0.73108205172462704</v>
      </c>
      <c r="BC15" s="18">
        <v>0.76582925746189301</v>
      </c>
      <c r="BD15" s="18">
        <v>0.79274682535504903</v>
      </c>
      <c r="BE15" s="18">
        <v>0.76198540512494195</v>
      </c>
    </row>
    <row r="16" spans="2:57" x14ac:dyDescent="0.25">
      <c r="B16" s="15" t="s">
        <v>88</v>
      </c>
      <c r="C16" s="18">
        <v>5.1875722357647702E-2</v>
      </c>
      <c r="D16" s="18">
        <v>4.4650271113268698E-2</v>
      </c>
      <c r="E16" s="18">
        <v>5.8380757292129402E-2</v>
      </c>
      <c r="F16" s="18"/>
      <c r="G16" s="18">
        <v>9.9230818125949805E-2</v>
      </c>
      <c r="H16" s="18">
        <v>7.4899353989625495E-2</v>
      </c>
      <c r="I16" s="18">
        <v>5.7653597100583903E-2</v>
      </c>
      <c r="J16" s="18">
        <v>4.2765452675179803E-2</v>
      </c>
      <c r="K16" s="18">
        <v>3.3498390000579199E-2</v>
      </c>
      <c r="L16" s="18">
        <v>1.6446824624076099E-2</v>
      </c>
      <c r="M16" s="18"/>
      <c r="N16" s="18">
        <v>3.6913877416571803E-2</v>
      </c>
      <c r="O16" s="18">
        <v>5.5121427938825102E-2</v>
      </c>
      <c r="P16" s="18">
        <v>5.0190010886114203E-2</v>
      </c>
      <c r="Q16" s="18">
        <v>6.4668445352373705E-2</v>
      </c>
      <c r="R16" s="18"/>
      <c r="S16" s="18">
        <v>5.89224760477172E-2</v>
      </c>
      <c r="T16" s="18">
        <v>4.1564143679677201E-2</v>
      </c>
      <c r="U16" s="18">
        <v>4.5216393139287603E-2</v>
      </c>
      <c r="V16" s="18">
        <v>7.2927563860940306E-2</v>
      </c>
      <c r="W16" s="18">
        <v>4.8265253281447498E-2</v>
      </c>
      <c r="X16" s="18">
        <v>3.6376946779785202E-2</v>
      </c>
      <c r="Y16" s="18">
        <v>3.7056223707697497E-2</v>
      </c>
      <c r="Z16" s="18">
        <v>8.9589442977375894E-2</v>
      </c>
      <c r="AA16" s="18">
        <v>4.6608354066897603E-2</v>
      </c>
      <c r="AB16" s="18">
        <v>7.4988295928234E-2</v>
      </c>
      <c r="AC16" s="18">
        <v>1.9249114802996601E-2</v>
      </c>
      <c r="AD16" s="18">
        <v>6.6810883033651305E-2</v>
      </c>
      <c r="AE16" s="18"/>
      <c r="AF16" s="18">
        <v>3.7079756059265598E-2</v>
      </c>
      <c r="AG16" s="18">
        <v>5.0011874148681697E-2</v>
      </c>
      <c r="AH16" s="18">
        <v>4.7939535483153599E-2</v>
      </c>
      <c r="AI16" s="18"/>
      <c r="AJ16" s="18">
        <v>3.3102413712070497E-2</v>
      </c>
      <c r="AK16" s="18">
        <v>5.3765184150623001E-2</v>
      </c>
      <c r="AL16" s="18">
        <v>3.6515579142375298E-2</v>
      </c>
      <c r="AM16" s="18">
        <v>9.9381679986051505E-2</v>
      </c>
      <c r="AN16" s="18">
        <v>6.8599040776933004E-2</v>
      </c>
      <c r="AO16" s="18"/>
      <c r="AP16" s="18">
        <v>3.9898393467279199E-2</v>
      </c>
      <c r="AQ16" s="18">
        <v>4.9779683224765697E-2</v>
      </c>
      <c r="AR16" s="18">
        <v>6.8473576722888799E-2</v>
      </c>
      <c r="AS16" s="18"/>
      <c r="AT16" s="18">
        <v>3.9959498589315502E-2</v>
      </c>
      <c r="AU16" s="18">
        <v>6.3102670985576606E-2</v>
      </c>
      <c r="AV16" s="18">
        <v>3.96483404239849E-2</v>
      </c>
      <c r="AW16" s="18">
        <v>5.1925936441754403E-2</v>
      </c>
      <c r="AX16" s="18">
        <v>7.0428191474298296E-2</v>
      </c>
      <c r="AY16" s="18"/>
      <c r="AZ16" s="18">
        <v>5.7644019353445701E-2</v>
      </c>
      <c r="BA16" s="18">
        <v>4.5965587894767297E-2</v>
      </c>
      <c r="BB16" s="18">
        <v>5.4832141040402398E-2</v>
      </c>
      <c r="BC16" s="18">
        <v>5.2338364109813802E-2</v>
      </c>
      <c r="BD16" s="18">
        <v>5.6169154163503397E-2</v>
      </c>
      <c r="BE16" s="18">
        <v>4.1623587448676003E-2</v>
      </c>
    </row>
    <row r="17" spans="2:57" x14ac:dyDescent="0.25">
      <c r="B17" s="15" t="s">
        <v>89</v>
      </c>
      <c r="C17" s="19">
        <v>0.72097844412747703</v>
      </c>
      <c r="D17" s="19">
        <v>0.737989580794424</v>
      </c>
      <c r="E17" s="19">
        <v>0.70652331895949105</v>
      </c>
      <c r="F17" s="19"/>
      <c r="G17" s="19">
        <v>0.56605367823774499</v>
      </c>
      <c r="H17" s="19">
        <v>0.67614015962725105</v>
      </c>
      <c r="I17" s="19">
        <v>0.69256505512647804</v>
      </c>
      <c r="J17" s="19">
        <v>0.71830803236664997</v>
      </c>
      <c r="K17" s="19">
        <v>0.77137501401115405</v>
      </c>
      <c r="L17" s="19">
        <v>0.85262588297596198</v>
      </c>
      <c r="M17" s="19"/>
      <c r="N17" s="19">
        <v>0.77235392351707599</v>
      </c>
      <c r="O17" s="19">
        <v>0.71592647573372903</v>
      </c>
      <c r="P17" s="19">
        <v>0.75105479584981805</v>
      </c>
      <c r="Q17" s="19">
        <v>0.65029845524128504</v>
      </c>
      <c r="R17" s="19"/>
      <c r="S17" s="19">
        <v>0.72418936086119601</v>
      </c>
      <c r="T17" s="19">
        <v>0.77640738330132397</v>
      </c>
      <c r="U17" s="19">
        <v>0.71830845043509794</v>
      </c>
      <c r="V17" s="19">
        <v>0.63121145089442798</v>
      </c>
      <c r="W17" s="19">
        <v>0.67704556209030697</v>
      </c>
      <c r="X17" s="19">
        <v>0.78915034607604995</v>
      </c>
      <c r="Y17" s="19">
        <v>0.79473054095698303</v>
      </c>
      <c r="Z17" s="19">
        <v>0.65490997181664501</v>
      </c>
      <c r="AA17" s="19">
        <v>0.74871934490557301</v>
      </c>
      <c r="AB17" s="19">
        <v>0.606661084582518</v>
      </c>
      <c r="AC17" s="19">
        <v>0.79068568013561702</v>
      </c>
      <c r="AD17" s="19">
        <v>0.65607124723661303</v>
      </c>
      <c r="AE17" s="19"/>
      <c r="AF17" s="19">
        <v>0.75867347830600795</v>
      </c>
      <c r="AG17" s="19">
        <v>0.74278460011324798</v>
      </c>
      <c r="AH17" s="19">
        <v>0.71270193033131501</v>
      </c>
      <c r="AI17" s="19"/>
      <c r="AJ17" s="19">
        <v>0.78628261665344801</v>
      </c>
      <c r="AK17" s="19">
        <v>0.73215568874527603</v>
      </c>
      <c r="AL17" s="19">
        <v>0.798931585619167</v>
      </c>
      <c r="AM17" s="19">
        <v>0.62704692024890896</v>
      </c>
      <c r="AN17" s="19">
        <v>0.63152213289142001</v>
      </c>
      <c r="AO17" s="19"/>
      <c r="AP17" s="19">
        <v>0.77898124394407497</v>
      </c>
      <c r="AQ17" s="19">
        <v>0.73396519198266896</v>
      </c>
      <c r="AR17" s="19">
        <v>0.71564469455048596</v>
      </c>
      <c r="AS17" s="19"/>
      <c r="AT17" s="19">
        <v>0.72427867585998096</v>
      </c>
      <c r="AU17" s="19">
        <v>0.68943430745014</v>
      </c>
      <c r="AV17" s="19">
        <v>0.75584621147113995</v>
      </c>
      <c r="AW17" s="19">
        <v>0.75810186417200898</v>
      </c>
      <c r="AX17" s="19">
        <v>0.53942855383024202</v>
      </c>
      <c r="AY17" s="19"/>
      <c r="AZ17" s="19">
        <v>0.71544775053056098</v>
      </c>
      <c r="BA17" s="19">
        <v>0.74422181897506601</v>
      </c>
      <c r="BB17" s="19">
        <v>0.67624991068422502</v>
      </c>
      <c r="BC17" s="19">
        <v>0.71349089335207905</v>
      </c>
      <c r="BD17" s="19">
        <v>0.73657767119154505</v>
      </c>
      <c r="BE17" s="19">
        <v>0.72036181767626595</v>
      </c>
    </row>
    <row r="18" spans="2:57" x14ac:dyDescent="0.25">
      <c r="B18" s="16"/>
    </row>
    <row r="19" spans="2:57" x14ac:dyDescent="0.25">
      <c r="B19" t="s">
        <v>91</v>
      </c>
    </row>
    <row r="20" spans="2:57" x14ac:dyDescent="0.25">
      <c r="B20" t="s">
        <v>92</v>
      </c>
    </row>
    <row r="22" spans="2:57" x14ac:dyDescent="0.25">
      <c r="B22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BE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372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0.21843791191721601</v>
      </c>
      <c r="D9" s="14">
        <v>0.23633360181054999</v>
      </c>
      <c r="E9" s="14">
        <v>0.20111632657811501</v>
      </c>
      <c r="F9" s="14"/>
      <c r="G9" s="14">
        <v>0.14277891327685799</v>
      </c>
      <c r="H9" s="14">
        <v>0.23361683884034901</v>
      </c>
      <c r="I9" s="14">
        <v>0.23992086313810301</v>
      </c>
      <c r="J9" s="14">
        <v>0.19314757501819499</v>
      </c>
      <c r="K9" s="14">
        <v>0.218377261045446</v>
      </c>
      <c r="L9" s="14">
        <v>0.259732510173529</v>
      </c>
      <c r="M9" s="14"/>
      <c r="N9" s="14">
        <v>0.23517960698204901</v>
      </c>
      <c r="O9" s="14">
        <v>0.20887751651210301</v>
      </c>
      <c r="P9" s="14">
        <v>0.23465475372490999</v>
      </c>
      <c r="Q9" s="14">
        <v>0.19632238712268901</v>
      </c>
      <c r="R9" s="14"/>
      <c r="S9" s="14">
        <v>0.22924884850513599</v>
      </c>
      <c r="T9" s="14">
        <v>0.217641518744976</v>
      </c>
      <c r="U9" s="14">
        <v>0.14746455868177699</v>
      </c>
      <c r="V9" s="14">
        <v>0.16006210286459299</v>
      </c>
      <c r="W9" s="14">
        <v>0.194830846786373</v>
      </c>
      <c r="X9" s="14">
        <v>0.28330949240737602</v>
      </c>
      <c r="Y9" s="14">
        <v>0.28637730010557999</v>
      </c>
      <c r="Z9" s="14">
        <v>0.195085604347292</v>
      </c>
      <c r="AA9" s="14">
        <v>0.241313486255987</v>
      </c>
      <c r="AB9" s="14">
        <v>0.21990578965195801</v>
      </c>
      <c r="AC9" s="14">
        <v>0.18411839575838701</v>
      </c>
      <c r="AD9" s="14">
        <v>0.21572754334875499</v>
      </c>
      <c r="AE9" s="14"/>
      <c r="AF9" s="14">
        <v>0.231008782451086</v>
      </c>
      <c r="AG9" s="14">
        <v>0.23985174702099499</v>
      </c>
      <c r="AH9" s="14">
        <v>0.193999513069576</v>
      </c>
      <c r="AI9" s="14"/>
      <c r="AJ9" s="14">
        <v>0.26736927139509398</v>
      </c>
      <c r="AK9" s="14">
        <v>0.216465371186779</v>
      </c>
      <c r="AL9" s="14">
        <v>0.229756341812385</v>
      </c>
      <c r="AM9" s="14">
        <v>0.25596780863552598</v>
      </c>
      <c r="AN9" s="14">
        <v>0.17717686072163999</v>
      </c>
      <c r="AO9" s="14"/>
      <c r="AP9" s="14">
        <v>0.29196410828151798</v>
      </c>
      <c r="AQ9" s="14">
        <v>0.22194851260396301</v>
      </c>
      <c r="AR9" s="14">
        <v>0.18896136979960099</v>
      </c>
      <c r="AS9" s="14"/>
      <c r="AT9" s="14">
        <v>0.22333739643159001</v>
      </c>
      <c r="AU9" s="14">
        <v>0.164586623799097</v>
      </c>
      <c r="AV9" s="14">
        <v>0.22508345486525699</v>
      </c>
      <c r="AW9" s="14">
        <v>0.22993975996376101</v>
      </c>
      <c r="AX9" s="14">
        <v>0.33020322170192301</v>
      </c>
      <c r="AY9" s="14"/>
      <c r="AZ9" s="14">
        <v>0.28825222918222498</v>
      </c>
      <c r="BA9" s="14">
        <v>0.20017373535216401</v>
      </c>
      <c r="BB9" s="14">
        <v>0.21717682737949101</v>
      </c>
      <c r="BC9" s="14">
        <v>0.19312669526708001</v>
      </c>
      <c r="BD9" s="14">
        <v>0.173534460461022</v>
      </c>
      <c r="BE9" s="14">
        <v>0.188867529934414</v>
      </c>
    </row>
    <row r="10" spans="2:57" x14ac:dyDescent="0.25">
      <c r="B10" s="15" t="s">
        <v>82</v>
      </c>
      <c r="C10" s="14">
        <v>0.45771863363427401</v>
      </c>
      <c r="D10" s="14">
        <v>0.48324758588451699</v>
      </c>
      <c r="E10" s="14">
        <v>0.43364164795072702</v>
      </c>
      <c r="F10" s="14"/>
      <c r="G10" s="14">
        <v>0.43138529373163897</v>
      </c>
      <c r="H10" s="14">
        <v>0.44361723750264098</v>
      </c>
      <c r="I10" s="14">
        <v>0.44018779095809901</v>
      </c>
      <c r="J10" s="14">
        <v>0.45624256839084099</v>
      </c>
      <c r="K10" s="14">
        <v>0.49795212900449598</v>
      </c>
      <c r="L10" s="14">
        <v>0.47525928612745399</v>
      </c>
      <c r="M10" s="14"/>
      <c r="N10" s="14">
        <v>0.45939387936619802</v>
      </c>
      <c r="O10" s="14">
        <v>0.47627044287805897</v>
      </c>
      <c r="P10" s="14">
        <v>0.46789648782663301</v>
      </c>
      <c r="Q10" s="14">
        <v>0.429830945893105</v>
      </c>
      <c r="R10" s="14"/>
      <c r="S10" s="14">
        <v>0.43929835950794599</v>
      </c>
      <c r="T10" s="14">
        <v>0.45940448760772601</v>
      </c>
      <c r="U10" s="14">
        <v>0.47801904778360599</v>
      </c>
      <c r="V10" s="14">
        <v>0.46046144770152297</v>
      </c>
      <c r="W10" s="14">
        <v>0.479642374945498</v>
      </c>
      <c r="X10" s="14">
        <v>0.46777334615112498</v>
      </c>
      <c r="Y10" s="14">
        <v>0.41136676629047703</v>
      </c>
      <c r="Z10" s="14">
        <v>0.5052970443682</v>
      </c>
      <c r="AA10" s="14">
        <v>0.49101855038006598</v>
      </c>
      <c r="AB10" s="14">
        <v>0.421044811762597</v>
      </c>
      <c r="AC10" s="14">
        <v>0.47088218250237202</v>
      </c>
      <c r="AD10" s="14">
        <v>0.418237855657351</v>
      </c>
      <c r="AE10" s="14"/>
      <c r="AF10" s="14">
        <v>0.48662360487426198</v>
      </c>
      <c r="AG10" s="14">
        <v>0.43928953389029302</v>
      </c>
      <c r="AH10" s="14">
        <v>0.46293548691804798</v>
      </c>
      <c r="AI10" s="14"/>
      <c r="AJ10" s="14">
        <v>0.48730163640514101</v>
      </c>
      <c r="AK10" s="14">
        <v>0.45000785329786103</v>
      </c>
      <c r="AL10" s="14">
        <v>0.44067254786658799</v>
      </c>
      <c r="AM10" s="14">
        <v>0.355885347154976</v>
      </c>
      <c r="AN10" s="14">
        <v>0.44619725732503401</v>
      </c>
      <c r="AO10" s="14"/>
      <c r="AP10" s="14">
        <v>0.48530964996246101</v>
      </c>
      <c r="AQ10" s="14">
        <v>0.43752330830720199</v>
      </c>
      <c r="AR10" s="14">
        <v>0.47853549321303801</v>
      </c>
      <c r="AS10" s="14"/>
      <c r="AT10" s="14">
        <v>0.48877156986291098</v>
      </c>
      <c r="AU10" s="14">
        <v>0.47133453679000598</v>
      </c>
      <c r="AV10" s="14">
        <v>0.45430753004781299</v>
      </c>
      <c r="AW10" s="14">
        <v>0.45430081366397201</v>
      </c>
      <c r="AX10" s="14">
        <v>0.21492053933417599</v>
      </c>
      <c r="AY10" s="14"/>
      <c r="AZ10" s="14">
        <v>0.411910006238358</v>
      </c>
      <c r="BA10" s="14">
        <v>0.47948624306243098</v>
      </c>
      <c r="BB10" s="14">
        <v>0.40017203423623898</v>
      </c>
      <c r="BC10" s="14">
        <v>0.48445883895098002</v>
      </c>
      <c r="BD10" s="14">
        <v>0.47052341862902802</v>
      </c>
      <c r="BE10" s="14">
        <v>0.55190942295068302</v>
      </c>
    </row>
    <row r="11" spans="2:57" x14ac:dyDescent="0.25">
      <c r="B11" s="15" t="s">
        <v>83</v>
      </c>
      <c r="C11" s="14">
        <v>0.232742821945609</v>
      </c>
      <c r="D11" s="14">
        <v>0.20960269625165001</v>
      </c>
      <c r="E11" s="14">
        <v>0.25464126791638297</v>
      </c>
      <c r="F11" s="14"/>
      <c r="G11" s="14">
        <v>0.25498738271128701</v>
      </c>
      <c r="H11" s="14">
        <v>0.21924561910082499</v>
      </c>
      <c r="I11" s="14">
        <v>0.220922519455994</v>
      </c>
      <c r="J11" s="14">
        <v>0.26319779760137602</v>
      </c>
      <c r="K11" s="14">
        <v>0.22215648598545601</v>
      </c>
      <c r="L11" s="14">
        <v>0.22088429742237201</v>
      </c>
      <c r="M11" s="14"/>
      <c r="N11" s="14">
        <v>0.21587022017322599</v>
      </c>
      <c r="O11" s="14">
        <v>0.22283232061232999</v>
      </c>
      <c r="P11" s="14">
        <v>0.22102920494952999</v>
      </c>
      <c r="Q11" s="14">
        <v>0.26987890311276203</v>
      </c>
      <c r="R11" s="14"/>
      <c r="S11" s="14">
        <v>0.20905144057359501</v>
      </c>
      <c r="T11" s="14">
        <v>0.21032300104576801</v>
      </c>
      <c r="U11" s="14">
        <v>0.28522476043818601</v>
      </c>
      <c r="V11" s="14">
        <v>0.30498159591831597</v>
      </c>
      <c r="W11" s="14">
        <v>0.23484590372237901</v>
      </c>
      <c r="X11" s="14">
        <v>0.17295983698963799</v>
      </c>
      <c r="Y11" s="14">
        <v>0.22204324223357599</v>
      </c>
      <c r="Z11" s="14">
        <v>0.20546077571392601</v>
      </c>
      <c r="AA11" s="14">
        <v>0.212775498352305</v>
      </c>
      <c r="AB11" s="14">
        <v>0.28247480801987002</v>
      </c>
      <c r="AC11" s="14">
        <v>0.22163611818377599</v>
      </c>
      <c r="AD11" s="14">
        <v>0.26642268863173302</v>
      </c>
      <c r="AE11" s="14"/>
      <c r="AF11" s="14">
        <v>0.211142361688859</v>
      </c>
      <c r="AG11" s="14">
        <v>0.22722569523979999</v>
      </c>
      <c r="AH11" s="14">
        <v>0.27807424139037301</v>
      </c>
      <c r="AI11" s="14"/>
      <c r="AJ11" s="14">
        <v>0.20278395275150901</v>
      </c>
      <c r="AK11" s="14">
        <v>0.24751807574860599</v>
      </c>
      <c r="AL11" s="14">
        <v>0.228758521603458</v>
      </c>
      <c r="AM11" s="14">
        <v>0.24843743796291901</v>
      </c>
      <c r="AN11" s="14">
        <v>0.269713547189252</v>
      </c>
      <c r="AO11" s="14"/>
      <c r="AP11" s="14">
        <v>0.168201156078569</v>
      </c>
      <c r="AQ11" s="14">
        <v>0.244042467584664</v>
      </c>
      <c r="AR11" s="14">
        <v>0.23522493547901999</v>
      </c>
      <c r="AS11" s="14"/>
      <c r="AT11" s="14">
        <v>0.23711442195697599</v>
      </c>
      <c r="AU11" s="14">
        <v>0.242671878254898</v>
      </c>
      <c r="AV11" s="14">
        <v>0.21881886451108101</v>
      </c>
      <c r="AW11" s="14">
        <v>0.236768219311704</v>
      </c>
      <c r="AX11" s="14">
        <v>0.29528958295912699</v>
      </c>
      <c r="AY11" s="14"/>
      <c r="AZ11" s="14">
        <v>0.21166072303781799</v>
      </c>
      <c r="BA11" s="14">
        <v>0.22439135528999701</v>
      </c>
      <c r="BB11" s="14">
        <v>0.28916084332705</v>
      </c>
      <c r="BC11" s="14">
        <v>0.24256261764662601</v>
      </c>
      <c r="BD11" s="14">
        <v>0.23728214725305299</v>
      </c>
      <c r="BE11" s="14">
        <v>0.20030407522560101</v>
      </c>
    </row>
    <row r="12" spans="2:57" x14ac:dyDescent="0.25">
      <c r="B12" s="15" t="s">
        <v>84</v>
      </c>
      <c r="C12" s="14">
        <v>5.3701414825906402E-2</v>
      </c>
      <c r="D12" s="14">
        <v>4.3012579190489897E-2</v>
      </c>
      <c r="E12" s="14">
        <v>6.3602137487595106E-2</v>
      </c>
      <c r="F12" s="14"/>
      <c r="G12" s="14">
        <v>0.114662007012554</v>
      </c>
      <c r="H12" s="14">
        <v>6.8912732501869897E-2</v>
      </c>
      <c r="I12" s="14">
        <v>5.2978511287996098E-2</v>
      </c>
      <c r="J12" s="14">
        <v>4.2631163505369003E-2</v>
      </c>
      <c r="K12" s="14">
        <v>3.3057567194832299E-2</v>
      </c>
      <c r="L12" s="14">
        <v>2.3975188908898899E-2</v>
      </c>
      <c r="M12" s="14"/>
      <c r="N12" s="14">
        <v>6.23649976649268E-2</v>
      </c>
      <c r="O12" s="14">
        <v>4.4886051385803503E-2</v>
      </c>
      <c r="P12" s="14">
        <v>4.9262601254788999E-2</v>
      </c>
      <c r="Q12" s="14">
        <v>5.5981183308029099E-2</v>
      </c>
      <c r="R12" s="14"/>
      <c r="S12" s="14">
        <v>6.3394140297372101E-2</v>
      </c>
      <c r="T12" s="14">
        <v>8.0391027975763404E-2</v>
      </c>
      <c r="U12" s="14">
        <v>3.8990935129498902E-2</v>
      </c>
      <c r="V12" s="14">
        <v>4.7303164345770803E-2</v>
      </c>
      <c r="W12" s="14">
        <v>4.8263375822578697E-2</v>
      </c>
      <c r="X12" s="14">
        <v>3.8793118650948699E-2</v>
      </c>
      <c r="Y12" s="14">
        <v>6.3212874944452199E-2</v>
      </c>
      <c r="Z12" s="14">
        <v>4.6918353114950899E-2</v>
      </c>
      <c r="AA12" s="14">
        <v>3.7695699324267598E-2</v>
      </c>
      <c r="AB12" s="14">
        <v>4.20882822734511E-2</v>
      </c>
      <c r="AC12" s="14">
        <v>6.5084260089235901E-2</v>
      </c>
      <c r="AD12" s="14">
        <v>6.6620451315728899E-2</v>
      </c>
      <c r="AE12" s="14"/>
      <c r="AF12" s="14">
        <v>4.1035559420513103E-2</v>
      </c>
      <c r="AG12" s="14">
        <v>5.4774313030700301E-2</v>
      </c>
      <c r="AH12" s="14">
        <v>3.3258023668002998E-2</v>
      </c>
      <c r="AI12" s="14"/>
      <c r="AJ12" s="14">
        <v>2.7480911551460499E-2</v>
      </c>
      <c r="AK12" s="14">
        <v>5.67052364267445E-2</v>
      </c>
      <c r="AL12" s="14">
        <v>6.43925417339688E-2</v>
      </c>
      <c r="AM12" s="14">
        <v>3.9011595229789399E-2</v>
      </c>
      <c r="AN12" s="14">
        <v>5.0832738795496497E-2</v>
      </c>
      <c r="AO12" s="14"/>
      <c r="AP12" s="14">
        <v>3.2496113057386297E-2</v>
      </c>
      <c r="AQ12" s="14">
        <v>6.1104300631056999E-2</v>
      </c>
      <c r="AR12" s="14">
        <v>7.1543598311656298E-2</v>
      </c>
      <c r="AS12" s="14"/>
      <c r="AT12" s="14">
        <v>2.7194008746135999E-2</v>
      </c>
      <c r="AU12" s="14">
        <v>7.0379717124411101E-2</v>
      </c>
      <c r="AV12" s="14">
        <v>5.56514645434108E-2</v>
      </c>
      <c r="AW12" s="14">
        <v>6.0736503415938302E-2</v>
      </c>
      <c r="AX12" s="14">
        <v>0.122785284242449</v>
      </c>
      <c r="AY12" s="14"/>
      <c r="AZ12" s="14">
        <v>5.1527049837877703E-2</v>
      </c>
      <c r="BA12" s="14">
        <v>5.4799593786327302E-2</v>
      </c>
      <c r="BB12" s="14">
        <v>4.70119056461736E-2</v>
      </c>
      <c r="BC12" s="14">
        <v>5.6865800499195401E-2</v>
      </c>
      <c r="BD12" s="14">
        <v>7.3400101756774805E-2</v>
      </c>
      <c r="BE12" s="14">
        <v>2.5613175746805002E-2</v>
      </c>
    </row>
    <row r="13" spans="2:57" x14ac:dyDescent="0.25">
      <c r="B13" s="15" t="s">
        <v>86</v>
      </c>
      <c r="C13" s="14">
        <v>1.3218495544177301E-2</v>
      </c>
      <c r="D13" s="14">
        <v>5.7674336340561103E-3</v>
      </c>
      <c r="E13" s="14">
        <v>2.0578866714126301E-2</v>
      </c>
      <c r="F13" s="14"/>
      <c r="G13" s="14">
        <v>2.6166880296259298E-2</v>
      </c>
      <c r="H13" s="14">
        <v>1.1645254115249E-2</v>
      </c>
      <c r="I13" s="14">
        <v>1.44583041699633E-2</v>
      </c>
      <c r="J13" s="14">
        <v>1.9482348205243E-2</v>
      </c>
      <c r="K13" s="14">
        <v>9.4446710768457207E-3</v>
      </c>
      <c r="L13" s="14">
        <v>2.2856131189080298E-3</v>
      </c>
      <c r="M13" s="14"/>
      <c r="N13" s="14">
        <v>1.0043885531379301E-2</v>
      </c>
      <c r="O13" s="14">
        <v>1.62593719686225E-2</v>
      </c>
      <c r="P13" s="14">
        <v>9.3292746984641704E-3</v>
      </c>
      <c r="Q13" s="14">
        <v>1.7145202635284799E-2</v>
      </c>
      <c r="R13" s="14"/>
      <c r="S13" s="14">
        <v>1.8526174754181501E-2</v>
      </c>
      <c r="T13" s="14">
        <v>7.2462364267115798E-3</v>
      </c>
      <c r="U13" s="14">
        <v>6.9179958536443598E-3</v>
      </c>
      <c r="V13" s="14">
        <v>5.6795419374562599E-3</v>
      </c>
      <c r="W13" s="14">
        <v>1.9367131197499599E-2</v>
      </c>
      <c r="X13" s="14">
        <v>1.3061338239128299E-2</v>
      </c>
      <c r="Y13" s="14">
        <v>1.1453757355178401E-2</v>
      </c>
      <c r="Z13" s="14">
        <v>1.2037986150745E-2</v>
      </c>
      <c r="AA13" s="14">
        <v>8.2634592606181303E-3</v>
      </c>
      <c r="AB13" s="14">
        <v>1.1033578243854701E-2</v>
      </c>
      <c r="AC13" s="14">
        <v>4.6667160454561103E-2</v>
      </c>
      <c r="AD13" s="14">
        <v>1.49122645580452E-2</v>
      </c>
      <c r="AE13" s="14"/>
      <c r="AF13" s="14">
        <v>6.78033272036514E-3</v>
      </c>
      <c r="AG13" s="14">
        <v>1.5220416515409899E-2</v>
      </c>
      <c r="AH13" s="14">
        <v>1.42920184090573E-2</v>
      </c>
      <c r="AI13" s="14"/>
      <c r="AJ13" s="14">
        <v>3.1496556914217999E-3</v>
      </c>
      <c r="AK13" s="14">
        <v>1.024837391471E-2</v>
      </c>
      <c r="AL13" s="14">
        <v>6.2351797005889701E-3</v>
      </c>
      <c r="AM13" s="14">
        <v>0.100697811016788</v>
      </c>
      <c r="AN13" s="14">
        <v>1.5064890738049499E-2</v>
      </c>
      <c r="AO13" s="14"/>
      <c r="AP13" s="14">
        <v>8.3622703972701697E-3</v>
      </c>
      <c r="AQ13" s="14">
        <v>1.1106302121095901E-2</v>
      </c>
      <c r="AR13" s="14">
        <v>1.9004041768771799E-2</v>
      </c>
      <c r="AS13" s="14"/>
      <c r="AT13" s="14">
        <v>5.8682708852808799E-3</v>
      </c>
      <c r="AU13" s="14">
        <v>1.35555772099719E-2</v>
      </c>
      <c r="AV13" s="14">
        <v>2.0499479559890701E-2</v>
      </c>
      <c r="AW13" s="14">
        <v>1.3100426532721801E-2</v>
      </c>
      <c r="AX13" s="14">
        <v>0</v>
      </c>
      <c r="AY13" s="14"/>
      <c r="AZ13" s="14">
        <v>1.5137618754157801E-2</v>
      </c>
      <c r="BA13" s="14">
        <v>8.7897272962238204E-3</v>
      </c>
      <c r="BB13" s="14">
        <v>1.8943426641936701E-2</v>
      </c>
      <c r="BC13" s="14">
        <v>9.5742262523836608E-3</v>
      </c>
      <c r="BD13" s="14">
        <v>1.3087654625992E-2</v>
      </c>
      <c r="BE13" s="14">
        <v>2.6068408431450599E-2</v>
      </c>
    </row>
    <row r="14" spans="2:57" x14ac:dyDescent="0.25">
      <c r="B14" s="15" t="s">
        <v>87</v>
      </c>
      <c r="C14" s="14">
        <v>2.4180722132817901E-2</v>
      </c>
      <c r="D14" s="14">
        <v>2.2036103228736701E-2</v>
      </c>
      <c r="E14" s="14">
        <v>2.64197533530534E-2</v>
      </c>
      <c r="F14" s="14"/>
      <c r="G14" s="14">
        <v>3.0019522971401799E-2</v>
      </c>
      <c r="H14" s="14">
        <v>2.2962317939065599E-2</v>
      </c>
      <c r="I14" s="14">
        <v>3.1532010989844303E-2</v>
      </c>
      <c r="J14" s="14">
        <v>2.5298547278975601E-2</v>
      </c>
      <c r="K14" s="14">
        <v>1.9011885692924099E-2</v>
      </c>
      <c r="L14" s="14">
        <v>1.7863104248838E-2</v>
      </c>
      <c r="M14" s="14"/>
      <c r="N14" s="14">
        <v>1.7147410282220901E-2</v>
      </c>
      <c r="O14" s="14">
        <v>3.0874296643082499E-2</v>
      </c>
      <c r="P14" s="14">
        <v>1.78276775456735E-2</v>
      </c>
      <c r="Q14" s="14">
        <v>3.0841377928129701E-2</v>
      </c>
      <c r="R14" s="14"/>
      <c r="S14" s="14">
        <v>4.0481036361769598E-2</v>
      </c>
      <c r="T14" s="14">
        <v>2.4993728199054498E-2</v>
      </c>
      <c r="U14" s="14">
        <v>4.3382702113287902E-2</v>
      </c>
      <c r="V14" s="14">
        <v>2.1512147232340399E-2</v>
      </c>
      <c r="W14" s="14">
        <v>2.3050367525672199E-2</v>
      </c>
      <c r="X14" s="14">
        <v>2.4102867561783099E-2</v>
      </c>
      <c r="Y14" s="14">
        <v>5.5460590707363802E-3</v>
      </c>
      <c r="Z14" s="14">
        <v>3.5200236304886397E-2</v>
      </c>
      <c r="AA14" s="14">
        <v>8.9333064267555998E-3</v>
      </c>
      <c r="AB14" s="14">
        <v>2.3452730048268901E-2</v>
      </c>
      <c r="AC14" s="14">
        <v>1.16118830116686E-2</v>
      </c>
      <c r="AD14" s="14">
        <v>1.80791964883865E-2</v>
      </c>
      <c r="AE14" s="14"/>
      <c r="AF14" s="14">
        <v>2.3409358844914799E-2</v>
      </c>
      <c r="AG14" s="14">
        <v>2.36382943028015E-2</v>
      </c>
      <c r="AH14" s="14">
        <v>1.7440716544942701E-2</v>
      </c>
      <c r="AI14" s="14"/>
      <c r="AJ14" s="14">
        <v>1.19145722053731E-2</v>
      </c>
      <c r="AK14" s="14">
        <v>1.9055089425299099E-2</v>
      </c>
      <c r="AL14" s="14">
        <v>3.01848672830114E-2</v>
      </c>
      <c r="AM14" s="14">
        <v>0</v>
      </c>
      <c r="AN14" s="14">
        <v>4.1014705230527103E-2</v>
      </c>
      <c r="AO14" s="14"/>
      <c r="AP14" s="14">
        <v>1.3666702222796499E-2</v>
      </c>
      <c r="AQ14" s="14">
        <v>2.4275108752018101E-2</v>
      </c>
      <c r="AR14" s="14">
        <v>6.7305614279126796E-3</v>
      </c>
      <c r="AS14" s="14"/>
      <c r="AT14" s="14">
        <v>1.77143321171063E-2</v>
      </c>
      <c r="AU14" s="14">
        <v>3.7471666821615499E-2</v>
      </c>
      <c r="AV14" s="14">
        <v>2.56392064725471E-2</v>
      </c>
      <c r="AW14" s="14">
        <v>5.1542771119025398E-3</v>
      </c>
      <c r="AX14" s="14">
        <v>3.6801371762324203E-2</v>
      </c>
      <c r="AY14" s="14"/>
      <c r="AZ14" s="14">
        <v>2.1512372949563499E-2</v>
      </c>
      <c r="BA14" s="14">
        <v>3.2359345212856001E-2</v>
      </c>
      <c r="BB14" s="14">
        <v>2.75349627691098E-2</v>
      </c>
      <c r="BC14" s="14">
        <v>1.3411821383734699E-2</v>
      </c>
      <c r="BD14" s="14">
        <v>3.2172217274130603E-2</v>
      </c>
      <c r="BE14" s="14">
        <v>7.2373877110465399E-3</v>
      </c>
    </row>
    <row r="15" spans="2:57" x14ac:dyDescent="0.25">
      <c r="B15" s="15" t="s">
        <v>112</v>
      </c>
      <c r="C15" s="18">
        <v>0.67615654555148996</v>
      </c>
      <c r="D15" s="18">
        <v>0.71958118769506696</v>
      </c>
      <c r="E15" s="18">
        <v>0.63475797452884197</v>
      </c>
      <c r="F15" s="18"/>
      <c r="G15" s="18">
        <v>0.57416420700849802</v>
      </c>
      <c r="H15" s="18">
        <v>0.67723407634299004</v>
      </c>
      <c r="I15" s="18">
        <v>0.68010865409620302</v>
      </c>
      <c r="J15" s="18">
        <v>0.649390143409036</v>
      </c>
      <c r="K15" s="18">
        <v>0.71632939004994201</v>
      </c>
      <c r="L15" s="18">
        <v>0.73499179630098299</v>
      </c>
      <c r="M15" s="18"/>
      <c r="N15" s="18">
        <v>0.694573486348247</v>
      </c>
      <c r="O15" s="18">
        <v>0.68514795939016204</v>
      </c>
      <c r="P15" s="18">
        <v>0.70255124155154303</v>
      </c>
      <c r="Q15" s="18">
        <v>0.62615333301579401</v>
      </c>
      <c r="R15" s="18"/>
      <c r="S15" s="18">
        <v>0.66854720801308198</v>
      </c>
      <c r="T15" s="18">
        <v>0.67704600635270196</v>
      </c>
      <c r="U15" s="18">
        <v>0.62548360646538304</v>
      </c>
      <c r="V15" s="18">
        <v>0.62052355056611697</v>
      </c>
      <c r="W15" s="18">
        <v>0.67447322173187096</v>
      </c>
      <c r="X15" s="18">
        <v>0.751082838558502</v>
      </c>
      <c r="Y15" s="18">
        <v>0.69774406639605702</v>
      </c>
      <c r="Z15" s="18">
        <v>0.70038264871549105</v>
      </c>
      <c r="AA15" s="18">
        <v>0.73233203663605295</v>
      </c>
      <c r="AB15" s="18">
        <v>0.64095060141455495</v>
      </c>
      <c r="AC15" s="18">
        <v>0.65500057826075897</v>
      </c>
      <c r="AD15" s="18">
        <v>0.63396539900610605</v>
      </c>
      <c r="AE15" s="18"/>
      <c r="AF15" s="18">
        <v>0.71763238732534795</v>
      </c>
      <c r="AG15" s="18">
        <v>0.679141280911288</v>
      </c>
      <c r="AH15" s="18">
        <v>0.65693499998762395</v>
      </c>
      <c r="AI15" s="18"/>
      <c r="AJ15" s="18">
        <v>0.75467090780023505</v>
      </c>
      <c r="AK15" s="18">
        <v>0.66647322448463997</v>
      </c>
      <c r="AL15" s="18">
        <v>0.67042888967897296</v>
      </c>
      <c r="AM15" s="18">
        <v>0.61185315579050303</v>
      </c>
      <c r="AN15" s="18">
        <v>0.62337411804667497</v>
      </c>
      <c r="AO15" s="18"/>
      <c r="AP15" s="18">
        <v>0.77727375824397804</v>
      </c>
      <c r="AQ15" s="18">
        <v>0.65947182091116496</v>
      </c>
      <c r="AR15" s="18">
        <v>0.66749686301264</v>
      </c>
      <c r="AS15" s="18"/>
      <c r="AT15" s="18">
        <v>0.71210896629450104</v>
      </c>
      <c r="AU15" s="18">
        <v>0.63592116058910397</v>
      </c>
      <c r="AV15" s="18">
        <v>0.67939098491307004</v>
      </c>
      <c r="AW15" s="18">
        <v>0.68424057362773405</v>
      </c>
      <c r="AX15" s="18">
        <v>0.54512376103609905</v>
      </c>
      <c r="AY15" s="18"/>
      <c r="AZ15" s="18">
        <v>0.70016223542058298</v>
      </c>
      <c r="BA15" s="18">
        <v>0.67965997841459602</v>
      </c>
      <c r="BB15" s="18">
        <v>0.61734886161572999</v>
      </c>
      <c r="BC15" s="18">
        <v>0.67758553421806</v>
      </c>
      <c r="BD15" s="18">
        <v>0.64405787909004997</v>
      </c>
      <c r="BE15" s="18">
        <v>0.74077695288509704</v>
      </c>
    </row>
    <row r="16" spans="2:57" x14ac:dyDescent="0.25">
      <c r="B16" s="15" t="s">
        <v>88</v>
      </c>
      <c r="C16" s="18">
        <v>6.6919910370083602E-2</v>
      </c>
      <c r="D16" s="18">
        <v>4.8780012824545999E-2</v>
      </c>
      <c r="E16" s="18">
        <v>8.4181004201721393E-2</v>
      </c>
      <c r="F16" s="18"/>
      <c r="G16" s="18">
        <v>0.14082888730881399</v>
      </c>
      <c r="H16" s="18">
        <v>8.0557986617119007E-2</v>
      </c>
      <c r="I16" s="18">
        <v>6.7436815457959404E-2</v>
      </c>
      <c r="J16" s="18">
        <v>6.2113511710612003E-2</v>
      </c>
      <c r="K16" s="18">
        <v>4.2502238271677997E-2</v>
      </c>
      <c r="L16" s="18">
        <v>2.6260802027806899E-2</v>
      </c>
      <c r="M16" s="18"/>
      <c r="N16" s="18">
        <v>7.2408883196306006E-2</v>
      </c>
      <c r="O16" s="18">
        <v>6.1145423354426E-2</v>
      </c>
      <c r="P16" s="18">
        <v>5.85918759532532E-2</v>
      </c>
      <c r="Q16" s="18">
        <v>7.3126385943313901E-2</v>
      </c>
      <c r="R16" s="18"/>
      <c r="S16" s="18">
        <v>8.1920315051553602E-2</v>
      </c>
      <c r="T16" s="18">
        <v>8.7637264402475004E-2</v>
      </c>
      <c r="U16" s="18">
        <v>4.5908930983143199E-2</v>
      </c>
      <c r="V16" s="18">
        <v>5.2982706283227002E-2</v>
      </c>
      <c r="W16" s="18">
        <v>6.7630507020078195E-2</v>
      </c>
      <c r="X16" s="18">
        <v>5.1854456890076998E-2</v>
      </c>
      <c r="Y16" s="18">
        <v>7.4666632299630595E-2</v>
      </c>
      <c r="Z16" s="18">
        <v>5.8956339265695899E-2</v>
      </c>
      <c r="AA16" s="18">
        <v>4.5959158584885799E-2</v>
      </c>
      <c r="AB16" s="18">
        <v>5.3121860517305802E-2</v>
      </c>
      <c r="AC16" s="18">
        <v>0.111751420543797</v>
      </c>
      <c r="AD16" s="18">
        <v>8.1532715873774197E-2</v>
      </c>
      <c r="AE16" s="18"/>
      <c r="AF16" s="18">
        <v>4.7815892140878197E-2</v>
      </c>
      <c r="AG16" s="18">
        <v>6.9994729546110204E-2</v>
      </c>
      <c r="AH16" s="18">
        <v>4.7550042077060303E-2</v>
      </c>
      <c r="AI16" s="18"/>
      <c r="AJ16" s="18">
        <v>3.0630567242882299E-2</v>
      </c>
      <c r="AK16" s="18">
        <v>6.69536103414545E-2</v>
      </c>
      <c r="AL16" s="18">
        <v>7.06277214345577E-2</v>
      </c>
      <c r="AM16" s="18">
        <v>0.13970940624657799</v>
      </c>
      <c r="AN16" s="18">
        <v>6.5897629533545998E-2</v>
      </c>
      <c r="AO16" s="18"/>
      <c r="AP16" s="18">
        <v>4.0858383454656498E-2</v>
      </c>
      <c r="AQ16" s="18">
        <v>7.2210602752152894E-2</v>
      </c>
      <c r="AR16" s="18">
        <v>9.0547640080428093E-2</v>
      </c>
      <c r="AS16" s="18"/>
      <c r="AT16" s="18">
        <v>3.3062279631416898E-2</v>
      </c>
      <c r="AU16" s="18">
        <v>8.3935294334383001E-2</v>
      </c>
      <c r="AV16" s="18">
        <v>7.6150944103301504E-2</v>
      </c>
      <c r="AW16" s="18">
        <v>7.3836929948659993E-2</v>
      </c>
      <c r="AX16" s="18">
        <v>0.122785284242449</v>
      </c>
      <c r="AY16" s="18"/>
      <c r="AZ16" s="18">
        <v>6.66646685920355E-2</v>
      </c>
      <c r="BA16" s="18">
        <v>6.3589321082551095E-2</v>
      </c>
      <c r="BB16" s="18">
        <v>6.5955332288110194E-2</v>
      </c>
      <c r="BC16" s="18">
        <v>6.6440026751579104E-2</v>
      </c>
      <c r="BD16" s="18">
        <v>8.6487756382766803E-2</v>
      </c>
      <c r="BE16" s="18">
        <v>5.16815841782556E-2</v>
      </c>
    </row>
    <row r="17" spans="2:57" x14ac:dyDescent="0.25">
      <c r="B17" s="15" t="s">
        <v>89</v>
      </c>
      <c r="C17" s="19">
        <v>0.60923663518140603</v>
      </c>
      <c r="D17" s="19">
        <v>0.67080117487052104</v>
      </c>
      <c r="E17" s="19">
        <v>0.55057697032712005</v>
      </c>
      <c r="F17" s="19"/>
      <c r="G17" s="19">
        <v>0.43333531969968397</v>
      </c>
      <c r="H17" s="19">
        <v>0.59667608972587105</v>
      </c>
      <c r="I17" s="19">
        <v>0.61267183863824304</v>
      </c>
      <c r="J17" s="19">
        <v>0.58727663169842403</v>
      </c>
      <c r="K17" s="19">
        <v>0.67382715177826402</v>
      </c>
      <c r="L17" s="19">
        <v>0.70873099427317598</v>
      </c>
      <c r="M17" s="19"/>
      <c r="N17" s="19">
        <v>0.622164603151941</v>
      </c>
      <c r="O17" s="19">
        <v>0.62400253603573597</v>
      </c>
      <c r="P17" s="19">
        <v>0.64395936559829003</v>
      </c>
      <c r="Q17" s="19">
        <v>0.55302694707248001</v>
      </c>
      <c r="R17" s="19"/>
      <c r="S17" s="19">
        <v>0.58662689296152803</v>
      </c>
      <c r="T17" s="19">
        <v>0.58940874195022697</v>
      </c>
      <c r="U17" s="19">
        <v>0.57957467548223995</v>
      </c>
      <c r="V17" s="19">
        <v>0.56754084428288998</v>
      </c>
      <c r="W17" s="19">
        <v>0.60684271471179296</v>
      </c>
      <c r="X17" s="19">
        <v>0.69922838166842505</v>
      </c>
      <c r="Y17" s="19">
        <v>0.62307743409642602</v>
      </c>
      <c r="Z17" s="19">
        <v>0.64142630944979595</v>
      </c>
      <c r="AA17" s="19">
        <v>0.68637287805116798</v>
      </c>
      <c r="AB17" s="19">
        <v>0.58782874089724901</v>
      </c>
      <c r="AC17" s="19">
        <v>0.54324915771696203</v>
      </c>
      <c r="AD17" s="19">
        <v>0.55243268313233196</v>
      </c>
      <c r="AE17" s="19"/>
      <c r="AF17" s="19">
        <v>0.66981649518446995</v>
      </c>
      <c r="AG17" s="19">
        <v>0.60914655136517804</v>
      </c>
      <c r="AH17" s="19">
        <v>0.60938495791056402</v>
      </c>
      <c r="AI17" s="19"/>
      <c r="AJ17" s="19">
        <v>0.724040340557353</v>
      </c>
      <c r="AK17" s="19">
        <v>0.599519614143186</v>
      </c>
      <c r="AL17" s="19">
        <v>0.59980116824441498</v>
      </c>
      <c r="AM17" s="19">
        <v>0.47214374954392502</v>
      </c>
      <c r="AN17" s="19">
        <v>0.55747648851312903</v>
      </c>
      <c r="AO17" s="19"/>
      <c r="AP17" s="19">
        <v>0.73641537478932195</v>
      </c>
      <c r="AQ17" s="19">
        <v>0.587261218159012</v>
      </c>
      <c r="AR17" s="19">
        <v>0.57694922293221196</v>
      </c>
      <c r="AS17" s="19"/>
      <c r="AT17" s="19">
        <v>0.67904668666308399</v>
      </c>
      <c r="AU17" s="19">
        <v>0.55198586625472001</v>
      </c>
      <c r="AV17" s="19">
        <v>0.60324004080976801</v>
      </c>
      <c r="AW17" s="19">
        <v>0.61040364367907396</v>
      </c>
      <c r="AX17" s="19">
        <v>0.42233847679365</v>
      </c>
      <c r="AY17" s="19"/>
      <c r="AZ17" s="19">
        <v>0.63349756682854796</v>
      </c>
      <c r="BA17" s="19">
        <v>0.61607065733204502</v>
      </c>
      <c r="BB17" s="19">
        <v>0.55139352932761898</v>
      </c>
      <c r="BC17" s="19">
        <v>0.611145507466481</v>
      </c>
      <c r="BD17" s="19">
        <v>0.55757012270728301</v>
      </c>
      <c r="BE17" s="19">
        <v>0.68909536870684096</v>
      </c>
    </row>
    <row r="18" spans="2:57" x14ac:dyDescent="0.25">
      <c r="B18" s="16"/>
    </row>
    <row r="19" spans="2:57" x14ac:dyDescent="0.25">
      <c r="B19" t="s">
        <v>91</v>
      </c>
    </row>
    <row r="20" spans="2:57" x14ac:dyDescent="0.25">
      <c r="B20" t="s">
        <v>92</v>
      </c>
    </row>
    <row r="22" spans="2:57" x14ac:dyDescent="0.25">
      <c r="B22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BE29"/>
  <sheetViews>
    <sheetView showGridLines="0" workbookViewId="0">
      <pane xSplit="2" topLeftCell="C1" activePane="topRight" state="frozen"/>
      <selection pane="topRight" activeCell="B26" sqref="B26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380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243</v>
      </c>
      <c r="D7" s="10">
        <v>117</v>
      </c>
      <c r="E7" s="10">
        <v>126</v>
      </c>
      <c r="F7" s="10"/>
      <c r="G7" s="10">
        <v>4</v>
      </c>
      <c r="H7" s="10">
        <v>34</v>
      </c>
      <c r="I7" s="10">
        <v>107</v>
      </c>
      <c r="J7" s="10">
        <v>82</v>
      </c>
      <c r="K7" s="10">
        <v>15</v>
      </c>
      <c r="L7" s="10">
        <v>1</v>
      </c>
      <c r="M7" s="10"/>
      <c r="N7" s="10">
        <v>76</v>
      </c>
      <c r="O7" s="10">
        <v>54</v>
      </c>
      <c r="P7" s="10">
        <v>54</v>
      </c>
      <c r="Q7" s="10">
        <v>59</v>
      </c>
      <c r="R7" s="10"/>
      <c r="S7" s="10">
        <v>32</v>
      </c>
      <c r="T7" s="10">
        <v>37</v>
      </c>
      <c r="U7" s="10">
        <v>19</v>
      </c>
      <c r="V7" s="10">
        <v>12</v>
      </c>
      <c r="W7" s="10">
        <v>14</v>
      </c>
      <c r="X7" s="10">
        <v>24</v>
      </c>
      <c r="Y7" s="10">
        <v>23</v>
      </c>
      <c r="Z7" s="10">
        <v>9</v>
      </c>
      <c r="AA7" s="10">
        <v>32</v>
      </c>
      <c r="AB7" s="10">
        <v>16</v>
      </c>
      <c r="AC7" s="10">
        <v>14</v>
      </c>
      <c r="AD7" s="10">
        <v>11</v>
      </c>
      <c r="AE7" s="10"/>
      <c r="AF7" s="10">
        <v>76</v>
      </c>
      <c r="AG7" s="10">
        <v>120</v>
      </c>
      <c r="AH7" s="10">
        <v>44</v>
      </c>
      <c r="AI7" s="10"/>
      <c r="AJ7" s="10">
        <v>68</v>
      </c>
      <c r="AK7" s="10">
        <v>90</v>
      </c>
      <c r="AL7" s="10">
        <v>21</v>
      </c>
      <c r="AM7" s="10">
        <v>1</v>
      </c>
      <c r="AN7" s="10">
        <v>35</v>
      </c>
      <c r="AO7" s="10"/>
      <c r="AP7" s="10">
        <v>43</v>
      </c>
      <c r="AQ7" s="10">
        <v>108</v>
      </c>
      <c r="AR7" s="10">
        <v>15</v>
      </c>
      <c r="AS7" s="10"/>
      <c r="AT7" s="10">
        <v>55</v>
      </c>
      <c r="AU7" s="10">
        <v>49</v>
      </c>
      <c r="AV7" s="10">
        <v>78</v>
      </c>
      <c r="AW7" s="10">
        <v>29</v>
      </c>
      <c r="AX7" s="10">
        <v>6</v>
      </c>
      <c r="AY7" s="10"/>
      <c r="AZ7" s="10">
        <v>53</v>
      </c>
      <c r="BA7" s="10">
        <v>80</v>
      </c>
      <c r="BB7" s="10">
        <v>36</v>
      </c>
      <c r="BC7" s="10">
        <v>32</v>
      </c>
      <c r="BD7" s="10">
        <v>31</v>
      </c>
      <c r="BE7" s="10">
        <v>11</v>
      </c>
    </row>
    <row r="8" spans="2:57" ht="30" customHeight="1" x14ac:dyDescent="0.25">
      <c r="B8" s="11" t="s">
        <v>20</v>
      </c>
      <c r="C8" s="11">
        <v>247</v>
      </c>
      <c r="D8" s="11">
        <v>123</v>
      </c>
      <c r="E8" s="11">
        <v>124</v>
      </c>
      <c r="F8" s="11"/>
      <c r="G8" s="11">
        <v>4</v>
      </c>
      <c r="H8" s="11">
        <v>36</v>
      </c>
      <c r="I8" s="11">
        <v>114</v>
      </c>
      <c r="J8" s="11">
        <v>80</v>
      </c>
      <c r="K8" s="11">
        <v>13</v>
      </c>
      <c r="L8" s="11">
        <v>1</v>
      </c>
      <c r="M8" s="11"/>
      <c r="N8" s="11">
        <v>73</v>
      </c>
      <c r="O8" s="11">
        <v>51</v>
      </c>
      <c r="P8" s="11">
        <v>57</v>
      </c>
      <c r="Q8" s="11">
        <v>66</v>
      </c>
      <c r="R8" s="11"/>
      <c r="S8" s="11">
        <v>33</v>
      </c>
      <c r="T8" s="11">
        <v>36</v>
      </c>
      <c r="U8" s="11">
        <v>19</v>
      </c>
      <c r="V8" s="11">
        <v>13</v>
      </c>
      <c r="W8" s="11">
        <v>15</v>
      </c>
      <c r="X8" s="11">
        <v>27</v>
      </c>
      <c r="Y8" s="11">
        <v>22</v>
      </c>
      <c r="Z8" s="11">
        <v>9</v>
      </c>
      <c r="AA8" s="11">
        <v>33</v>
      </c>
      <c r="AB8" s="11">
        <v>18</v>
      </c>
      <c r="AC8" s="11">
        <v>14</v>
      </c>
      <c r="AD8" s="11">
        <v>10</v>
      </c>
      <c r="AE8" s="11"/>
      <c r="AF8" s="11">
        <v>79</v>
      </c>
      <c r="AG8" s="11">
        <v>121</v>
      </c>
      <c r="AH8" s="11">
        <v>45</v>
      </c>
      <c r="AI8" s="11"/>
      <c r="AJ8" s="11">
        <v>68</v>
      </c>
      <c r="AK8" s="11">
        <v>92</v>
      </c>
      <c r="AL8" s="11">
        <v>21</v>
      </c>
      <c r="AM8" s="11">
        <v>1</v>
      </c>
      <c r="AN8" s="11">
        <v>36</v>
      </c>
      <c r="AO8" s="11"/>
      <c r="AP8" s="11">
        <v>43</v>
      </c>
      <c r="AQ8" s="11">
        <v>111</v>
      </c>
      <c r="AR8" s="11">
        <v>15</v>
      </c>
      <c r="AS8" s="11"/>
      <c r="AT8" s="11">
        <v>58</v>
      </c>
      <c r="AU8" s="11">
        <v>51</v>
      </c>
      <c r="AV8" s="11">
        <v>79</v>
      </c>
      <c r="AW8" s="11">
        <v>28</v>
      </c>
      <c r="AX8" s="11">
        <v>6</v>
      </c>
      <c r="AY8" s="11"/>
      <c r="AZ8" s="11">
        <v>56</v>
      </c>
      <c r="BA8" s="11">
        <v>81</v>
      </c>
      <c r="BB8" s="11">
        <v>36</v>
      </c>
      <c r="BC8" s="11">
        <v>33</v>
      </c>
      <c r="BD8" s="11">
        <v>30</v>
      </c>
      <c r="BE8" s="11">
        <v>11</v>
      </c>
    </row>
    <row r="9" spans="2:57" x14ac:dyDescent="0.25">
      <c r="B9" s="15" t="s">
        <v>191</v>
      </c>
      <c r="C9" s="14">
        <v>0.47836529109904602</v>
      </c>
      <c r="D9" s="14">
        <v>0.45808108015545002</v>
      </c>
      <c r="E9" s="14">
        <v>0.49846252343664599</v>
      </c>
      <c r="F9" s="14"/>
      <c r="G9" s="14">
        <v>0.76004225943025105</v>
      </c>
      <c r="H9" s="14">
        <v>0.32221633915412101</v>
      </c>
      <c r="I9" s="14">
        <v>0.50481392997094299</v>
      </c>
      <c r="J9" s="14">
        <v>0.49149427709924998</v>
      </c>
      <c r="K9" s="14">
        <v>0.47056501543474799</v>
      </c>
      <c r="L9" s="14">
        <v>1</v>
      </c>
      <c r="M9" s="14"/>
      <c r="N9" s="14">
        <v>0.464733878806735</v>
      </c>
      <c r="O9" s="14">
        <v>0.53755685466616299</v>
      </c>
      <c r="P9" s="14">
        <v>0.48999130866218199</v>
      </c>
      <c r="Q9" s="14">
        <v>0.43799956135659401</v>
      </c>
      <c r="R9" s="14"/>
      <c r="S9" s="14">
        <v>0.41749170641252298</v>
      </c>
      <c r="T9" s="14">
        <v>0.599491483763264</v>
      </c>
      <c r="U9" s="14">
        <v>0.45714962179013202</v>
      </c>
      <c r="V9" s="14">
        <v>0.39336728965170498</v>
      </c>
      <c r="W9" s="14">
        <v>0.50553326537885102</v>
      </c>
      <c r="X9" s="14">
        <v>0.320785087565156</v>
      </c>
      <c r="Y9" s="14">
        <v>0.58342258907095701</v>
      </c>
      <c r="Z9" s="14">
        <v>0.56181366568651903</v>
      </c>
      <c r="AA9" s="14">
        <v>0.45894975465475102</v>
      </c>
      <c r="AB9" s="14">
        <v>0.49764241764113198</v>
      </c>
      <c r="AC9" s="14">
        <v>0.63168013512010102</v>
      </c>
      <c r="AD9" s="14">
        <v>0.28391333177003403</v>
      </c>
      <c r="AE9" s="14"/>
      <c r="AF9" s="14">
        <v>0.499800845699017</v>
      </c>
      <c r="AG9" s="14">
        <v>0.46429415103124699</v>
      </c>
      <c r="AH9" s="14">
        <v>0.47034386225285202</v>
      </c>
      <c r="AI9" s="14"/>
      <c r="AJ9" s="14">
        <v>0.53353164749281901</v>
      </c>
      <c r="AK9" s="14">
        <v>0.49048001223395099</v>
      </c>
      <c r="AL9" s="14">
        <v>0.430661509516435</v>
      </c>
      <c r="AM9" s="14">
        <v>1</v>
      </c>
      <c r="AN9" s="14">
        <v>0.36659682976298102</v>
      </c>
      <c r="AO9" s="14"/>
      <c r="AP9" s="14">
        <v>0.37546058949602401</v>
      </c>
      <c r="AQ9" s="14">
        <v>0.54110579973989803</v>
      </c>
      <c r="AR9" s="14">
        <v>0.27405972605230799</v>
      </c>
      <c r="AS9" s="14"/>
      <c r="AT9" s="14">
        <v>0.47833236307911198</v>
      </c>
      <c r="AU9" s="14">
        <v>0.50077472519501298</v>
      </c>
      <c r="AV9" s="14">
        <v>0.510750268147804</v>
      </c>
      <c r="AW9" s="14">
        <v>0.484330469991407</v>
      </c>
      <c r="AX9" s="14">
        <v>0.35677833406885701</v>
      </c>
      <c r="AY9" s="14"/>
      <c r="AZ9" s="14">
        <v>0.55364253388410001</v>
      </c>
      <c r="BA9" s="14">
        <v>0.43471579647175601</v>
      </c>
      <c r="BB9" s="14">
        <v>0.35778065707766699</v>
      </c>
      <c r="BC9" s="14">
        <v>0.59527974029262098</v>
      </c>
      <c r="BD9" s="14">
        <v>0.45558689300737598</v>
      </c>
      <c r="BE9" s="14">
        <v>0.52331893727077206</v>
      </c>
    </row>
    <row r="10" spans="2:57" x14ac:dyDescent="0.25">
      <c r="B10" s="15" t="s">
        <v>190</v>
      </c>
      <c r="C10" s="14">
        <v>0.357839593245177</v>
      </c>
      <c r="D10" s="14">
        <v>0.33061609892652699</v>
      </c>
      <c r="E10" s="14">
        <v>0.38481214307147499</v>
      </c>
      <c r="F10" s="14"/>
      <c r="G10" s="14">
        <v>0.29381775856918302</v>
      </c>
      <c r="H10" s="14">
        <v>0.28490032531933701</v>
      </c>
      <c r="I10" s="14">
        <v>0.30081809459761999</v>
      </c>
      <c r="J10" s="14">
        <v>0.438304984289066</v>
      </c>
      <c r="K10" s="14">
        <v>0.53820023772709102</v>
      </c>
      <c r="L10" s="14">
        <v>1</v>
      </c>
      <c r="M10" s="14"/>
      <c r="N10" s="14">
        <v>0.37805111200741298</v>
      </c>
      <c r="O10" s="14">
        <v>0.37997611604279202</v>
      </c>
      <c r="P10" s="14">
        <v>0.43436092845384799</v>
      </c>
      <c r="Q10" s="14">
        <v>0.25199166349215302</v>
      </c>
      <c r="R10" s="14"/>
      <c r="S10" s="14">
        <v>0.25845871884911298</v>
      </c>
      <c r="T10" s="14">
        <v>0.45675672984459498</v>
      </c>
      <c r="U10" s="14">
        <v>0.49594053647070402</v>
      </c>
      <c r="V10" s="14">
        <v>0.218544315018116</v>
      </c>
      <c r="W10" s="14">
        <v>0.33724318388663099</v>
      </c>
      <c r="X10" s="14">
        <v>0.41497502365387301</v>
      </c>
      <c r="Y10" s="14">
        <v>0.51023416162687496</v>
      </c>
      <c r="Z10" s="14">
        <v>0.33794498174812099</v>
      </c>
      <c r="AA10" s="14">
        <v>0.32542037873956298</v>
      </c>
      <c r="AB10" s="14">
        <v>0.374232951344035</v>
      </c>
      <c r="AC10" s="14">
        <v>0.28231628107958401</v>
      </c>
      <c r="AD10" s="14">
        <v>0</v>
      </c>
      <c r="AE10" s="14"/>
      <c r="AF10" s="14">
        <v>0.39107840339686201</v>
      </c>
      <c r="AG10" s="14">
        <v>0.35852985469816301</v>
      </c>
      <c r="AH10" s="14">
        <v>0.29537128494614001</v>
      </c>
      <c r="AI10" s="14"/>
      <c r="AJ10" s="14">
        <v>0.45875901458837998</v>
      </c>
      <c r="AK10" s="14">
        <v>0.36869105194145302</v>
      </c>
      <c r="AL10" s="14">
        <v>0.38439665977916898</v>
      </c>
      <c r="AM10" s="14">
        <v>0</v>
      </c>
      <c r="AN10" s="14">
        <v>0.27283498225994801</v>
      </c>
      <c r="AO10" s="14"/>
      <c r="AP10" s="14">
        <v>0.43082128585207702</v>
      </c>
      <c r="AQ10" s="14">
        <v>0.46136860814212999</v>
      </c>
      <c r="AR10" s="14">
        <v>0.20516355241127801</v>
      </c>
      <c r="AS10" s="14"/>
      <c r="AT10" s="14">
        <v>0.249156413019886</v>
      </c>
      <c r="AU10" s="14">
        <v>0.36856464654342502</v>
      </c>
      <c r="AV10" s="14">
        <v>0.41739921510726902</v>
      </c>
      <c r="AW10" s="14">
        <v>0.332600055488601</v>
      </c>
      <c r="AX10" s="14">
        <v>0.51981241641224296</v>
      </c>
      <c r="AY10" s="14"/>
      <c r="AZ10" s="14">
        <v>0.33420311638245098</v>
      </c>
      <c r="BA10" s="14">
        <v>0.37892833702212197</v>
      </c>
      <c r="BB10" s="14">
        <v>0.297965198137085</v>
      </c>
      <c r="BC10" s="14">
        <v>0.39487138650494402</v>
      </c>
      <c r="BD10" s="14">
        <v>0.28746108876054799</v>
      </c>
      <c r="BE10" s="14">
        <v>0.60274600225890496</v>
      </c>
    </row>
    <row r="11" spans="2:57" x14ac:dyDescent="0.25">
      <c r="B11" s="15" t="s">
        <v>373</v>
      </c>
      <c r="C11" s="14">
        <v>0.23783647263277</v>
      </c>
      <c r="D11" s="14">
        <v>0.203253375143537</v>
      </c>
      <c r="E11" s="14">
        <v>0.27210078526133002</v>
      </c>
      <c r="F11" s="14"/>
      <c r="G11" s="14">
        <v>0.24186590734795901</v>
      </c>
      <c r="H11" s="14">
        <v>8.8849597258853497E-2</v>
      </c>
      <c r="I11" s="14">
        <v>0.27615528124940902</v>
      </c>
      <c r="J11" s="14">
        <v>0.27856185123754401</v>
      </c>
      <c r="K11" s="14">
        <v>7.8273066059841898E-2</v>
      </c>
      <c r="L11" s="14">
        <v>0</v>
      </c>
      <c r="M11" s="14"/>
      <c r="N11" s="14">
        <v>0.227171971138662</v>
      </c>
      <c r="O11" s="14">
        <v>0.31291346350406002</v>
      </c>
      <c r="P11" s="14">
        <v>0.26408121576743199</v>
      </c>
      <c r="Q11" s="14">
        <v>0.169307399921277</v>
      </c>
      <c r="R11" s="14"/>
      <c r="S11" s="14">
        <v>0.18984641178707601</v>
      </c>
      <c r="T11" s="14">
        <v>0.251519985384903</v>
      </c>
      <c r="U11" s="14">
        <v>0.16198669779990099</v>
      </c>
      <c r="V11" s="14">
        <v>0.16342331933264001</v>
      </c>
      <c r="W11" s="14">
        <v>0.33756737709433898</v>
      </c>
      <c r="X11" s="14">
        <v>0.171885379203773</v>
      </c>
      <c r="Y11" s="14">
        <v>0.26497589459995802</v>
      </c>
      <c r="Z11" s="14">
        <v>0.23642164197284499</v>
      </c>
      <c r="AA11" s="14">
        <v>0.32511714042075901</v>
      </c>
      <c r="AB11" s="14">
        <v>0.30926708580752499</v>
      </c>
      <c r="AC11" s="14">
        <v>0.20737259291686599</v>
      </c>
      <c r="AD11" s="14">
        <v>0.18764923107366099</v>
      </c>
      <c r="AE11" s="14"/>
      <c r="AF11" s="14">
        <v>0.235110186191749</v>
      </c>
      <c r="AG11" s="14">
        <v>0.22591023606240099</v>
      </c>
      <c r="AH11" s="14">
        <v>0.24294307460376499</v>
      </c>
      <c r="AI11" s="14"/>
      <c r="AJ11" s="14">
        <v>0.28382403578849802</v>
      </c>
      <c r="AK11" s="14">
        <v>0.20971303417473899</v>
      </c>
      <c r="AL11" s="14">
        <v>4.2441052645617101E-2</v>
      </c>
      <c r="AM11" s="14">
        <v>1</v>
      </c>
      <c r="AN11" s="14">
        <v>0.277958610545391</v>
      </c>
      <c r="AO11" s="14"/>
      <c r="AP11" s="14">
        <v>0.25719655757971299</v>
      </c>
      <c r="AQ11" s="14">
        <v>0.19625909806470901</v>
      </c>
      <c r="AR11" s="14">
        <v>0</v>
      </c>
      <c r="AS11" s="14"/>
      <c r="AT11" s="14">
        <v>0.303066905891618</v>
      </c>
      <c r="AU11" s="14">
        <v>0.16935491876539799</v>
      </c>
      <c r="AV11" s="14">
        <v>0.23688344358660601</v>
      </c>
      <c r="AW11" s="14">
        <v>0.143768768352283</v>
      </c>
      <c r="AX11" s="14">
        <v>0</v>
      </c>
      <c r="AY11" s="14"/>
      <c r="AZ11" s="14">
        <v>0.18474573909240699</v>
      </c>
      <c r="BA11" s="14">
        <v>0.223189222613834</v>
      </c>
      <c r="BB11" s="14">
        <v>0.22259548128131501</v>
      </c>
      <c r="BC11" s="14">
        <v>0.33083981993772099</v>
      </c>
      <c r="BD11" s="14">
        <v>0.37895408308372402</v>
      </c>
      <c r="BE11" s="14">
        <v>0</v>
      </c>
    </row>
    <row r="12" spans="2:57" x14ac:dyDescent="0.25">
      <c r="B12" s="15" t="s">
        <v>374</v>
      </c>
      <c r="C12" s="14">
        <v>0.20219823880952001</v>
      </c>
      <c r="D12" s="14">
        <v>0.249337433655901</v>
      </c>
      <c r="E12" s="14">
        <v>0.15549357015519299</v>
      </c>
      <c r="F12" s="14"/>
      <c r="G12" s="14">
        <v>0</v>
      </c>
      <c r="H12" s="14">
        <v>0.21466905832129801</v>
      </c>
      <c r="I12" s="14">
        <v>0.222423680410441</v>
      </c>
      <c r="J12" s="14">
        <v>0.202017906462924</v>
      </c>
      <c r="K12" s="14">
        <v>0</v>
      </c>
      <c r="L12" s="14">
        <v>1</v>
      </c>
      <c r="M12" s="14"/>
      <c r="N12" s="14">
        <v>0.27313620316116299</v>
      </c>
      <c r="O12" s="14">
        <v>0.26048136366567198</v>
      </c>
      <c r="P12" s="14">
        <v>5.7108432562564697E-2</v>
      </c>
      <c r="Q12" s="14">
        <v>0.20505760116580499</v>
      </c>
      <c r="R12" s="14"/>
      <c r="S12" s="14">
        <v>0.28660899439982701</v>
      </c>
      <c r="T12" s="14">
        <v>0.15697293604647</v>
      </c>
      <c r="U12" s="14">
        <v>0.123685749366289</v>
      </c>
      <c r="V12" s="14">
        <v>0</v>
      </c>
      <c r="W12" s="14">
        <v>0.43198541548087499</v>
      </c>
      <c r="X12" s="14">
        <v>0.123416849228034</v>
      </c>
      <c r="Y12" s="14">
        <v>0.209988128093271</v>
      </c>
      <c r="Z12" s="14">
        <v>0.21777777100148099</v>
      </c>
      <c r="AA12" s="14">
        <v>0.22796066120122799</v>
      </c>
      <c r="AB12" s="14">
        <v>0.19115879810832601</v>
      </c>
      <c r="AC12" s="14">
        <v>0.13133118473820801</v>
      </c>
      <c r="AD12" s="14">
        <v>0.37178335187988298</v>
      </c>
      <c r="AE12" s="14"/>
      <c r="AF12" s="14">
        <v>0.189822206812954</v>
      </c>
      <c r="AG12" s="14">
        <v>0.25714577287518198</v>
      </c>
      <c r="AH12" s="14">
        <v>9.0976076267963502E-2</v>
      </c>
      <c r="AI12" s="14"/>
      <c r="AJ12" s="14">
        <v>0.21841916769156899</v>
      </c>
      <c r="AK12" s="14">
        <v>0.20037746917781599</v>
      </c>
      <c r="AL12" s="14">
        <v>0.25273523700459199</v>
      </c>
      <c r="AM12" s="14">
        <v>1</v>
      </c>
      <c r="AN12" s="14">
        <v>0.120856341531977</v>
      </c>
      <c r="AO12" s="14"/>
      <c r="AP12" s="14">
        <v>0.16739329326571101</v>
      </c>
      <c r="AQ12" s="14">
        <v>0.18523605793016901</v>
      </c>
      <c r="AR12" s="14">
        <v>0.21104077872459401</v>
      </c>
      <c r="AS12" s="14"/>
      <c r="AT12" s="14">
        <v>0.14320324827509201</v>
      </c>
      <c r="AU12" s="14">
        <v>0.21346815320574</v>
      </c>
      <c r="AV12" s="14">
        <v>0.284650427862779</v>
      </c>
      <c r="AW12" s="14">
        <v>0.17292405478016901</v>
      </c>
      <c r="AX12" s="14">
        <v>0</v>
      </c>
      <c r="AY12" s="14"/>
      <c r="AZ12" s="14">
        <v>0.22937471057940101</v>
      </c>
      <c r="BA12" s="14">
        <v>0.23848245125735501</v>
      </c>
      <c r="BB12" s="14">
        <v>9.2320960099959798E-2</v>
      </c>
      <c r="BC12" s="14">
        <v>0.125403056547227</v>
      </c>
      <c r="BD12" s="14">
        <v>0.22272642008057</v>
      </c>
      <c r="BE12" s="14">
        <v>0.33135776876551798</v>
      </c>
    </row>
    <row r="13" spans="2:57" x14ac:dyDescent="0.25">
      <c r="B13" s="15" t="s">
        <v>195</v>
      </c>
      <c r="C13" s="14">
        <v>0.16862170673240001</v>
      </c>
      <c r="D13" s="14">
        <v>0.20018023096745</v>
      </c>
      <c r="E13" s="14">
        <v>0.13735408702822599</v>
      </c>
      <c r="F13" s="14"/>
      <c r="G13" s="14">
        <v>0</v>
      </c>
      <c r="H13" s="14">
        <v>0.24219143502203</v>
      </c>
      <c r="I13" s="14">
        <v>0.17051103765923101</v>
      </c>
      <c r="J13" s="14">
        <v>0.15995562180589301</v>
      </c>
      <c r="K13" s="14">
        <v>6.8052894757533705E-2</v>
      </c>
      <c r="L13" s="14">
        <v>0</v>
      </c>
      <c r="M13" s="14"/>
      <c r="N13" s="14">
        <v>0.19237117879378501</v>
      </c>
      <c r="O13" s="14">
        <v>0.12073644848539999</v>
      </c>
      <c r="P13" s="14">
        <v>0.14633287938435599</v>
      </c>
      <c r="Q13" s="14">
        <v>0.19838360827283499</v>
      </c>
      <c r="R13" s="14"/>
      <c r="S13" s="14">
        <v>0.234008761820658</v>
      </c>
      <c r="T13" s="14">
        <v>0.23010344387128601</v>
      </c>
      <c r="U13" s="14">
        <v>0</v>
      </c>
      <c r="V13" s="14">
        <v>0.26564098388486601</v>
      </c>
      <c r="W13" s="14">
        <v>0</v>
      </c>
      <c r="X13" s="14">
        <v>0.17905773864084901</v>
      </c>
      <c r="Y13" s="14">
        <v>0.134960459480885</v>
      </c>
      <c r="Z13" s="14">
        <v>0.110348061035821</v>
      </c>
      <c r="AA13" s="14">
        <v>0.18716765426265999</v>
      </c>
      <c r="AB13" s="14">
        <v>0.24955177667571901</v>
      </c>
      <c r="AC13" s="14">
        <v>0.14958455891748099</v>
      </c>
      <c r="AD13" s="14">
        <v>8.7477139353205197E-2</v>
      </c>
      <c r="AE13" s="14"/>
      <c r="AF13" s="14">
        <v>0.138620634221821</v>
      </c>
      <c r="AG13" s="14">
        <v>0.20963152086482301</v>
      </c>
      <c r="AH13" s="14">
        <v>0.122907217310795</v>
      </c>
      <c r="AI13" s="14"/>
      <c r="AJ13" s="14">
        <v>0.15609899891613899</v>
      </c>
      <c r="AK13" s="14">
        <v>0.202319133735161</v>
      </c>
      <c r="AL13" s="14">
        <v>0.27316512246748698</v>
      </c>
      <c r="AM13" s="14">
        <v>0</v>
      </c>
      <c r="AN13" s="14">
        <v>9.5261224046389703E-2</v>
      </c>
      <c r="AO13" s="14"/>
      <c r="AP13" s="14">
        <v>0.14663205176271199</v>
      </c>
      <c r="AQ13" s="14">
        <v>0.196393360899382</v>
      </c>
      <c r="AR13" s="14">
        <v>0.28173651386641102</v>
      </c>
      <c r="AS13" s="14"/>
      <c r="AT13" s="14">
        <v>7.7547619825984099E-2</v>
      </c>
      <c r="AU13" s="14">
        <v>0.133294559997578</v>
      </c>
      <c r="AV13" s="14">
        <v>0.19007999107007001</v>
      </c>
      <c r="AW13" s="14">
        <v>0.401892726481478</v>
      </c>
      <c r="AX13" s="14">
        <v>0.33431543866757601</v>
      </c>
      <c r="AY13" s="14"/>
      <c r="AZ13" s="14">
        <v>0.29215187812000898</v>
      </c>
      <c r="BA13" s="14">
        <v>0.15858517233573999</v>
      </c>
      <c r="BB13" s="14">
        <v>5.9572886730984001E-2</v>
      </c>
      <c r="BC13" s="14">
        <v>0.137559688490102</v>
      </c>
      <c r="BD13" s="14">
        <v>0.12280688295976699</v>
      </c>
      <c r="BE13" s="14">
        <v>0.18945944004352999</v>
      </c>
    </row>
    <row r="14" spans="2:57" x14ac:dyDescent="0.25">
      <c r="B14" s="15" t="s">
        <v>192</v>
      </c>
      <c r="C14" s="14">
        <v>0.16045602651295099</v>
      </c>
      <c r="D14" s="14">
        <v>8.9376229258375295E-2</v>
      </c>
      <c r="E14" s="14">
        <v>0.230880614578368</v>
      </c>
      <c r="F14" s="14"/>
      <c r="G14" s="14">
        <v>0</v>
      </c>
      <c r="H14" s="14">
        <v>0.11360236822528599</v>
      </c>
      <c r="I14" s="14">
        <v>0.18010064701598899</v>
      </c>
      <c r="J14" s="14">
        <v>0.147685118598404</v>
      </c>
      <c r="K14" s="14">
        <v>0.257445145984463</v>
      </c>
      <c r="L14" s="14">
        <v>0</v>
      </c>
      <c r="M14" s="14"/>
      <c r="N14" s="14">
        <v>0.127810230918076</v>
      </c>
      <c r="O14" s="14">
        <v>0.16365249535450299</v>
      </c>
      <c r="P14" s="14">
        <v>0.13987744526715901</v>
      </c>
      <c r="Q14" s="14">
        <v>0.21204596194773101</v>
      </c>
      <c r="R14" s="14"/>
      <c r="S14" s="14">
        <v>0.153769831537683</v>
      </c>
      <c r="T14" s="14">
        <v>0.23689262956909199</v>
      </c>
      <c r="U14" s="14">
        <v>0.14489980464787999</v>
      </c>
      <c r="V14" s="14">
        <v>0.26448539869120702</v>
      </c>
      <c r="W14" s="14">
        <v>7.6570494409828202E-2</v>
      </c>
      <c r="X14" s="14">
        <v>0.15942500008692001</v>
      </c>
      <c r="Y14" s="14">
        <v>0.263051485397166</v>
      </c>
      <c r="Z14" s="14">
        <v>0.110348061035821</v>
      </c>
      <c r="AA14" s="14">
        <v>0.121561572150463</v>
      </c>
      <c r="AB14" s="14">
        <v>5.6129596632634199E-2</v>
      </c>
      <c r="AC14" s="14">
        <v>0.19977929512303599</v>
      </c>
      <c r="AD14" s="14">
        <v>0</v>
      </c>
      <c r="AE14" s="14"/>
      <c r="AF14" s="14">
        <v>0.20387249245258399</v>
      </c>
      <c r="AG14" s="14">
        <v>0.14297600134283101</v>
      </c>
      <c r="AH14" s="14">
        <v>0.14247241237861499</v>
      </c>
      <c r="AI14" s="14"/>
      <c r="AJ14" s="14">
        <v>0.20834000819769499</v>
      </c>
      <c r="AK14" s="14">
        <v>0.19485211736361699</v>
      </c>
      <c r="AL14" s="14">
        <v>9.2512897930488294E-2</v>
      </c>
      <c r="AM14" s="14">
        <v>0</v>
      </c>
      <c r="AN14" s="14">
        <v>0.127410723148211</v>
      </c>
      <c r="AO14" s="14"/>
      <c r="AP14" s="14">
        <v>0.24632453601509199</v>
      </c>
      <c r="AQ14" s="14">
        <v>0.19925949838879101</v>
      </c>
      <c r="AR14" s="14">
        <v>0.12638342818436599</v>
      </c>
      <c r="AS14" s="14"/>
      <c r="AT14" s="14">
        <v>0.24040913062649899</v>
      </c>
      <c r="AU14" s="14">
        <v>0.103413956032285</v>
      </c>
      <c r="AV14" s="14">
        <v>0.134594054699919</v>
      </c>
      <c r="AW14" s="14">
        <v>9.8184280038704094E-2</v>
      </c>
      <c r="AX14" s="14">
        <v>0.32065456057637398</v>
      </c>
      <c r="AY14" s="14"/>
      <c r="AZ14" s="14">
        <v>0.125348326807531</v>
      </c>
      <c r="BA14" s="14">
        <v>0.19865783637524201</v>
      </c>
      <c r="BB14" s="14">
        <v>0.15757878769552799</v>
      </c>
      <c r="BC14" s="14">
        <v>0.148827628088575</v>
      </c>
      <c r="BD14" s="14">
        <v>0.12841672115795799</v>
      </c>
      <c r="BE14" s="14">
        <v>0.192000905019694</v>
      </c>
    </row>
    <row r="15" spans="2:57" x14ac:dyDescent="0.25">
      <c r="B15" s="15" t="s">
        <v>193</v>
      </c>
      <c r="C15" s="14">
        <v>0.13026918627326001</v>
      </c>
      <c r="D15" s="14">
        <v>0.16809431895868601</v>
      </c>
      <c r="E15" s="14">
        <v>9.2792723329081006E-2</v>
      </c>
      <c r="F15" s="14"/>
      <c r="G15" s="14">
        <v>0</v>
      </c>
      <c r="H15" s="14">
        <v>9.1804836454118799E-2</v>
      </c>
      <c r="I15" s="14">
        <v>0.146103516299282</v>
      </c>
      <c r="J15" s="14">
        <v>0.132558267698757</v>
      </c>
      <c r="K15" s="14">
        <v>0.13366185305828299</v>
      </c>
      <c r="L15" s="14">
        <v>0</v>
      </c>
      <c r="M15" s="14"/>
      <c r="N15" s="14">
        <v>0.132640326297817</v>
      </c>
      <c r="O15" s="14">
        <v>0.132334648182311</v>
      </c>
      <c r="P15" s="14">
        <v>0.16738109416497099</v>
      </c>
      <c r="Q15" s="14">
        <v>9.3808781924604706E-2</v>
      </c>
      <c r="R15" s="14"/>
      <c r="S15" s="14">
        <v>0.15737209712682099</v>
      </c>
      <c r="T15" s="14">
        <v>0.104152088571385</v>
      </c>
      <c r="U15" s="14">
        <v>0.17685284949590399</v>
      </c>
      <c r="V15" s="14">
        <v>8.1689230739419902E-2</v>
      </c>
      <c r="W15" s="14">
        <v>0.22963762039703001</v>
      </c>
      <c r="X15" s="14">
        <v>0.137904887710948</v>
      </c>
      <c r="Y15" s="14">
        <v>0.130730982398926</v>
      </c>
      <c r="Z15" s="14">
        <v>0.110348061035821</v>
      </c>
      <c r="AA15" s="14">
        <v>0.122148099379137</v>
      </c>
      <c r="AB15" s="14">
        <v>6.0480643833356003E-2</v>
      </c>
      <c r="AC15" s="14">
        <v>0.15047385307994701</v>
      </c>
      <c r="AD15" s="14">
        <v>8.7477139353205197E-2</v>
      </c>
      <c r="AE15" s="14"/>
      <c r="AF15" s="14">
        <v>0.17100732465308699</v>
      </c>
      <c r="AG15" s="14">
        <v>0.10071388580835899</v>
      </c>
      <c r="AH15" s="14">
        <v>0.14707813472558001</v>
      </c>
      <c r="AI15" s="14"/>
      <c r="AJ15" s="14">
        <v>0.15006254374594899</v>
      </c>
      <c r="AK15" s="14">
        <v>8.7507177677356496E-2</v>
      </c>
      <c r="AL15" s="14">
        <v>8.8311291630665298E-2</v>
      </c>
      <c r="AM15" s="14">
        <v>0</v>
      </c>
      <c r="AN15" s="14">
        <v>0.227212436480663</v>
      </c>
      <c r="AO15" s="14"/>
      <c r="AP15" s="14">
        <v>0.16275664177401999</v>
      </c>
      <c r="AQ15" s="14">
        <v>0.11802506807082</v>
      </c>
      <c r="AR15" s="14">
        <v>6.2335899883167102E-2</v>
      </c>
      <c r="AS15" s="14"/>
      <c r="AT15" s="14">
        <v>9.79225874996104E-2</v>
      </c>
      <c r="AU15" s="14">
        <v>0.16238639166320901</v>
      </c>
      <c r="AV15" s="14">
        <v>0.128313192682392</v>
      </c>
      <c r="AW15" s="14">
        <v>0.14726245165391399</v>
      </c>
      <c r="AX15" s="14">
        <v>0.31753754726655797</v>
      </c>
      <c r="AY15" s="14"/>
      <c r="AZ15" s="14">
        <v>0.174242153179234</v>
      </c>
      <c r="BA15" s="14">
        <v>7.9206033971321199E-2</v>
      </c>
      <c r="BB15" s="14">
        <v>0.102178864597246</v>
      </c>
      <c r="BC15" s="14">
        <v>0.12510164498523399</v>
      </c>
      <c r="BD15" s="14">
        <v>0.233557799342623</v>
      </c>
      <c r="BE15" s="14">
        <v>0.103394194195723</v>
      </c>
    </row>
    <row r="16" spans="2:57" x14ac:dyDescent="0.25">
      <c r="B16" s="15" t="s">
        <v>196</v>
      </c>
      <c r="C16" s="14">
        <v>0.11644813533345499</v>
      </c>
      <c r="D16" s="14">
        <v>0.13752844910200801</v>
      </c>
      <c r="E16" s="14">
        <v>9.5562138597658802E-2</v>
      </c>
      <c r="F16" s="14"/>
      <c r="G16" s="14">
        <v>0.239957740569749</v>
      </c>
      <c r="H16" s="14">
        <v>0.177990376331157</v>
      </c>
      <c r="I16" s="14">
        <v>8.6202644749994395E-2</v>
      </c>
      <c r="J16" s="14">
        <v>0.12382883167528801</v>
      </c>
      <c r="K16" s="14">
        <v>0.13575415099284599</v>
      </c>
      <c r="L16" s="14">
        <v>0</v>
      </c>
      <c r="M16" s="14"/>
      <c r="N16" s="14">
        <v>9.7423096214850499E-2</v>
      </c>
      <c r="O16" s="14">
        <v>0.13273774836735699</v>
      </c>
      <c r="P16" s="14">
        <v>0.120279890640375</v>
      </c>
      <c r="Q16" s="14">
        <v>0.121705880658496</v>
      </c>
      <c r="R16" s="14"/>
      <c r="S16" s="14">
        <v>0.189155218971407</v>
      </c>
      <c r="T16" s="14">
        <v>0.10909068153172299</v>
      </c>
      <c r="U16" s="14">
        <v>0</v>
      </c>
      <c r="V16" s="14">
        <v>0.218544315018116</v>
      </c>
      <c r="W16" s="14">
        <v>0</v>
      </c>
      <c r="X16" s="14">
        <v>8.7594541487754807E-2</v>
      </c>
      <c r="Y16" s="14">
        <v>0.214548588334946</v>
      </c>
      <c r="Z16" s="14">
        <v>0.37024146793660501</v>
      </c>
      <c r="AA16" s="14">
        <v>9.8176713213061401E-2</v>
      </c>
      <c r="AB16" s="14">
        <v>0.12547758436881701</v>
      </c>
      <c r="AC16" s="14">
        <v>0</v>
      </c>
      <c r="AD16" s="14">
        <v>0</v>
      </c>
      <c r="AE16" s="14"/>
      <c r="AF16" s="14">
        <v>0.104712349873293</v>
      </c>
      <c r="AG16" s="14">
        <v>0.100929180000786</v>
      </c>
      <c r="AH16" s="14">
        <v>0.18611771161927301</v>
      </c>
      <c r="AI16" s="14"/>
      <c r="AJ16" s="14">
        <v>0.10920212277275999</v>
      </c>
      <c r="AK16" s="14">
        <v>0.17684112838278501</v>
      </c>
      <c r="AL16" s="14">
        <v>8.8129984686804899E-2</v>
      </c>
      <c r="AM16" s="14">
        <v>0</v>
      </c>
      <c r="AN16" s="14">
        <v>5.6929740201770003E-2</v>
      </c>
      <c r="AO16" s="14"/>
      <c r="AP16" s="14">
        <v>0.10544811510891</v>
      </c>
      <c r="AQ16" s="14">
        <v>0.16314580308450299</v>
      </c>
      <c r="AR16" s="14">
        <v>0.122828786554647</v>
      </c>
      <c r="AS16" s="14"/>
      <c r="AT16" s="14">
        <v>0.18099532499080601</v>
      </c>
      <c r="AU16" s="14">
        <v>0.12504407150406799</v>
      </c>
      <c r="AV16" s="14">
        <v>3.9403306461105597E-2</v>
      </c>
      <c r="AW16" s="14">
        <v>0.104777381040003</v>
      </c>
      <c r="AX16" s="14">
        <v>0.16265003632119901</v>
      </c>
      <c r="AY16" s="14"/>
      <c r="AZ16" s="14">
        <v>0.18213438247522201</v>
      </c>
      <c r="BA16" s="14">
        <v>0.13874295094724501</v>
      </c>
      <c r="BB16" s="14">
        <v>8.3351171614197597E-2</v>
      </c>
      <c r="BC16" s="14">
        <v>6.6447336323271003E-2</v>
      </c>
      <c r="BD16" s="14">
        <v>3.6785076972050502E-2</v>
      </c>
      <c r="BE16" s="14">
        <v>9.59518135498863E-2</v>
      </c>
    </row>
    <row r="17" spans="2:57" x14ac:dyDescent="0.25">
      <c r="B17" s="15" t="s">
        <v>194</v>
      </c>
      <c r="C17" s="14">
        <v>0.102515673551712</v>
      </c>
      <c r="D17" s="14">
        <v>9.2136457972922595E-2</v>
      </c>
      <c r="E17" s="14">
        <v>0.112799214161156</v>
      </c>
      <c r="F17" s="14"/>
      <c r="G17" s="14">
        <v>0.29381775856918302</v>
      </c>
      <c r="H17" s="14">
        <v>0.14950055990694799</v>
      </c>
      <c r="I17" s="14">
        <v>9.9479535110257894E-2</v>
      </c>
      <c r="J17" s="14">
        <v>8.2839060586840194E-2</v>
      </c>
      <c r="K17" s="14">
        <v>6.7635222292343006E-2</v>
      </c>
      <c r="L17" s="14">
        <v>0</v>
      </c>
      <c r="M17" s="14"/>
      <c r="N17" s="14">
        <v>7.5947155833403904E-2</v>
      </c>
      <c r="O17" s="14">
        <v>0.15613104126545899</v>
      </c>
      <c r="P17" s="14">
        <v>0.109428682589314</v>
      </c>
      <c r="Q17" s="14">
        <v>8.4846968392395694E-2</v>
      </c>
      <c r="R17" s="14"/>
      <c r="S17" s="14">
        <v>0.15953980077441501</v>
      </c>
      <c r="T17" s="14">
        <v>5.3382921295602098E-2</v>
      </c>
      <c r="U17" s="14">
        <v>5.8876039936427003E-2</v>
      </c>
      <c r="V17" s="14">
        <v>0.160251030684299</v>
      </c>
      <c r="W17" s="14">
        <v>0.15450512313543699</v>
      </c>
      <c r="X17" s="14">
        <v>4.5164439922011197E-2</v>
      </c>
      <c r="Y17" s="14">
        <v>7.9708943925929907E-2</v>
      </c>
      <c r="Z17" s="14">
        <v>0.207042214290697</v>
      </c>
      <c r="AA17" s="14">
        <v>0.122230334260739</v>
      </c>
      <c r="AB17" s="14">
        <v>6.4334699014324204E-2</v>
      </c>
      <c r="AC17" s="14">
        <v>8.1216718956097597E-2</v>
      </c>
      <c r="AD17" s="14">
        <v>0.16540537566923599</v>
      </c>
      <c r="AE17" s="14"/>
      <c r="AF17" s="14">
        <v>0.104910489563922</v>
      </c>
      <c r="AG17" s="14">
        <v>0.115874132012989</v>
      </c>
      <c r="AH17" s="14">
        <v>6.97055388988852E-2</v>
      </c>
      <c r="AI17" s="14"/>
      <c r="AJ17" s="14">
        <v>6.1019866705473297E-2</v>
      </c>
      <c r="AK17" s="14">
        <v>0.11133195628218</v>
      </c>
      <c r="AL17" s="14">
        <v>0.187197561088391</v>
      </c>
      <c r="AM17" s="14">
        <v>0</v>
      </c>
      <c r="AN17" s="14">
        <v>8.5473817403657004E-2</v>
      </c>
      <c r="AO17" s="14"/>
      <c r="AP17" s="14">
        <v>4.4403807491694598E-2</v>
      </c>
      <c r="AQ17" s="14">
        <v>0.101700683765067</v>
      </c>
      <c r="AR17" s="14">
        <v>0.19742609826632301</v>
      </c>
      <c r="AS17" s="14"/>
      <c r="AT17" s="14">
        <v>0.103976688530161</v>
      </c>
      <c r="AU17" s="14">
        <v>0.162063347107165</v>
      </c>
      <c r="AV17" s="14">
        <v>8.5013017425252704E-2</v>
      </c>
      <c r="AW17" s="14">
        <v>4.2141680894686603E-2</v>
      </c>
      <c r="AX17" s="14">
        <v>0.35907492486943898</v>
      </c>
      <c r="AY17" s="14"/>
      <c r="AZ17" s="14">
        <v>0.133899271906914</v>
      </c>
      <c r="BA17" s="14">
        <v>7.3009296118466696E-2</v>
      </c>
      <c r="BB17" s="14">
        <v>0.10512701543457301</v>
      </c>
      <c r="BC17" s="14">
        <v>0.15265731892738801</v>
      </c>
      <c r="BD17" s="14">
        <v>6.8826190499721399E-2</v>
      </c>
      <c r="BE17" s="14">
        <v>9.2946716885074596E-2</v>
      </c>
    </row>
    <row r="18" spans="2:57" x14ac:dyDescent="0.25">
      <c r="B18" s="15" t="s">
        <v>245</v>
      </c>
      <c r="C18" s="14">
        <v>0.101945937548063</v>
      </c>
      <c r="D18" s="14">
        <v>7.1525610117523494E-2</v>
      </c>
      <c r="E18" s="14">
        <v>0.13208585227570299</v>
      </c>
      <c r="F18" s="14"/>
      <c r="G18" s="14">
        <v>0.24186590734795901</v>
      </c>
      <c r="H18" s="14">
        <v>0.142549728558723</v>
      </c>
      <c r="I18" s="14">
        <v>0.1268873054678</v>
      </c>
      <c r="J18" s="14">
        <v>4.7988893519414197E-2</v>
      </c>
      <c r="K18" s="14">
        <v>6.6346169272599398E-2</v>
      </c>
      <c r="L18" s="14">
        <v>0</v>
      </c>
      <c r="M18" s="14"/>
      <c r="N18" s="14">
        <v>9.0328495591149E-2</v>
      </c>
      <c r="O18" s="14">
        <v>9.0046557599189794E-2</v>
      </c>
      <c r="P18" s="14">
        <v>9.3968130961355104E-2</v>
      </c>
      <c r="Q18" s="14">
        <v>0.13086418098070901</v>
      </c>
      <c r="R18" s="14"/>
      <c r="S18" s="14">
        <v>8.8294664508517598E-2</v>
      </c>
      <c r="T18" s="14">
        <v>0.15951029516003801</v>
      </c>
      <c r="U18" s="14">
        <v>0.15904539399346901</v>
      </c>
      <c r="V18" s="14">
        <v>0</v>
      </c>
      <c r="W18" s="14">
        <v>0.232660264908883</v>
      </c>
      <c r="X18" s="14">
        <v>9.1001200585390796E-2</v>
      </c>
      <c r="Y18" s="14">
        <v>4.1059896470189997E-2</v>
      </c>
      <c r="Z18" s="14">
        <v>0.21714763019733199</v>
      </c>
      <c r="AA18" s="14">
        <v>9.4020787763887698E-2</v>
      </c>
      <c r="AB18" s="14">
        <v>5.4757279569671198E-2</v>
      </c>
      <c r="AC18" s="14">
        <v>0</v>
      </c>
      <c r="AD18" s="14">
        <v>9.0891315699201697E-2</v>
      </c>
      <c r="AE18" s="14"/>
      <c r="AF18" s="14">
        <v>7.9453014057195098E-2</v>
      </c>
      <c r="AG18" s="14">
        <v>8.7358219548747701E-2</v>
      </c>
      <c r="AH18" s="14">
        <v>0.18684735047724901</v>
      </c>
      <c r="AI18" s="14"/>
      <c r="AJ18" s="14">
        <v>9.1592425839039801E-2</v>
      </c>
      <c r="AK18" s="14">
        <v>9.3058172926209395E-2</v>
      </c>
      <c r="AL18" s="14">
        <v>0</v>
      </c>
      <c r="AM18" s="14">
        <v>0</v>
      </c>
      <c r="AN18" s="14">
        <v>0.168304825771631</v>
      </c>
      <c r="AO18" s="14"/>
      <c r="AP18" s="14">
        <v>0.14441399786843301</v>
      </c>
      <c r="AQ18" s="14">
        <v>8.4849783053684E-2</v>
      </c>
      <c r="AR18" s="14">
        <v>7.6173612248899597E-2</v>
      </c>
      <c r="AS18" s="14"/>
      <c r="AT18" s="14">
        <v>0.104636389127146</v>
      </c>
      <c r="AU18" s="14">
        <v>8.5372058344442101E-2</v>
      </c>
      <c r="AV18" s="14">
        <v>9.4007173120639206E-2</v>
      </c>
      <c r="AW18" s="14">
        <v>0.228947285929161</v>
      </c>
      <c r="AX18" s="14">
        <v>0</v>
      </c>
      <c r="AY18" s="14"/>
      <c r="AZ18" s="14">
        <v>0.114453279792322</v>
      </c>
      <c r="BA18" s="14">
        <v>5.9175067490175301E-2</v>
      </c>
      <c r="BB18" s="14">
        <v>0.13554655093870899</v>
      </c>
      <c r="BC18" s="14">
        <v>0.12204364933851</v>
      </c>
      <c r="BD18" s="14">
        <v>0.10408676654273701</v>
      </c>
      <c r="BE18" s="14">
        <v>0.17481796892945001</v>
      </c>
    </row>
    <row r="19" spans="2:57" x14ac:dyDescent="0.25">
      <c r="B19" s="15" t="s">
        <v>375</v>
      </c>
      <c r="C19" s="14">
        <v>8.9596671506323805E-2</v>
      </c>
      <c r="D19" s="14">
        <v>6.2284891245731E-2</v>
      </c>
      <c r="E19" s="14">
        <v>0.116656693460194</v>
      </c>
      <c r="F19" s="14"/>
      <c r="G19" s="14">
        <v>0</v>
      </c>
      <c r="H19" s="14">
        <v>0.186114205575313</v>
      </c>
      <c r="I19" s="14">
        <v>7.1830046312793897E-2</v>
      </c>
      <c r="J19" s="14">
        <v>8.1011317106239794E-2</v>
      </c>
      <c r="K19" s="14">
        <v>6.6784606244162006E-2</v>
      </c>
      <c r="L19" s="14">
        <v>0</v>
      </c>
      <c r="M19" s="14"/>
      <c r="N19" s="14">
        <v>5.5043718341133002E-2</v>
      </c>
      <c r="O19" s="14">
        <v>0.12388674563613999</v>
      </c>
      <c r="P19" s="14">
        <v>0.133525349931744</v>
      </c>
      <c r="Q19" s="14">
        <v>6.3412296438282306E-2</v>
      </c>
      <c r="R19" s="14"/>
      <c r="S19" s="14">
        <v>9.6956626025292203E-2</v>
      </c>
      <c r="T19" s="14">
        <v>6.4645988861614004E-2</v>
      </c>
      <c r="U19" s="14">
        <v>0.14284002006955801</v>
      </c>
      <c r="V19" s="14">
        <v>7.8561799944879093E-2</v>
      </c>
      <c r="W19" s="14">
        <v>0.14352747447094</v>
      </c>
      <c r="X19" s="14">
        <v>7.9016646591223094E-2</v>
      </c>
      <c r="Y19" s="14">
        <v>8.1727273389821803E-2</v>
      </c>
      <c r="Z19" s="14">
        <v>0.203495014980212</v>
      </c>
      <c r="AA19" s="14">
        <v>0</v>
      </c>
      <c r="AB19" s="14">
        <v>0.13663747208988999</v>
      </c>
      <c r="AC19" s="14">
        <v>6.56480782585529E-2</v>
      </c>
      <c r="AD19" s="14">
        <v>0.17767831656618199</v>
      </c>
      <c r="AE19" s="14"/>
      <c r="AF19" s="14">
        <v>0.12872535726708401</v>
      </c>
      <c r="AG19" s="14">
        <v>5.5750071353803797E-2</v>
      </c>
      <c r="AH19" s="14">
        <v>0.11788055057484501</v>
      </c>
      <c r="AI19" s="14"/>
      <c r="AJ19" s="14">
        <v>7.1535394725284696E-2</v>
      </c>
      <c r="AK19" s="14">
        <v>6.4616734906244006E-2</v>
      </c>
      <c r="AL19" s="14">
        <v>4.1471175582011202E-2</v>
      </c>
      <c r="AM19" s="14">
        <v>0</v>
      </c>
      <c r="AN19" s="14">
        <v>0.14468582645223499</v>
      </c>
      <c r="AO19" s="14"/>
      <c r="AP19" s="14">
        <v>8.9935446813872805E-2</v>
      </c>
      <c r="AQ19" s="14">
        <v>6.1408466028590403E-2</v>
      </c>
      <c r="AR19" s="14">
        <v>7.6173612248899597E-2</v>
      </c>
      <c r="AS19" s="14"/>
      <c r="AT19" s="14">
        <v>0.14249002636060901</v>
      </c>
      <c r="AU19" s="14">
        <v>0.13107123566165799</v>
      </c>
      <c r="AV19" s="14">
        <v>4.341438749432E-2</v>
      </c>
      <c r="AW19" s="14">
        <v>0</v>
      </c>
      <c r="AX19" s="14">
        <v>0</v>
      </c>
      <c r="AY19" s="14"/>
      <c r="AZ19" s="14">
        <v>6.2967918642040197E-2</v>
      </c>
      <c r="BA19" s="14">
        <v>7.1083961575526794E-2</v>
      </c>
      <c r="BB19" s="14">
        <v>0.140189109064595</v>
      </c>
      <c r="BC19" s="14">
        <v>0.15238564770705601</v>
      </c>
      <c r="BD19" s="14">
        <v>2.94745941303571E-2</v>
      </c>
      <c r="BE19" s="14">
        <v>0.17233404535876701</v>
      </c>
    </row>
    <row r="20" spans="2:57" x14ac:dyDescent="0.25">
      <c r="B20" s="15" t="s">
        <v>376</v>
      </c>
      <c r="C20" s="14">
        <v>7.3746100775030396E-2</v>
      </c>
      <c r="D20" s="14">
        <v>0.10129010900164399</v>
      </c>
      <c r="E20" s="14">
        <v>4.6455991518214002E-2</v>
      </c>
      <c r="F20" s="14"/>
      <c r="G20" s="14">
        <v>0</v>
      </c>
      <c r="H20" s="14">
        <v>2.4414655004646402E-2</v>
      </c>
      <c r="I20" s="14">
        <v>6.9690712036265604E-2</v>
      </c>
      <c r="J20" s="14">
        <v>0.107088044987581</v>
      </c>
      <c r="K20" s="14">
        <v>6.8733374175162607E-2</v>
      </c>
      <c r="L20" s="14">
        <v>0</v>
      </c>
      <c r="M20" s="14"/>
      <c r="N20" s="14">
        <v>0.11956279308913401</v>
      </c>
      <c r="O20" s="14">
        <v>9.1531087630629004E-2</v>
      </c>
      <c r="P20" s="14">
        <v>4.0902108835505699E-2</v>
      </c>
      <c r="Q20" s="14">
        <v>3.7916731722554303E-2</v>
      </c>
      <c r="R20" s="14"/>
      <c r="S20" s="14">
        <v>5.6122031286053899E-2</v>
      </c>
      <c r="T20" s="14">
        <v>2.8258554671538101E-2</v>
      </c>
      <c r="U20" s="14">
        <v>4.7780312838898303E-2</v>
      </c>
      <c r="V20" s="14">
        <v>0</v>
      </c>
      <c r="W20" s="14">
        <v>0.206097675704418</v>
      </c>
      <c r="X20" s="14">
        <v>0.12841930004141999</v>
      </c>
      <c r="Y20" s="14">
        <v>0</v>
      </c>
      <c r="Z20" s="14">
        <v>0</v>
      </c>
      <c r="AA20" s="14">
        <v>0.15474434567197001</v>
      </c>
      <c r="AB20" s="14">
        <v>0.120464295646958</v>
      </c>
      <c r="AC20" s="14">
        <v>0</v>
      </c>
      <c r="AD20" s="14">
        <v>8.7477139353205197E-2</v>
      </c>
      <c r="AE20" s="14"/>
      <c r="AF20" s="14">
        <v>4.4259673999571501E-2</v>
      </c>
      <c r="AG20" s="14">
        <v>9.5584470876837899E-2</v>
      </c>
      <c r="AH20" s="14">
        <v>5.1373730065903699E-2</v>
      </c>
      <c r="AI20" s="14"/>
      <c r="AJ20" s="14">
        <v>0.10842013193844401</v>
      </c>
      <c r="AK20" s="14">
        <v>3.1423754090443998E-2</v>
      </c>
      <c r="AL20" s="14">
        <v>0.135608046699419</v>
      </c>
      <c r="AM20" s="14">
        <v>0</v>
      </c>
      <c r="AN20" s="14">
        <v>2.6343395574055701E-2</v>
      </c>
      <c r="AO20" s="14"/>
      <c r="AP20" s="14">
        <v>6.88815067283996E-2</v>
      </c>
      <c r="AQ20" s="14">
        <v>6.4114043938988993E-2</v>
      </c>
      <c r="AR20" s="14">
        <v>0.14022114055009799</v>
      </c>
      <c r="AS20" s="14"/>
      <c r="AT20" s="14">
        <v>2.36611838042062E-2</v>
      </c>
      <c r="AU20" s="14">
        <v>6.7174544499151403E-2</v>
      </c>
      <c r="AV20" s="14">
        <v>9.9443478330269605E-2</v>
      </c>
      <c r="AW20" s="14">
        <v>0.13483720086350201</v>
      </c>
      <c r="AX20" s="14">
        <v>0</v>
      </c>
      <c r="AY20" s="14"/>
      <c r="AZ20" s="14">
        <v>3.1301803101517499E-2</v>
      </c>
      <c r="BA20" s="14">
        <v>0.111731114575739</v>
      </c>
      <c r="BB20" s="14">
        <v>6.0854592545834203E-2</v>
      </c>
      <c r="BC20" s="14">
        <v>0.104537484521021</v>
      </c>
      <c r="BD20" s="14">
        <v>6.0129049627793897E-2</v>
      </c>
      <c r="BE20" s="14">
        <v>0</v>
      </c>
    </row>
    <row r="21" spans="2:57" x14ac:dyDescent="0.25">
      <c r="B21" s="15" t="s">
        <v>377</v>
      </c>
      <c r="C21" s="14">
        <v>4.9403622815663302E-2</v>
      </c>
      <c r="D21" s="14">
        <v>7.0468843308921295E-2</v>
      </c>
      <c r="E21" s="14">
        <v>2.85325802262817E-2</v>
      </c>
      <c r="F21" s="14"/>
      <c r="G21" s="14">
        <v>0</v>
      </c>
      <c r="H21" s="14">
        <v>2.9747200919110602E-2</v>
      </c>
      <c r="I21" s="14">
        <v>5.7541767325693202E-2</v>
      </c>
      <c r="J21" s="14">
        <v>3.5891854316020398E-2</v>
      </c>
      <c r="K21" s="14">
        <v>0.13404742550791099</v>
      </c>
      <c r="L21" s="14">
        <v>0</v>
      </c>
      <c r="M21" s="14"/>
      <c r="N21" s="14">
        <v>9.3049193026818897E-2</v>
      </c>
      <c r="O21" s="14">
        <v>5.6485269903514199E-2</v>
      </c>
      <c r="P21" s="14">
        <v>2.1365250351282301E-2</v>
      </c>
      <c r="Q21" s="14">
        <v>2.0004707974035502E-2</v>
      </c>
      <c r="R21" s="14"/>
      <c r="S21" s="14">
        <v>8.5865272034014201E-2</v>
      </c>
      <c r="T21" s="14">
        <v>2.3912593839715099E-2</v>
      </c>
      <c r="U21" s="14">
        <v>0</v>
      </c>
      <c r="V21" s="14">
        <v>0.10106207935856699</v>
      </c>
      <c r="W21" s="14">
        <v>6.3948148918319403E-2</v>
      </c>
      <c r="X21" s="14">
        <v>0.123293820631135</v>
      </c>
      <c r="Y21" s="14">
        <v>0</v>
      </c>
      <c r="Z21" s="14">
        <v>0.120796058986963</v>
      </c>
      <c r="AA21" s="14">
        <v>0</v>
      </c>
      <c r="AB21" s="14">
        <v>6.4334699014324204E-2</v>
      </c>
      <c r="AC21" s="14">
        <v>0</v>
      </c>
      <c r="AD21" s="14">
        <v>7.7928236316030505E-2</v>
      </c>
      <c r="AE21" s="14"/>
      <c r="AF21" s="14">
        <v>1.20327680621935E-2</v>
      </c>
      <c r="AG21" s="14">
        <v>7.2412717022298706E-2</v>
      </c>
      <c r="AH21" s="14">
        <v>2.9244219101049899E-2</v>
      </c>
      <c r="AI21" s="14"/>
      <c r="AJ21" s="14">
        <v>1.6313865070521901E-2</v>
      </c>
      <c r="AK21" s="14">
        <v>2.3395583907528598E-2</v>
      </c>
      <c r="AL21" s="14">
        <v>0.18320008036892901</v>
      </c>
      <c r="AM21" s="14">
        <v>0</v>
      </c>
      <c r="AN21" s="14">
        <v>8.7259214732797005E-2</v>
      </c>
      <c r="AO21" s="14"/>
      <c r="AP21" s="14">
        <v>0</v>
      </c>
      <c r="AQ21" s="14">
        <v>4.7493482854668298E-2</v>
      </c>
      <c r="AR21" s="14">
        <v>0.13100630631608501</v>
      </c>
      <c r="AS21" s="14"/>
      <c r="AT21" s="14">
        <v>2.1292540404947199E-2</v>
      </c>
      <c r="AU21" s="14">
        <v>6.5073792765688795E-2</v>
      </c>
      <c r="AV21" s="14">
        <v>8.5435741065105805E-2</v>
      </c>
      <c r="AW21" s="14">
        <v>0</v>
      </c>
      <c r="AX21" s="14">
        <v>0.15991706903357</v>
      </c>
      <c r="AY21" s="14"/>
      <c r="AZ21" s="14">
        <v>3.9044699103924399E-2</v>
      </c>
      <c r="BA21" s="14">
        <v>0.102017224182472</v>
      </c>
      <c r="BB21" s="14">
        <v>4.9658825649868003E-2</v>
      </c>
      <c r="BC21" s="14">
        <v>0</v>
      </c>
      <c r="BD21" s="14">
        <v>0</v>
      </c>
      <c r="BE21" s="14">
        <v>0</v>
      </c>
    </row>
    <row r="22" spans="2:57" x14ac:dyDescent="0.25">
      <c r="B22" s="15" t="s">
        <v>378</v>
      </c>
      <c r="C22" s="14">
        <v>3.8558918468388298E-2</v>
      </c>
      <c r="D22" s="14">
        <v>3.8678939828497502E-2</v>
      </c>
      <c r="E22" s="14">
        <v>3.8440003457777497E-2</v>
      </c>
      <c r="F22" s="14"/>
      <c r="G22" s="14">
        <v>0</v>
      </c>
      <c r="H22" s="14">
        <v>2.4414655004646402E-2</v>
      </c>
      <c r="I22" s="14">
        <v>3.5461472040377098E-2</v>
      </c>
      <c r="J22" s="14">
        <v>5.8031446079312599E-2</v>
      </c>
      <c r="K22" s="14">
        <v>0</v>
      </c>
      <c r="L22" s="14">
        <v>0</v>
      </c>
      <c r="M22" s="14"/>
      <c r="N22" s="14">
        <v>3.78578884991735E-2</v>
      </c>
      <c r="O22" s="14">
        <v>7.1117552742954906E-2</v>
      </c>
      <c r="P22" s="14">
        <v>3.65309353095426E-2</v>
      </c>
      <c r="Q22" s="14">
        <v>1.6147523569075999E-2</v>
      </c>
      <c r="R22" s="14"/>
      <c r="S22" s="14">
        <v>2.66483477019352E-2</v>
      </c>
      <c r="T22" s="14">
        <v>5.35726741029669E-2</v>
      </c>
      <c r="U22" s="14">
        <v>0.103976680282252</v>
      </c>
      <c r="V22" s="14">
        <v>0</v>
      </c>
      <c r="W22" s="14">
        <v>6.2570201233478603E-2</v>
      </c>
      <c r="X22" s="14">
        <v>0</v>
      </c>
      <c r="Y22" s="14">
        <v>3.9791080751207401E-2</v>
      </c>
      <c r="Z22" s="14">
        <v>0</v>
      </c>
      <c r="AA22" s="14">
        <v>2.7734434572243501E-2</v>
      </c>
      <c r="AB22" s="14">
        <v>6.0480643833356003E-2</v>
      </c>
      <c r="AC22" s="14">
        <v>7.3886649809354193E-2</v>
      </c>
      <c r="AD22" s="14">
        <v>0</v>
      </c>
      <c r="AE22" s="14"/>
      <c r="AF22" s="14">
        <v>2.2920626018228599E-2</v>
      </c>
      <c r="AG22" s="14">
        <v>4.7834501511083802E-2</v>
      </c>
      <c r="AH22" s="14">
        <v>4.3635785160537101E-2</v>
      </c>
      <c r="AI22" s="14"/>
      <c r="AJ22" s="14">
        <v>5.6204775852705398E-2</v>
      </c>
      <c r="AK22" s="14">
        <v>4.04974032182146E-2</v>
      </c>
      <c r="AL22" s="14">
        <v>0</v>
      </c>
      <c r="AM22" s="14">
        <v>0</v>
      </c>
      <c r="AN22" s="14">
        <v>5.4959126203226898E-2</v>
      </c>
      <c r="AO22" s="14"/>
      <c r="AP22" s="14">
        <v>0.109201048354896</v>
      </c>
      <c r="AQ22" s="14">
        <v>2.55696202334466E-2</v>
      </c>
      <c r="AR22" s="14">
        <v>0</v>
      </c>
      <c r="AS22" s="14"/>
      <c r="AT22" s="14">
        <v>1.5425942525037499E-2</v>
      </c>
      <c r="AU22" s="14">
        <v>1.7610267909203298E-2</v>
      </c>
      <c r="AV22" s="14">
        <v>6.2378336893765998E-2</v>
      </c>
      <c r="AW22" s="14">
        <v>0</v>
      </c>
      <c r="AX22" s="14">
        <v>0.14395960014178599</v>
      </c>
      <c r="AY22" s="14"/>
      <c r="AZ22" s="14">
        <v>5.2857613779018903E-2</v>
      </c>
      <c r="BA22" s="14">
        <v>2.4558984760810601E-2</v>
      </c>
      <c r="BB22" s="14">
        <v>4.9765560827047403E-2</v>
      </c>
      <c r="BC22" s="14">
        <v>3.1236253065161899E-2</v>
      </c>
      <c r="BD22" s="14">
        <v>5.79565182434802E-2</v>
      </c>
      <c r="BE22" s="14">
        <v>0</v>
      </c>
    </row>
    <row r="23" spans="2:57" x14ac:dyDescent="0.25">
      <c r="B23" s="15" t="s">
        <v>185</v>
      </c>
      <c r="C23" s="14">
        <v>4.0501242363902103E-2</v>
      </c>
      <c r="D23" s="14">
        <v>5.6292189492442898E-2</v>
      </c>
      <c r="E23" s="14">
        <v>2.4855855212510401E-2</v>
      </c>
      <c r="F23" s="14"/>
      <c r="G23" s="14">
        <v>0</v>
      </c>
      <c r="H23" s="14">
        <v>2.79451673047654E-2</v>
      </c>
      <c r="I23" s="14">
        <v>3.7502887062489498E-2</v>
      </c>
      <c r="J23" s="14">
        <v>4.8618535674854302E-2</v>
      </c>
      <c r="K23" s="14">
        <v>6.7006445647242799E-2</v>
      </c>
      <c r="L23" s="14">
        <v>0</v>
      </c>
      <c r="M23" s="14"/>
      <c r="N23" s="14">
        <v>6.4968260841150205E-2</v>
      </c>
      <c r="O23" s="14">
        <v>0</v>
      </c>
      <c r="P23" s="14">
        <v>7.2313704288623201E-2</v>
      </c>
      <c r="Q23" s="14">
        <v>1.6794086821520199E-2</v>
      </c>
      <c r="R23" s="14"/>
      <c r="S23" s="14">
        <v>0</v>
      </c>
      <c r="T23" s="14">
        <v>2.43150999512197E-2</v>
      </c>
      <c r="U23" s="14">
        <v>0.107717029175411</v>
      </c>
      <c r="V23" s="14">
        <v>8.2338831272681795E-2</v>
      </c>
      <c r="W23" s="14">
        <v>0</v>
      </c>
      <c r="X23" s="14">
        <v>3.2780886914568798E-2</v>
      </c>
      <c r="Y23" s="14">
        <v>9.0432016217064704E-2</v>
      </c>
      <c r="Z23" s="14">
        <v>0</v>
      </c>
      <c r="AA23" s="14">
        <v>6.6761465116251695E-2</v>
      </c>
      <c r="AB23" s="14">
        <v>0</v>
      </c>
      <c r="AC23" s="14">
        <v>0</v>
      </c>
      <c r="AD23" s="14">
        <v>9.7000770845401998E-2</v>
      </c>
      <c r="AE23" s="14"/>
      <c r="AF23" s="14">
        <v>2.8581942858706501E-2</v>
      </c>
      <c r="AG23" s="14">
        <v>4.88112847816169E-2</v>
      </c>
      <c r="AH23" s="14">
        <v>4.1819075474913203E-2</v>
      </c>
      <c r="AI23" s="14"/>
      <c r="AJ23" s="14">
        <v>1.28200528876254E-2</v>
      </c>
      <c r="AK23" s="14">
        <v>6.5334561714602599E-2</v>
      </c>
      <c r="AL23" s="14">
        <v>5.2436077377121103E-2</v>
      </c>
      <c r="AM23" s="14">
        <v>0</v>
      </c>
      <c r="AN23" s="14">
        <v>5.5867645889474203E-2</v>
      </c>
      <c r="AO23" s="14"/>
      <c r="AP23" s="14">
        <v>2.0213408187706401E-2</v>
      </c>
      <c r="AQ23" s="14">
        <v>3.6567003729690399E-2</v>
      </c>
      <c r="AR23" s="14">
        <v>0.19788400202852499</v>
      </c>
      <c r="AS23" s="14"/>
      <c r="AT23" s="14">
        <v>5.4895417976061699E-2</v>
      </c>
      <c r="AU23" s="14">
        <v>1.97429145448192E-2</v>
      </c>
      <c r="AV23" s="14">
        <v>2.4442046431282401E-2</v>
      </c>
      <c r="AW23" s="14">
        <v>7.2600392900596999E-2</v>
      </c>
      <c r="AX23" s="14">
        <v>0</v>
      </c>
      <c r="AY23" s="14"/>
      <c r="AZ23" s="14">
        <v>0</v>
      </c>
      <c r="BA23" s="14">
        <v>3.9087932876660798E-2</v>
      </c>
      <c r="BB23" s="14">
        <v>5.1755556204896802E-2</v>
      </c>
      <c r="BC23" s="14">
        <v>2.66871582522147E-2</v>
      </c>
      <c r="BD23" s="14">
        <v>0.135567142722814</v>
      </c>
      <c r="BE23" s="14">
        <v>0</v>
      </c>
    </row>
    <row r="24" spans="2:57" x14ac:dyDescent="0.25">
      <c r="B24" s="15" t="s">
        <v>379</v>
      </c>
      <c r="C24" s="23">
        <v>9.8084465064028903E-2</v>
      </c>
      <c r="D24" s="23">
        <v>9.7069544048914894E-2</v>
      </c>
      <c r="E24" s="23">
        <v>9.9090030599793599E-2</v>
      </c>
      <c r="F24" s="23"/>
      <c r="G24" s="23">
        <v>0</v>
      </c>
      <c r="H24" s="23">
        <v>0.12471414994850601</v>
      </c>
      <c r="I24" s="23">
        <v>9.0110147392489806E-2</v>
      </c>
      <c r="J24" s="23">
        <v>8.8225119733279303E-2</v>
      </c>
      <c r="K24" s="23">
        <v>0.192692996360221</v>
      </c>
      <c r="L24" s="23">
        <v>0</v>
      </c>
      <c r="M24" s="23"/>
      <c r="N24" s="23">
        <v>3.5150857068584201E-2</v>
      </c>
      <c r="O24" s="23">
        <v>5.4773606416131E-2</v>
      </c>
      <c r="P24" s="23">
        <v>9.9592602382192294E-2</v>
      </c>
      <c r="Q24" s="23">
        <v>0.19966400348199501</v>
      </c>
      <c r="R24" s="23"/>
      <c r="S24" s="23">
        <v>6.2487836702301902E-2</v>
      </c>
      <c r="T24" s="23">
        <v>4.9579202575798502E-2</v>
      </c>
      <c r="U24" s="23">
        <v>0.10732333373497401</v>
      </c>
      <c r="V24" s="23">
        <v>0.18836331975227599</v>
      </c>
      <c r="W24" s="23">
        <v>7.2717918326990302E-2</v>
      </c>
      <c r="X24" s="23">
        <v>0.179550838434275</v>
      </c>
      <c r="Y24" s="23">
        <v>0</v>
      </c>
      <c r="Z24" s="23">
        <v>0</v>
      </c>
      <c r="AA24" s="23">
        <v>0.13328757331716601</v>
      </c>
      <c r="AB24" s="23">
        <v>6.1142885354492499E-2</v>
      </c>
      <c r="AC24" s="23">
        <v>0.21232720195198099</v>
      </c>
      <c r="AD24" s="23">
        <v>0.169796320658955</v>
      </c>
      <c r="AE24" s="23"/>
      <c r="AF24" s="23">
        <v>0.114465252016555</v>
      </c>
      <c r="AG24" s="23">
        <v>6.9669359780166307E-2</v>
      </c>
      <c r="AH24" s="23">
        <v>0.15200834511717701</v>
      </c>
      <c r="AI24" s="23"/>
      <c r="AJ24" s="23">
        <v>7.2952217768091299E-2</v>
      </c>
      <c r="AK24" s="23">
        <v>8.6085412499779704E-2</v>
      </c>
      <c r="AL24" s="23">
        <v>9.8390389288202804E-2</v>
      </c>
      <c r="AM24" s="23">
        <v>0</v>
      </c>
      <c r="AN24" s="23">
        <v>0.14197169329284201</v>
      </c>
      <c r="AO24" s="23"/>
      <c r="AP24" s="23">
        <v>9.5768790045985194E-2</v>
      </c>
      <c r="AQ24" s="23">
        <v>7.9496253913212703E-2</v>
      </c>
      <c r="AR24" s="23">
        <v>0.126323250684234</v>
      </c>
      <c r="AS24" s="23"/>
      <c r="AT24" s="23">
        <v>0.134014366446052</v>
      </c>
      <c r="AU24" s="23">
        <v>0.121606543257733</v>
      </c>
      <c r="AV24" s="23">
        <v>9.7779271227178596E-2</v>
      </c>
      <c r="AW24" s="23">
        <v>6.23043889240407E-2</v>
      </c>
      <c r="AX24" s="23">
        <v>0</v>
      </c>
      <c r="AY24" s="23"/>
      <c r="AZ24" s="23">
        <v>8.3815952905250596E-2</v>
      </c>
      <c r="BA24" s="23">
        <v>0.11608504401287401</v>
      </c>
      <c r="BB24" s="23">
        <v>0.17222334485586899</v>
      </c>
      <c r="BC24" s="23">
        <v>2.66871582522147E-2</v>
      </c>
      <c r="BD24" s="23">
        <v>6.3219990086367001E-2</v>
      </c>
      <c r="BE24" s="23">
        <v>0.10496127311041201</v>
      </c>
    </row>
    <row r="25" spans="2:57" x14ac:dyDescent="0.25">
      <c r="B25" s="39" t="s">
        <v>390</v>
      </c>
    </row>
    <row r="26" spans="2:57" x14ac:dyDescent="0.25">
      <c r="B26" t="s">
        <v>91</v>
      </c>
    </row>
    <row r="27" spans="2:57" x14ac:dyDescent="0.25">
      <c r="B27" t="s">
        <v>92</v>
      </c>
    </row>
    <row r="29" spans="2:57" x14ac:dyDescent="0.25">
      <c r="B29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BE22"/>
  <sheetViews>
    <sheetView showGridLines="0" topLeftCell="A6" workbookViewId="0">
      <pane xSplit="2" topLeftCell="C1" activePane="topRight" state="frozen"/>
      <selection pane="topRight" activeCell="B18" sqref="B18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389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113</v>
      </c>
      <c r="D7" s="10">
        <v>56</v>
      </c>
      <c r="E7" s="10">
        <v>57</v>
      </c>
      <c r="F7" s="10"/>
      <c r="G7" s="10" t="s">
        <v>246</v>
      </c>
      <c r="H7" s="10">
        <v>20</v>
      </c>
      <c r="I7" s="10">
        <v>50</v>
      </c>
      <c r="J7" s="10">
        <v>36</v>
      </c>
      <c r="K7" s="10">
        <v>7</v>
      </c>
      <c r="L7" s="10" t="s">
        <v>246</v>
      </c>
      <c r="M7" s="10"/>
      <c r="N7" s="10">
        <v>37</v>
      </c>
      <c r="O7" s="10">
        <v>22</v>
      </c>
      <c r="P7" s="10">
        <v>24</v>
      </c>
      <c r="Q7" s="10">
        <v>30</v>
      </c>
      <c r="R7" s="10"/>
      <c r="S7" s="10">
        <v>16</v>
      </c>
      <c r="T7" s="10">
        <v>13</v>
      </c>
      <c r="U7" s="10">
        <v>10</v>
      </c>
      <c r="V7" s="10">
        <v>6</v>
      </c>
      <c r="W7" s="10">
        <v>7</v>
      </c>
      <c r="X7" s="10">
        <v>15</v>
      </c>
      <c r="Y7" s="10">
        <v>8</v>
      </c>
      <c r="Z7" s="10">
        <v>3</v>
      </c>
      <c r="AA7" s="10">
        <v>16</v>
      </c>
      <c r="AB7" s="10">
        <v>6</v>
      </c>
      <c r="AC7" s="10">
        <v>5</v>
      </c>
      <c r="AD7" s="10">
        <v>8</v>
      </c>
      <c r="AE7" s="10"/>
      <c r="AF7" s="10">
        <v>35</v>
      </c>
      <c r="AG7" s="10">
        <v>57</v>
      </c>
      <c r="AH7" s="10">
        <v>20</v>
      </c>
      <c r="AI7" s="10"/>
      <c r="AJ7" s="10">
        <v>28</v>
      </c>
      <c r="AK7" s="10">
        <v>40</v>
      </c>
      <c r="AL7" s="10">
        <v>10</v>
      </c>
      <c r="AM7" s="10" t="s">
        <v>246</v>
      </c>
      <c r="AN7" s="10">
        <v>21</v>
      </c>
      <c r="AO7" s="10"/>
      <c r="AP7" s="10">
        <v>24</v>
      </c>
      <c r="AQ7" s="10">
        <v>42</v>
      </c>
      <c r="AR7" s="10">
        <v>10</v>
      </c>
      <c r="AS7" s="10"/>
      <c r="AT7" s="10">
        <v>23</v>
      </c>
      <c r="AU7" s="10">
        <v>21</v>
      </c>
      <c r="AV7" s="10">
        <v>37</v>
      </c>
      <c r="AW7" s="10">
        <v>15</v>
      </c>
      <c r="AX7" s="10">
        <v>3</v>
      </c>
      <c r="AY7" s="10"/>
      <c r="AZ7" s="10">
        <v>19</v>
      </c>
      <c r="BA7" s="10">
        <v>37</v>
      </c>
      <c r="BB7" s="10">
        <v>22</v>
      </c>
      <c r="BC7" s="10">
        <v>13</v>
      </c>
      <c r="BD7" s="10">
        <v>17</v>
      </c>
      <c r="BE7" s="10">
        <v>5</v>
      </c>
    </row>
    <row r="8" spans="2:57" ht="30" customHeight="1" x14ac:dyDescent="0.25">
      <c r="B8" s="11" t="s">
        <v>20</v>
      </c>
      <c r="C8" s="11">
        <v>116</v>
      </c>
      <c r="D8" s="11">
        <v>59</v>
      </c>
      <c r="E8" s="11">
        <v>56</v>
      </c>
      <c r="F8" s="11"/>
      <c r="G8" s="11" t="s">
        <v>246</v>
      </c>
      <c r="H8" s="11">
        <v>21</v>
      </c>
      <c r="I8" s="11">
        <v>54</v>
      </c>
      <c r="J8" s="11">
        <v>35</v>
      </c>
      <c r="K8" s="11">
        <v>6</v>
      </c>
      <c r="L8" s="11" t="s">
        <v>246</v>
      </c>
      <c r="M8" s="11"/>
      <c r="N8" s="11">
        <v>35</v>
      </c>
      <c r="O8" s="11">
        <v>21</v>
      </c>
      <c r="P8" s="11">
        <v>26</v>
      </c>
      <c r="Q8" s="11">
        <v>34</v>
      </c>
      <c r="R8" s="11"/>
      <c r="S8" s="11">
        <v>16</v>
      </c>
      <c r="T8" s="11">
        <v>13</v>
      </c>
      <c r="U8" s="11">
        <v>10</v>
      </c>
      <c r="V8" s="11">
        <v>7</v>
      </c>
      <c r="W8" s="11">
        <v>7</v>
      </c>
      <c r="X8" s="11">
        <v>17</v>
      </c>
      <c r="Y8" s="11">
        <v>8</v>
      </c>
      <c r="Z8" s="11">
        <v>3</v>
      </c>
      <c r="AA8" s="11">
        <v>16</v>
      </c>
      <c r="AB8" s="11">
        <v>7</v>
      </c>
      <c r="AC8" s="11">
        <v>5</v>
      </c>
      <c r="AD8" s="11">
        <v>7</v>
      </c>
      <c r="AE8" s="11"/>
      <c r="AF8" s="11">
        <v>37</v>
      </c>
      <c r="AG8" s="11">
        <v>56</v>
      </c>
      <c r="AH8" s="11">
        <v>20</v>
      </c>
      <c r="AI8" s="11"/>
      <c r="AJ8" s="11">
        <v>28</v>
      </c>
      <c r="AK8" s="11">
        <v>41</v>
      </c>
      <c r="AL8" s="11">
        <v>10</v>
      </c>
      <c r="AM8" s="11" t="s">
        <v>246</v>
      </c>
      <c r="AN8" s="11">
        <v>22</v>
      </c>
      <c r="AO8" s="11"/>
      <c r="AP8" s="11">
        <v>24</v>
      </c>
      <c r="AQ8" s="11">
        <v>43</v>
      </c>
      <c r="AR8" s="11">
        <v>10</v>
      </c>
      <c r="AS8" s="11"/>
      <c r="AT8" s="11">
        <v>25</v>
      </c>
      <c r="AU8" s="11">
        <v>22</v>
      </c>
      <c r="AV8" s="11">
        <v>37</v>
      </c>
      <c r="AW8" s="11">
        <v>15</v>
      </c>
      <c r="AX8" s="11">
        <v>3</v>
      </c>
      <c r="AY8" s="11"/>
      <c r="AZ8" s="11">
        <v>21</v>
      </c>
      <c r="BA8" s="11">
        <v>37</v>
      </c>
      <c r="BB8" s="11">
        <v>22</v>
      </c>
      <c r="BC8" s="11">
        <v>13</v>
      </c>
      <c r="BD8" s="11">
        <v>17</v>
      </c>
      <c r="BE8" s="11">
        <v>5</v>
      </c>
    </row>
    <row r="9" spans="2:57" ht="30" x14ac:dyDescent="0.25">
      <c r="B9" s="15" t="s">
        <v>382</v>
      </c>
      <c r="C9" s="14">
        <v>0.33395229886448602</v>
      </c>
      <c r="D9" s="14">
        <v>0.31509816285434999</v>
      </c>
      <c r="E9" s="14">
        <v>0.353752877452435</v>
      </c>
      <c r="F9" s="14"/>
      <c r="G9" s="14" t="s">
        <v>247</v>
      </c>
      <c r="H9" s="14">
        <v>0.29756942701405198</v>
      </c>
      <c r="I9" s="14">
        <v>0.360740689026605</v>
      </c>
      <c r="J9" s="14">
        <v>0.29785399167535498</v>
      </c>
      <c r="K9" s="14">
        <v>0.42919338338081098</v>
      </c>
      <c r="L9" s="14" t="s">
        <v>247</v>
      </c>
      <c r="M9" s="14"/>
      <c r="N9" s="14">
        <v>0.29611489076137398</v>
      </c>
      <c r="O9" s="14">
        <v>0.46345912191545102</v>
      </c>
      <c r="P9" s="14">
        <v>0.27416591106594801</v>
      </c>
      <c r="Q9" s="14">
        <v>0.34079643476206301</v>
      </c>
      <c r="R9" s="14"/>
      <c r="S9" s="14">
        <v>0.37646788543339299</v>
      </c>
      <c r="T9" s="14">
        <v>0.228600463047992</v>
      </c>
      <c r="U9" s="14">
        <v>0.41198325712259298</v>
      </c>
      <c r="V9" s="14">
        <v>0.33490477944431302</v>
      </c>
      <c r="W9" s="14">
        <v>0.67254713990218495</v>
      </c>
      <c r="X9" s="14">
        <v>0.14134717198494301</v>
      </c>
      <c r="Y9" s="14">
        <v>0.63982936475467</v>
      </c>
      <c r="Z9" s="14">
        <v>0</v>
      </c>
      <c r="AA9" s="14">
        <v>0.37186362035092302</v>
      </c>
      <c r="AB9" s="14">
        <v>0.475216624657263</v>
      </c>
      <c r="AC9" s="14">
        <v>0</v>
      </c>
      <c r="AD9" s="14">
        <v>0.25900111300206602</v>
      </c>
      <c r="AE9" s="14"/>
      <c r="AF9" s="14">
        <v>0.31303897648481199</v>
      </c>
      <c r="AG9" s="14">
        <v>0.33576286200284799</v>
      </c>
      <c r="AH9" s="14">
        <v>0.38751126366330502</v>
      </c>
      <c r="AI9" s="14"/>
      <c r="AJ9" s="14">
        <v>0.30568101003282599</v>
      </c>
      <c r="AK9" s="14">
        <v>0.38625173079243902</v>
      </c>
      <c r="AL9" s="14">
        <v>0.377081578451328</v>
      </c>
      <c r="AM9" s="14" t="s">
        <v>247</v>
      </c>
      <c r="AN9" s="14">
        <v>0.279671611831945</v>
      </c>
      <c r="AO9" s="14"/>
      <c r="AP9" s="14">
        <v>0.317214539525349</v>
      </c>
      <c r="AQ9" s="14">
        <v>0.37789804221829298</v>
      </c>
      <c r="AR9" s="14">
        <v>0.28328240254534098</v>
      </c>
      <c r="AS9" s="14"/>
      <c r="AT9" s="14">
        <v>0.25112903768946099</v>
      </c>
      <c r="AU9" s="14">
        <v>0.37454884461592503</v>
      </c>
      <c r="AV9" s="14">
        <v>0.325159726518293</v>
      </c>
      <c r="AW9" s="14">
        <v>0.473286671028606</v>
      </c>
      <c r="AX9" s="14">
        <v>0</v>
      </c>
      <c r="AY9" s="14"/>
      <c r="AZ9" s="14">
        <v>0.32973444397403101</v>
      </c>
      <c r="BA9" s="14">
        <v>0.319805257763494</v>
      </c>
      <c r="BB9" s="14">
        <v>0.26896407359182101</v>
      </c>
      <c r="BC9" s="14">
        <v>0.52045450131869797</v>
      </c>
      <c r="BD9" s="14">
        <v>0.35223053314507202</v>
      </c>
      <c r="BE9" s="14">
        <v>0.19498722343386199</v>
      </c>
    </row>
    <row r="10" spans="2:57" ht="45" x14ac:dyDescent="0.25">
      <c r="B10" s="15" t="s">
        <v>383</v>
      </c>
      <c r="C10" s="14">
        <v>0.27079790257008801</v>
      </c>
      <c r="D10" s="14">
        <v>0.20100441992550799</v>
      </c>
      <c r="E10" s="14">
        <v>0.34409488829713297</v>
      </c>
      <c r="F10" s="14"/>
      <c r="G10" s="14" t="s">
        <v>247</v>
      </c>
      <c r="H10" s="14">
        <v>0.23261795773695099</v>
      </c>
      <c r="I10" s="14">
        <v>0.27441733394087098</v>
      </c>
      <c r="J10" s="14">
        <v>0.30999698865695202</v>
      </c>
      <c r="K10" s="14">
        <v>0.146592648016593</v>
      </c>
      <c r="L10" s="14" t="s">
        <v>247</v>
      </c>
      <c r="M10" s="14"/>
      <c r="N10" s="14">
        <v>0.241447603808367</v>
      </c>
      <c r="O10" s="14">
        <v>0.36176425841211202</v>
      </c>
      <c r="P10" s="14">
        <v>0.29988355734896599</v>
      </c>
      <c r="Q10" s="14">
        <v>0.22267069104289999</v>
      </c>
      <c r="R10" s="14"/>
      <c r="S10" s="14">
        <v>0.178666743153853</v>
      </c>
      <c r="T10" s="14">
        <v>0.24189442328630101</v>
      </c>
      <c r="U10" s="14">
        <v>0.199657243479266</v>
      </c>
      <c r="V10" s="14">
        <v>0.16037700304653399</v>
      </c>
      <c r="W10" s="14">
        <v>0.32745286009781499</v>
      </c>
      <c r="X10" s="14">
        <v>0.26379333060744098</v>
      </c>
      <c r="Y10" s="14">
        <v>0.117515866796138</v>
      </c>
      <c r="Z10" s="14">
        <v>1</v>
      </c>
      <c r="AA10" s="14">
        <v>0.35406133874613199</v>
      </c>
      <c r="AB10" s="14">
        <v>0.475216624657263</v>
      </c>
      <c r="AC10" s="14">
        <v>0.19210933248027801</v>
      </c>
      <c r="AD10" s="14">
        <v>0.23575296050759201</v>
      </c>
      <c r="AE10" s="14"/>
      <c r="AF10" s="14">
        <v>0.150287433429588</v>
      </c>
      <c r="AG10" s="14">
        <v>0.34501356841949898</v>
      </c>
      <c r="AH10" s="14">
        <v>0.30278109683760801</v>
      </c>
      <c r="AI10" s="14"/>
      <c r="AJ10" s="14">
        <v>0.31497580386741802</v>
      </c>
      <c r="AK10" s="14">
        <v>0.191358113010513</v>
      </c>
      <c r="AL10" s="14">
        <v>0.31085453343567399</v>
      </c>
      <c r="AM10" s="14" t="s">
        <v>247</v>
      </c>
      <c r="AN10" s="14">
        <v>0.32863494508030799</v>
      </c>
      <c r="AO10" s="14"/>
      <c r="AP10" s="14">
        <v>0.28591797187889101</v>
      </c>
      <c r="AQ10" s="14">
        <v>0.15782411537989799</v>
      </c>
      <c r="AR10" s="14">
        <v>0.42002339085708601</v>
      </c>
      <c r="AS10" s="14"/>
      <c r="AT10" s="14">
        <v>0.20613310974445201</v>
      </c>
      <c r="AU10" s="14">
        <v>0.34151425521177903</v>
      </c>
      <c r="AV10" s="14">
        <v>0.28869336462429701</v>
      </c>
      <c r="AW10" s="14">
        <v>0.25460263941169198</v>
      </c>
      <c r="AX10" s="14">
        <v>0</v>
      </c>
      <c r="AY10" s="14"/>
      <c r="AZ10" s="14">
        <v>8.8927732776743595E-2</v>
      </c>
      <c r="BA10" s="14">
        <v>0.27385498890520099</v>
      </c>
      <c r="BB10" s="14">
        <v>0.221405699474815</v>
      </c>
      <c r="BC10" s="14">
        <v>0.55372655138239502</v>
      </c>
      <c r="BD10" s="14">
        <v>0.36576709380508499</v>
      </c>
      <c r="BE10" s="14">
        <v>0.165448476027173</v>
      </c>
    </row>
    <row r="11" spans="2:57" ht="30" x14ac:dyDescent="0.25">
      <c r="B11" s="15" t="s">
        <v>384</v>
      </c>
      <c r="C11" s="14">
        <v>0.23630152628609899</v>
      </c>
      <c r="D11" s="14">
        <v>0.19245173050514</v>
      </c>
      <c r="E11" s="14">
        <v>0.28235250029836101</v>
      </c>
      <c r="F11" s="14"/>
      <c r="G11" s="14" t="s">
        <v>247</v>
      </c>
      <c r="H11" s="14">
        <v>0.14559146433915399</v>
      </c>
      <c r="I11" s="14">
        <v>0.33045886368022398</v>
      </c>
      <c r="J11" s="14">
        <v>0.16243127006726299</v>
      </c>
      <c r="K11" s="14">
        <v>0.13586496531400499</v>
      </c>
      <c r="L11" s="14" t="s">
        <v>247</v>
      </c>
      <c r="M11" s="14"/>
      <c r="N11" s="14">
        <v>0.26984539985224298</v>
      </c>
      <c r="O11" s="14">
        <v>0.277769923596355</v>
      </c>
      <c r="P11" s="14">
        <v>0.15475998485154199</v>
      </c>
      <c r="Q11" s="14">
        <v>0.23990748719890401</v>
      </c>
      <c r="R11" s="14"/>
      <c r="S11" s="14">
        <v>0.185630433124367</v>
      </c>
      <c r="T11" s="14">
        <v>0.23584905687579999</v>
      </c>
      <c r="U11" s="14">
        <v>0.17831972875737301</v>
      </c>
      <c r="V11" s="14">
        <v>0.18842802821659799</v>
      </c>
      <c r="W11" s="14">
        <v>0.14706331737908601</v>
      </c>
      <c r="X11" s="14">
        <v>0.26277380936268502</v>
      </c>
      <c r="Y11" s="14">
        <v>0.26120506747568101</v>
      </c>
      <c r="Z11" s="14">
        <v>0</v>
      </c>
      <c r="AA11" s="14">
        <v>0.37205930343577198</v>
      </c>
      <c r="AB11" s="14">
        <v>0.14893227799825001</v>
      </c>
      <c r="AC11" s="14">
        <v>0.19843181683556399</v>
      </c>
      <c r="AD11" s="14">
        <v>0.36734258989893198</v>
      </c>
      <c r="AE11" s="14"/>
      <c r="AF11" s="14">
        <v>0.30773006197369901</v>
      </c>
      <c r="AG11" s="14">
        <v>0.20680904452802801</v>
      </c>
      <c r="AH11" s="14">
        <v>0.20104420020094199</v>
      </c>
      <c r="AI11" s="14"/>
      <c r="AJ11" s="14">
        <v>0.21698070552303</v>
      </c>
      <c r="AK11" s="14">
        <v>0.27177762703103098</v>
      </c>
      <c r="AL11" s="14">
        <v>9.7427426882070595E-2</v>
      </c>
      <c r="AM11" s="14" t="s">
        <v>247</v>
      </c>
      <c r="AN11" s="14">
        <v>0.235065493456248</v>
      </c>
      <c r="AO11" s="14"/>
      <c r="AP11" s="14">
        <v>0.206179057968853</v>
      </c>
      <c r="AQ11" s="14">
        <v>0.28925255661877602</v>
      </c>
      <c r="AR11" s="14">
        <v>0.19834188114989801</v>
      </c>
      <c r="AS11" s="14"/>
      <c r="AT11" s="14">
        <v>0.12183559680664</v>
      </c>
      <c r="AU11" s="14">
        <v>0.34497056531612103</v>
      </c>
      <c r="AV11" s="14">
        <v>0.247711116340146</v>
      </c>
      <c r="AW11" s="14">
        <v>0.25391042253456703</v>
      </c>
      <c r="AX11" s="14">
        <v>0.29955909019979199</v>
      </c>
      <c r="AY11" s="14"/>
      <c r="AZ11" s="14">
        <v>0.209213092398678</v>
      </c>
      <c r="BA11" s="14">
        <v>0.35043270685544697</v>
      </c>
      <c r="BB11" s="14">
        <v>0.183560483141019</v>
      </c>
      <c r="BC11" s="14">
        <v>6.8312345606943201E-2</v>
      </c>
      <c r="BD11" s="14">
        <v>0.22435416207602399</v>
      </c>
      <c r="BE11" s="14">
        <v>0.22019182492683501</v>
      </c>
    </row>
    <row r="12" spans="2:57" ht="60" x14ac:dyDescent="0.25">
      <c r="B12" s="15" t="s">
        <v>385</v>
      </c>
      <c r="C12" s="14">
        <v>0.205252077097279</v>
      </c>
      <c r="D12" s="14">
        <v>0.261730832962349</v>
      </c>
      <c r="E12" s="14">
        <v>0.14593819268195701</v>
      </c>
      <c r="F12" s="14"/>
      <c r="G12" s="14" t="s">
        <v>247</v>
      </c>
      <c r="H12" s="14">
        <v>0.15439334131452101</v>
      </c>
      <c r="I12" s="14">
        <v>0.15454207232060699</v>
      </c>
      <c r="J12" s="14">
        <v>0.30034678285810901</v>
      </c>
      <c r="K12" s="14">
        <v>0.29039140123705198</v>
      </c>
      <c r="L12" s="14" t="s">
        <v>247</v>
      </c>
      <c r="M12" s="14"/>
      <c r="N12" s="14">
        <v>0.32388049423992399</v>
      </c>
      <c r="O12" s="14">
        <v>0.36218602471992101</v>
      </c>
      <c r="P12" s="14">
        <v>9.5451933826701599E-2</v>
      </c>
      <c r="Q12" s="14">
        <v>7.1441884267925596E-2</v>
      </c>
      <c r="R12" s="14"/>
      <c r="S12" s="14">
        <v>0.236805091629298</v>
      </c>
      <c r="T12" s="14">
        <v>0.30912677338500699</v>
      </c>
      <c r="U12" s="14">
        <v>8.9955820696407299E-2</v>
      </c>
      <c r="V12" s="14">
        <v>0.15351894321631501</v>
      </c>
      <c r="W12" s="14">
        <v>0.54321963525758099</v>
      </c>
      <c r="X12" s="14">
        <v>0</v>
      </c>
      <c r="Y12" s="14">
        <v>0.37588342972329503</v>
      </c>
      <c r="Z12" s="14">
        <v>0</v>
      </c>
      <c r="AA12" s="14">
        <v>0.125570969685044</v>
      </c>
      <c r="AB12" s="14">
        <v>0.35100410102597401</v>
      </c>
      <c r="AC12" s="14">
        <v>0.22292040410401601</v>
      </c>
      <c r="AD12" s="14">
        <v>0.24335621364231499</v>
      </c>
      <c r="AE12" s="14"/>
      <c r="AF12" s="14">
        <v>0.26418436108878701</v>
      </c>
      <c r="AG12" s="14">
        <v>0.21229035008737401</v>
      </c>
      <c r="AH12" s="14">
        <v>8.9743715648156294E-2</v>
      </c>
      <c r="AI12" s="14"/>
      <c r="AJ12" s="14">
        <v>9.41064697424326E-2</v>
      </c>
      <c r="AK12" s="14">
        <v>0.26886254250166097</v>
      </c>
      <c r="AL12" s="14">
        <v>0.19225116932900099</v>
      </c>
      <c r="AM12" s="14" t="s">
        <v>247</v>
      </c>
      <c r="AN12" s="14">
        <v>9.2724057384012806E-2</v>
      </c>
      <c r="AO12" s="14"/>
      <c r="AP12" s="14">
        <v>7.1789992745471695E-2</v>
      </c>
      <c r="AQ12" s="14">
        <v>0.22916437990747801</v>
      </c>
      <c r="AR12" s="14">
        <v>0.39576646092838003</v>
      </c>
      <c r="AS12" s="14"/>
      <c r="AT12" s="14">
        <v>0.19711244251021101</v>
      </c>
      <c r="AU12" s="14">
        <v>8.7215824052829294E-2</v>
      </c>
      <c r="AV12" s="14">
        <v>0.17322044691259</v>
      </c>
      <c r="AW12" s="14">
        <v>0.33286854194132698</v>
      </c>
      <c r="AX12" s="14">
        <v>0.63232336337040496</v>
      </c>
      <c r="AY12" s="14"/>
      <c r="AZ12" s="14">
        <v>0.248758339524072</v>
      </c>
      <c r="BA12" s="14">
        <v>0.15924656976647</v>
      </c>
      <c r="BB12" s="14">
        <v>8.1807008862854594E-2</v>
      </c>
      <c r="BC12" s="14">
        <v>0.22610788869409701</v>
      </c>
      <c r="BD12" s="14">
        <v>0.39903630440035098</v>
      </c>
      <c r="BE12" s="14">
        <v>0.21690434607102099</v>
      </c>
    </row>
    <row r="13" spans="2:57" ht="45" x14ac:dyDescent="0.25">
      <c r="B13" s="15" t="s">
        <v>386</v>
      </c>
      <c r="C13" s="14">
        <v>0.150639913441794</v>
      </c>
      <c r="D13" s="14">
        <v>0.14721409512589201</v>
      </c>
      <c r="E13" s="14">
        <v>0.15423770146854701</v>
      </c>
      <c r="F13" s="14"/>
      <c r="G13" s="14" t="s">
        <v>247</v>
      </c>
      <c r="H13" s="14">
        <v>0.19632916680054599</v>
      </c>
      <c r="I13" s="14">
        <v>0.17296074601851399</v>
      </c>
      <c r="J13" s="14">
        <v>0.114263943727431</v>
      </c>
      <c r="K13" s="14">
        <v>0</v>
      </c>
      <c r="L13" s="14" t="s">
        <v>247</v>
      </c>
      <c r="M13" s="14"/>
      <c r="N13" s="14">
        <v>0.16760811249329599</v>
      </c>
      <c r="O13" s="14">
        <v>0.189105444636467</v>
      </c>
      <c r="P13" s="14">
        <v>8.0925325230676803E-2</v>
      </c>
      <c r="Q13" s="14">
        <v>0.16407882279352801</v>
      </c>
      <c r="R13" s="14"/>
      <c r="S13" s="14">
        <v>0.13103311386612901</v>
      </c>
      <c r="T13" s="14">
        <v>7.1939624178269795E-2</v>
      </c>
      <c r="U13" s="14">
        <v>0.21074946433196101</v>
      </c>
      <c r="V13" s="14">
        <v>0.146476751227715</v>
      </c>
      <c r="W13" s="14">
        <v>0</v>
      </c>
      <c r="X13" s="14">
        <v>5.6925937644849503E-2</v>
      </c>
      <c r="Y13" s="14">
        <v>0.37975627671018303</v>
      </c>
      <c r="Z13" s="14">
        <v>0.36846234510470199</v>
      </c>
      <c r="AA13" s="14">
        <v>0.21227027563668099</v>
      </c>
      <c r="AB13" s="14">
        <v>0.31473943256453601</v>
      </c>
      <c r="AC13" s="14">
        <v>0</v>
      </c>
      <c r="AD13" s="14">
        <v>0.108825146135809</v>
      </c>
      <c r="AE13" s="14"/>
      <c r="AF13" s="14">
        <v>0.169939863091217</v>
      </c>
      <c r="AG13" s="14">
        <v>0.176113188764113</v>
      </c>
      <c r="AH13" s="14">
        <v>5.3559659973504502E-2</v>
      </c>
      <c r="AI13" s="14"/>
      <c r="AJ13" s="14">
        <v>0.180396600006381</v>
      </c>
      <c r="AK13" s="14">
        <v>0.179760343652693</v>
      </c>
      <c r="AL13" s="14">
        <v>0.29671079765754599</v>
      </c>
      <c r="AM13" s="14" t="s">
        <v>247</v>
      </c>
      <c r="AN13" s="14">
        <v>5.0352984384748702E-2</v>
      </c>
      <c r="AO13" s="14"/>
      <c r="AP13" s="14">
        <v>0.206672065062704</v>
      </c>
      <c r="AQ13" s="14">
        <v>0.15106527961892099</v>
      </c>
      <c r="AR13" s="14">
        <v>0.19871514597012099</v>
      </c>
      <c r="AS13" s="14"/>
      <c r="AT13" s="14">
        <v>0.116226273674559</v>
      </c>
      <c r="AU13" s="14">
        <v>0.11684577654036001</v>
      </c>
      <c r="AV13" s="14">
        <v>0.26531455085575101</v>
      </c>
      <c r="AW13" s="14">
        <v>0.13853420952135401</v>
      </c>
      <c r="AX13" s="14">
        <v>0</v>
      </c>
      <c r="AY13" s="14"/>
      <c r="AZ13" s="14">
        <v>0.164900442059222</v>
      </c>
      <c r="BA13" s="14">
        <v>0.17681545955934699</v>
      </c>
      <c r="BB13" s="14">
        <v>0.10784989288866099</v>
      </c>
      <c r="BC13" s="14">
        <v>8.2880168797173998E-2</v>
      </c>
      <c r="BD13" s="14">
        <v>0.17139631630277299</v>
      </c>
      <c r="BE13" s="14">
        <v>0.19498722343386199</v>
      </c>
    </row>
    <row r="14" spans="2:57" ht="45" x14ac:dyDescent="0.25">
      <c r="B14" s="15" t="s">
        <v>387</v>
      </c>
      <c r="C14" s="14">
        <v>0.12498955673999999</v>
      </c>
      <c r="D14" s="14">
        <v>0.119705279606168</v>
      </c>
      <c r="E14" s="14">
        <v>0.130539094762462</v>
      </c>
      <c r="F14" s="14"/>
      <c r="G14" s="14" t="s">
        <v>247</v>
      </c>
      <c r="H14" s="14">
        <v>8.5949139435439303E-2</v>
      </c>
      <c r="I14" s="14">
        <v>0.13192643724126599</v>
      </c>
      <c r="J14" s="14">
        <v>0.13420638076053601</v>
      </c>
      <c r="K14" s="14">
        <v>0.146592648016593</v>
      </c>
      <c r="L14" s="14" t="s">
        <v>247</v>
      </c>
      <c r="M14" s="14"/>
      <c r="N14" s="14">
        <v>0.21831901756071101</v>
      </c>
      <c r="O14" s="14">
        <v>0.17743186270862099</v>
      </c>
      <c r="P14" s="14">
        <v>8.3715987461534996E-2</v>
      </c>
      <c r="Q14" s="14">
        <v>2.7913403480913802E-2</v>
      </c>
      <c r="R14" s="14"/>
      <c r="S14" s="14">
        <v>0.187160690717315</v>
      </c>
      <c r="T14" s="14">
        <v>7.0270968894801E-2</v>
      </c>
      <c r="U14" s="14">
        <v>0.102292249784963</v>
      </c>
      <c r="V14" s="14">
        <v>0</v>
      </c>
      <c r="W14" s="14">
        <v>0</v>
      </c>
      <c r="X14" s="14">
        <v>7.3365594679851903E-2</v>
      </c>
      <c r="Y14" s="14">
        <v>0.50549491447209005</v>
      </c>
      <c r="Z14" s="14">
        <v>0</v>
      </c>
      <c r="AA14" s="14">
        <v>5.4650465271924298E-2</v>
      </c>
      <c r="AB14" s="14">
        <v>0.14893227799825001</v>
      </c>
      <c r="AC14" s="14">
        <v>0</v>
      </c>
      <c r="AD14" s="14">
        <v>0.356949185374481</v>
      </c>
      <c r="AE14" s="14"/>
      <c r="AF14" s="14">
        <v>4.7647163016612697E-2</v>
      </c>
      <c r="AG14" s="14">
        <v>0.18569767643274501</v>
      </c>
      <c r="AH14" s="14">
        <v>4.6009928030128502E-2</v>
      </c>
      <c r="AI14" s="14"/>
      <c r="AJ14" s="14">
        <v>6.7161816987254305E-2</v>
      </c>
      <c r="AK14" s="14">
        <v>0.165702634648626</v>
      </c>
      <c r="AL14" s="14">
        <v>0.20762980793220501</v>
      </c>
      <c r="AM14" s="14" t="s">
        <v>247</v>
      </c>
      <c r="AN14" s="14">
        <v>4.3255263173637398E-2</v>
      </c>
      <c r="AO14" s="14"/>
      <c r="AP14" s="14">
        <v>0.114329493478174</v>
      </c>
      <c r="AQ14" s="14">
        <v>9.5418860554432799E-2</v>
      </c>
      <c r="AR14" s="14">
        <v>0.28930819394360802</v>
      </c>
      <c r="AS14" s="14"/>
      <c r="AT14" s="14">
        <v>0.122488220618916</v>
      </c>
      <c r="AU14" s="14">
        <v>0</v>
      </c>
      <c r="AV14" s="14">
        <v>0.20466443408079099</v>
      </c>
      <c r="AW14" s="14">
        <v>0.12870977153374999</v>
      </c>
      <c r="AX14" s="14">
        <v>0</v>
      </c>
      <c r="AY14" s="14"/>
      <c r="AZ14" s="14">
        <v>0.25039316433734499</v>
      </c>
      <c r="BA14" s="14">
        <v>7.43877321740046E-2</v>
      </c>
      <c r="BB14" s="14">
        <v>0</v>
      </c>
      <c r="BC14" s="14">
        <v>0.202308427677796</v>
      </c>
      <c r="BD14" s="14">
        <v>0.22553644215899399</v>
      </c>
      <c r="BE14" s="14">
        <v>0</v>
      </c>
    </row>
    <row r="15" spans="2:57" ht="30" x14ac:dyDescent="0.25">
      <c r="B15" s="15" t="s">
        <v>388</v>
      </c>
      <c r="C15" s="14">
        <v>8.4545768262280205E-2</v>
      </c>
      <c r="D15" s="14">
        <v>0.127069363332354</v>
      </c>
      <c r="E15" s="14">
        <v>3.98875677711793E-2</v>
      </c>
      <c r="F15" s="14"/>
      <c r="G15" s="14" t="s">
        <v>247</v>
      </c>
      <c r="H15" s="14">
        <v>0.110917175602051</v>
      </c>
      <c r="I15" s="14">
        <v>6.3640983677894794E-2</v>
      </c>
      <c r="J15" s="14">
        <v>0.11572268310677999</v>
      </c>
      <c r="K15" s="14">
        <v>0</v>
      </c>
      <c r="L15" s="14" t="s">
        <v>247</v>
      </c>
      <c r="M15" s="14"/>
      <c r="N15" s="14">
        <v>8.7910212293029699E-2</v>
      </c>
      <c r="O15" s="14">
        <v>0.10440265340312201</v>
      </c>
      <c r="P15" s="14">
        <v>8.0966036672886599E-2</v>
      </c>
      <c r="Q15" s="14">
        <v>7.1653296838122299E-2</v>
      </c>
      <c r="R15" s="14"/>
      <c r="S15" s="14">
        <v>0.20544295733271001</v>
      </c>
      <c r="T15" s="14">
        <v>0</v>
      </c>
      <c r="U15" s="14">
        <v>0.12555275932079099</v>
      </c>
      <c r="V15" s="14">
        <v>0.16277124607623999</v>
      </c>
      <c r="W15" s="14">
        <v>0</v>
      </c>
      <c r="X15" s="14">
        <v>0</v>
      </c>
      <c r="Y15" s="14">
        <v>0.138873623200025</v>
      </c>
      <c r="Z15" s="14">
        <v>0</v>
      </c>
      <c r="AA15" s="14">
        <v>5.5248868413137898E-2</v>
      </c>
      <c r="AB15" s="14">
        <v>0.165807154566286</v>
      </c>
      <c r="AC15" s="14">
        <v>0.20060457459563599</v>
      </c>
      <c r="AD15" s="14">
        <v>0</v>
      </c>
      <c r="AE15" s="14"/>
      <c r="AF15" s="14">
        <v>0.119358625557644</v>
      </c>
      <c r="AG15" s="14">
        <v>9.3785250968525899E-2</v>
      </c>
      <c r="AH15" s="14">
        <v>0</v>
      </c>
      <c r="AI15" s="14"/>
      <c r="AJ15" s="14">
        <v>0.119935892161862</v>
      </c>
      <c r="AK15" s="14">
        <v>0.12787846904198699</v>
      </c>
      <c r="AL15" s="14">
        <v>0.110202381050135</v>
      </c>
      <c r="AM15" s="14" t="s">
        <v>247</v>
      </c>
      <c r="AN15" s="14">
        <v>0</v>
      </c>
      <c r="AO15" s="14"/>
      <c r="AP15" s="14">
        <v>0.139124546536007</v>
      </c>
      <c r="AQ15" s="14">
        <v>0.121236488155752</v>
      </c>
      <c r="AR15" s="14">
        <v>0.10847095775302</v>
      </c>
      <c r="AS15" s="14"/>
      <c r="AT15" s="14">
        <v>5.0642535714951899E-2</v>
      </c>
      <c r="AU15" s="14">
        <v>4.3098144027196097E-2</v>
      </c>
      <c r="AV15" s="14">
        <v>0.14608126058054199</v>
      </c>
      <c r="AW15" s="14">
        <v>0.144073417829196</v>
      </c>
      <c r="AX15" s="14">
        <v>0</v>
      </c>
      <c r="AY15" s="14"/>
      <c r="AZ15" s="14">
        <v>0.165299883556836</v>
      </c>
      <c r="BA15" s="14">
        <v>5.8256257835504401E-2</v>
      </c>
      <c r="BB15" s="14">
        <v>4.3254559358445903E-2</v>
      </c>
      <c r="BC15" s="14">
        <v>0.16006002899924601</v>
      </c>
      <c r="BD15" s="14">
        <v>6.3045495709912094E-2</v>
      </c>
      <c r="BE15" s="14">
        <v>0</v>
      </c>
    </row>
    <row r="16" spans="2:57" x14ac:dyDescent="0.25">
      <c r="B16" s="15" t="s">
        <v>87</v>
      </c>
      <c r="C16" s="14">
        <v>7.9808407854578906E-2</v>
      </c>
      <c r="D16" s="14">
        <v>5.6327736408716203E-2</v>
      </c>
      <c r="E16" s="14">
        <v>0.10446776535638599</v>
      </c>
      <c r="F16" s="14"/>
      <c r="G16" s="14" t="s">
        <v>247</v>
      </c>
      <c r="H16" s="14">
        <v>0.11279417870333699</v>
      </c>
      <c r="I16" s="14">
        <v>5.3561096869890197E-2</v>
      </c>
      <c r="J16" s="14">
        <v>6.5475243204013295E-2</v>
      </c>
      <c r="K16" s="14">
        <v>0.281778026507646</v>
      </c>
      <c r="L16" s="14" t="s">
        <v>247</v>
      </c>
      <c r="M16" s="14"/>
      <c r="N16" s="14">
        <v>4.8434109209790001E-2</v>
      </c>
      <c r="O16" s="14">
        <v>4.1853679541500398E-2</v>
      </c>
      <c r="P16" s="14">
        <v>0.13107961639283</v>
      </c>
      <c r="Q16" s="14">
        <v>9.5556593308809307E-2</v>
      </c>
      <c r="R16" s="14"/>
      <c r="S16" s="14">
        <v>0.128484289162834</v>
      </c>
      <c r="T16" s="14">
        <v>0.154277367125883</v>
      </c>
      <c r="U16" s="14">
        <v>0</v>
      </c>
      <c r="V16" s="14">
        <v>0</v>
      </c>
      <c r="W16" s="14">
        <v>0</v>
      </c>
      <c r="X16" s="14">
        <v>0.206522455405804</v>
      </c>
      <c r="Y16" s="14">
        <v>0</v>
      </c>
      <c r="Z16" s="14">
        <v>0</v>
      </c>
      <c r="AA16" s="14">
        <v>5.0458022311401798E-2</v>
      </c>
      <c r="AB16" s="14">
        <v>0</v>
      </c>
      <c r="AC16" s="14">
        <v>0.18593387198450601</v>
      </c>
      <c r="AD16" s="14">
        <v>0</v>
      </c>
      <c r="AE16" s="14"/>
      <c r="AF16" s="14">
        <v>0.108920350568322</v>
      </c>
      <c r="AG16" s="14">
        <v>5.5363033538521102E-2</v>
      </c>
      <c r="AH16" s="14">
        <v>9.8917890217871604E-2</v>
      </c>
      <c r="AI16" s="14"/>
      <c r="AJ16" s="14">
        <v>9.7953583008194497E-2</v>
      </c>
      <c r="AK16" s="14">
        <v>2.60147743341906E-2</v>
      </c>
      <c r="AL16" s="14">
        <v>0.116385968031433</v>
      </c>
      <c r="AM16" s="14" t="s">
        <v>247</v>
      </c>
      <c r="AN16" s="14">
        <v>9.2995567633863505E-2</v>
      </c>
      <c r="AO16" s="14"/>
      <c r="AP16" s="14">
        <v>7.95522986927754E-2</v>
      </c>
      <c r="AQ16" s="14">
        <v>7.1281344670535707E-2</v>
      </c>
      <c r="AR16" s="14">
        <v>0</v>
      </c>
      <c r="AS16" s="14"/>
      <c r="AT16" s="14">
        <v>8.5829357107850404E-2</v>
      </c>
      <c r="AU16" s="14">
        <v>4.7675902970867601E-2</v>
      </c>
      <c r="AV16" s="14">
        <v>0.110618536582508</v>
      </c>
      <c r="AW16" s="14">
        <v>5.6944441714884102E-2</v>
      </c>
      <c r="AX16" s="14">
        <v>0.36767663662959499</v>
      </c>
      <c r="AY16" s="14"/>
      <c r="AZ16" s="14">
        <v>5.6666678461520202E-2</v>
      </c>
      <c r="BA16" s="14">
        <v>0.103807378985341</v>
      </c>
      <c r="BB16" s="14">
        <v>0.139604753031393</v>
      </c>
      <c r="BC16" s="14">
        <v>0</v>
      </c>
      <c r="BD16" s="14">
        <v>0</v>
      </c>
      <c r="BE16" s="14">
        <v>0.20246812954110899</v>
      </c>
    </row>
    <row r="17" spans="2:57" x14ac:dyDescent="0.25">
      <c r="B17" s="15" t="s">
        <v>321</v>
      </c>
      <c r="C17" s="23">
        <v>5.2143679996854299E-2</v>
      </c>
      <c r="D17" s="23">
        <v>7.1149159023683101E-2</v>
      </c>
      <c r="E17" s="23">
        <v>3.2184161254120901E-2</v>
      </c>
      <c r="F17" s="23"/>
      <c r="G17" s="23" t="s">
        <v>247</v>
      </c>
      <c r="H17" s="23">
        <v>0</v>
      </c>
      <c r="I17" s="23">
        <v>2.45591229028044E-2</v>
      </c>
      <c r="J17" s="23">
        <v>0.110645372111721</v>
      </c>
      <c r="K17" s="23">
        <v>0.14522983689108501</v>
      </c>
      <c r="L17" s="23" t="s">
        <v>247</v>
      </c>
      <c r="M17" s="23"/>
      <c r="N17" s="23">
        <v>5.1149007932869597E-2</v>
      </c>
      <c r="O17" s="23">
        <v>4.3529543401078903E-2</v>
      </c>
      <c r="P17" s="23">
        <v>4.1021372843362103E-2</v>
      </c>
      <c r="Q17" s="23">
        <v>6.7206958752148604E-2</v>
      </c>
      <c r="R17" s="23"/>
      <c r="S17" s="23">
        <v>0</v>
      </c>
      <c r="T17" s="23">
        <v>0</v>
      </c>
      <c r="U17" s="23">
        <v>8.9246127005214601E-2</v>
      </c>
      <c r="V17" s="23">
        <v>0.18842802821659799</v>
      </c>
      <c r="W17" s="23">
        <v>0</v>
      </c>
      <c r="X17" s="23">
        <v>5.2197637959275303E-2</v>
      </c>
      <c r="Y17" s="23">
        <v>0.122125486283696</v>
      </c>
      <c r="Z17" s="23">
        <v>0</v>
      </c>
      <c r="AA17" s="23">
        <v>0</v>
      </c>
      <c r="AB17" s="23">
        <v>0.16223436022228599</v>
      </c>
      <c r="AC17" s="23">
        <v>0</v>
      </c>
      <c r="AD17" s="23">
        <v>0.126430172615041</v>
      </c>
      <c r="AE17" s="23"/>
      <c r="AF17" s="23">
        <v>2.8882932628060801E-2</v>
      </c>
      <c r="AG17" s="23">
        <v>4.8191065976728002E-2</v>
      </c>
      <c r="AH17" s="23">
        <v>0.109020937139265</v>
      </c>
      <c r="AI17" s="23"/>
      <c r="AJ17" s="23">
        <v>3.0835293808262099E-2</v>
      </c>
      <c r="AK17" s="23">
        <v>4.8676307148365197E-2</v>
      </c>
      <c r="AL17" s="23">
        <v>8.8079223466570503E-2</v>
      </c>
      <c r="AM17" s="23" t="s">
        <v>247</v>
      </c>
      <c r="AN17" s="23">
        <v>6.1059802174156602E-2</v>
      </c>
      <c r="AO17" s="23"/>
      <c r="AP17" s="23">
        <v>3.5768660999239699E-2</v>
      </c>
      <c r="AQ17" s="23">
        <v>4.6148069954770297E-2</v>
      </c>
      <c r="AR17" s="23">
        <v>8.6695383861213907E-2</v>
      </c>
      <c r="AS17" s="23"/>
      <c r="AT17" s="23">
        <v>9.6424157092974194E-2</v>
      </c>
      <c r="AU17" s="23">
        <v>0</v>
      </c>
      <c r="AV17" s="23">
        <v>2.4594011876856801E-2</v>
      </c>
      <c r="AW17" s="23">
        <v>6.3877878198030799E-2</v>
      </c>
      <c r="AX17" s="23">
        <v>0</v>
      </c>
      <c r="AY17" s="23"/>
      <c r="AZ17" s="23">
        <v>5.1672845144214503E-2</v>
      </c>
      <c r="BA17" s="23">
        <v>6.0003374286856502E-2</v>
      </c>
      <c r="BB17" s="23">
        <v>7.9906773538567802E-2</v>
      </c>
      <c r="BC17" s="23">
        <v>0</v>
      </c>
      <c r="BD17" s="23">
        <v>5.6478206849429398E-2</v>
      </c>
      <c r="BE17" s="23">
        <v>0</v>
      </c>
    </row>
    <row r="18" spans="2:57" x14ac:dyDescent="0.25">
      <c r="B18" s="16" t="s">
        <v>399</v>
      </c>
    </row>
    <row r="19" spans="2:57" x14ac:dyDescent="0.25">
      <c r="B19" t="s">
        <v>91</v>
      </c>
    </row>
    <row r="20" spans="2:57" x14ac:dyDescent="0.25">
      <c r="B20" t="s">
        <v>92</v>
      </c>
    </row>
    <row r="22" spans="2:57" x14ac:dyDescent="0.25">
      <c r="B22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BE20"/>
  <sheetViews>
    <sheetView showGridLines="0" topLeftCell="A6" workbookViewId="0">
      <pane xSplit="2" topLeftCell="C1" activePane="topRight" state="frozen"/>
      <selection pane="topRight" activeCell="B17" sqref="B17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398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128</v>
      </c>
      <c r="D7" s="10">
        <v>60</v>
      </c>
      <c r="E7" s="10">
        <v>68</v>
      </c>
      <c r="F7" s="10"/>
      <c r="G7" s="10">
        <v>4</v>
      </c>
      <c r="H7" s="10">
        <v>14</v>
      </c>
      <c r="I7" s="10">
        <v>57</v>
      </c>
      <c r="J7" s="10">
        <v>44</v>
      </c>
      <c r="K7" s="10">
        <v>8</v>
      </c>
      <c r="L7" s="10">
        <v>1</v>
      </c>
      <c r="M7" s="10"/>
      <c r="N7" s="10">
        <v>39</v>
      </c>
      <c r="O7" s="10">
        <v>31</v>
      </c>
      <c r="P7" s="10">
        <v>29</v>
      </c>
      <c r="Q7" s="10">
        <v>29</v>
      </c>
      <c r="R7" s="10"/>
      <c r="S7" s="10">
        <v>15</v>
      </c>
      <c r="T7" s="10">
        <v>24</v>
      </c>
      <c r="U7" s="10">
        <v>9</v>
      </c>
      <c r="V7" s="10">
        <v>6</v>
      </c>
      <c r="W7" s="10">
        <v>7</v>
      </c>
      <c r="X7" s="10">
        <v>9</v>
      </c>
      <c r="Y7" s="10">
        <v>15</v>
      </c>
      <c r="Z7" s="10">
        <v>5</v>
      </c>
      <c r="AA7" s="10">
        <v>16</v>
      </c>
      <c r="AB7" s="10">
        <v>10</v>
      </c>
      <c r="AC7" s="10">
        <v>9</v>
      </c>
      <c r="AD7" s="10">
        <v>3</v>
      </c>
      <c r="AE7" s="10"/>
      <c r="AF7" s="10">
        <v>39</v>
      </c>
      <c r="AG7" s="10">
        <v>63</v>
      </c>
      <c r="AH7" s="10">
        <v>24</v>
      </c>
      <c r="AI7" s="10"/>
      <c r="AJ7" s="10">
        <v>40</v>
      </c>
      <c r="AK7" s="10">
        <v>49</v>
      </c>
      <c r="AL7" s="10">
        <v>11</v>
      </c>
      <c r="AM7" s="10" t="s">
        <v>246</v>
      </c>
      <c r="AN7" s="10">
        <v>14</v>
      </c>
      <c r="AO7" s="10"/>
      <c r="AP7" s="10">
        <v>19</v>
      </c>
      <c r="AQ7" s="10">
        <v>65</v>
      </c>
      <c r="AR7" s="10">
        <v>5</v>
      </c>
      <c r="AS7" s="10"/>
      <c r="AT7" s="10">
        <v>31</v>
      </c>
      <c r="AU7" s="10">
        <v>28</v>
      </c>
      <c r="AV7" s="10">
        <v>41</v>
      </c>
      <c r="AW7" s="10">
        <v>14</v>
      </c>
      <c r="AX7" s="10">
        <v>3</v>
      </c>
      <c r="AY7" s="10"/>
      <c r="AZ7" s="10">
        <v>34</v>
      </c>
      <c r="BA7" s="10">
        <v>41</v>
      </c>
      <c r="BB7" s="10">
        <v>14</v>
      </c>
      <c r="BC7" s="10">
        <v>19</v>
      </c>
      <c r="BD7" s="10">
        <v>14</v>
      </c>
      <c r="BE7" s="10">
        <v>6</v>
      </c>
    </row>
    <row r="8" spans="2:57" ht="30" customHeight="1" x14ac:dyDescent="0.25">
      <c r="B8" s="11" t="s">
        <v>20</v>
      </c>
      <c r="C8" s="11">
        <v>130</v>
      </c>
      <c r="D8" s="11">
        <v>63</v>
      </c>
      <c r="E8" s="11">
        <v>67</v>
      </c>
      <c r="F8" s="11"/>
      <c r="G8" s="11">
        <v>4</v>
      </c>
      <c r="H8" s="11">
        <v>15</v>
      </c>
      <c r="I8" s="11">
        <v>60</v>
      </c>
      <c r="J8" s="11">
        <v>43</v>
      </c>
      <c r="K8" s="11">
        <v>7</v>
      </c>
      <c r="L8" s="11">
        <v>1</v>
      </c>
      <c r="M8" s="11"/>
      <c r="N8" s="11">
        <v>38</v>
      </c>
      <c r="O8" s="11">
        <v>29</v>
      </c>
      <c r="P8" s="11">
        <v>30</v>
      </c>
      <c r="Q8" s="11">
        <v>33</v>
      </c>
      <c r="R8" s="11"/>
      <c r="S8" s="11">
        <v>16</v>
      </c>
      <c r="T8" s="11">
        <v>24</v>
      </c>
      <c r="U8" s="11">
        <v>8</v>
      </c>
      <c r="V8" s="11">
        <v>6</v>
      </c>
      <c r="W8" s="11">
        <v>7</v>
      </c>
      <c r="X8" s="11">
        <v>10</v>
      </c>
      <c r="Y8" s="11">
        <v>15</v>
      </c>
      <c r="Z8" s="11">
        <v>5</v>
      </c>
      <c r="AA8" s="11">
        <v>16</v>
      </c>
      <c r="AB8" s="11">
        <v>11</v>
      </c>
      <c r="AC8" s="11">
        <v>9</v>
      </c>
      <c r="AD8" s="11">
        <v>3</v>
      </c>
      <c r="AE8" s="11"/>
      <c r="AF8" s="11">
        <v>39</v>
      </c>
      <c r="AG8" s="11">
        <v>64</v>
      </c>
      <c r="AH8" s="11">
        <v>25</v>
      </c>
      <c r="AI8" s="11"/>
      <c r="AJ8" s="11">
        <v>40</v>
      </c>
      <c r="AK8" s="11">
        <v>50</v>
      </c>
      <c r="AL8" s="11">
        <v>11</v>
      </c>
      <c r="AM8" s="11" t="s">
        <v>246</v>
      </c>
      <c r="AN8" s="11">
        <v>14</v>
      </c>
      <c r="AO8" s="11"/>
      <c r="AP8" s="11">
        <v>19</v>
      </c>
      <c r="AQ8" s="11">
        <v>67</v>
      </c>
      <c r="AR8" s="11">
        <v>5</v>
      </c>
      <c r="AS8" s="11"/>
      <c r="AT8" s="11">
        <v>32</v>
      </c>
      <c r="AU8" s="11">
        <v>29</v>
      </c>
      <c r="AV8" s="11">
        <v>41</v>
      </c>
      <c r="AW8" s="11">
        <v>14</v>
      </c>
      <c r="AX8" s="11">
        <v>3</v>
      </c>
      <c r="AY8" s="11"/>
      <c r="AZ8" s="11">
        <v>35</v>
      </c>
      <c r="BA8" s="11">
        <v>41</v>
      </c>
      <c r="BB8" s="11">
        <v>14</v>
      </c>
      <c r="BC8" s="11">
        <v>20</v>
      </c>
      <c r="BD8" s="11">
        <v>14</v>
      </c>
      <c r="BE8" s="11">
        <v>6</v>
      </c>
    </row>
    <row r="9" spans="2:57" ht="45" x14ac:dyDescent="0.25">
      <c r="B9" s="15" t="s">
        <v>391</v>
      </c>
      <c r="C9" s="14">
        <v>0.46422763885337498</v>
      </c>
      <c r="D9" s="14">
        <v>0.570291563539151</v>
      </c>
      <c r="E9" s="14">
        <v>0.36409424742778002</v>
      </c>
      <c r="F9" s="14"/>
      <c r="G9" s="14">
        <v>0.22435859351310899</v>
      </c>
      <c r="H9" s="14">
        <v>0.37310745529129702</v>
      </c>
      <c r="I9" s="14">
        <v>0.44981838367341898</v>
      </c>
      <c r="J9" s="14">
        <v>0.51894066958667195</v>
      </c>
      <c r="K9" s="14">
        <v>0.51109616111446199</v>
      </c>
      <c r="L9" s="14">
        <v>1</v>
      </c>
      <c r="M9" s="14"/>
      <c r="N9" s="14">
        <v>0.43455895329335698</v>
      </c>
      <c r="O9" s="14">
        <v>0.61337636460869105</v>
      </c>
      <c r="P9" s="14">
        <v>0.47948542757396501</v>
      </c>
      <c r="Q9" s="14">
        <v>0.35124853822671998</v>
      </c>
      <c r="R9" s="14"/>
      <c r="S9" s="14">
        <v>0.28739045372092897</v>
      </c>
      <c r="T9" s="14">
        <v>0.59630813611931399</v>
      </c>
      <c r="U9" s="14">
        <v>0.35330060427274801</v>
      </c>
      <c r="V9" s="14">
        <v>0.51007906503414402</v>
      </c>
      <c r="W9" s="14">
        <v>0.42188181873971098</v>
      </c>
      <c r="X9" s="14">
        <v>0.45097922697720999</v>
      </c>
      <c r="Y9" s="14">
        <v>0.33187053016255302</v>
      </c>
      <c r="Z9" s="14">
        <v>0.24242832920604701</v>
      </c>
      <c r="AA9" s="14">
        <v>0.73256631207392897</v>
      </c>
      <c r="AB9" s="14">
        <v>0.39828517590869</v>
      </c>
      <c r="AC9" s="14">
        <v>0.42778080871225799</v>
      </c>
      <c r="AD9" s="14">
        <v>0.66336923449737395</v>
      </c>
      <c r="AE9" s="14"/>
      <c r="AF9" s="14">
        <v>0.50271044777372897</v>
      </c>
      <c r="AG9" s="14">
        <v>0.47874565487040799</v>
      </c>
      <c r="AH9" s="14">
        <v>0.32640387249832098</v>
      </c>
      <c r="AI9" s="14"/>
      <c r="AJ9" s="14">
        <v>0.63377668309462298</v>
      </c>
      <c r="AK9" s="14">
        <v>0.29702359495141401</v>
      </c>
      <c r="AL9" s="14">
        <v>0.751406838610716</v>
      </c>
      <c r="AM9" s="14" t="s">
        <v>247</v>
      </c>
      <c r="AN9" s="14">
        <v>0.477093530697415</v>
      </c>
      <c r="AO9" s="14"/>
      <c r="AP9" s="14">
        <v>0.46445832468554199</v>
      </c>
      <c r="AQ9" s="14">
        <v>0.43961893678863401</v>
      </c>
      <c r="AR9" s="14">
        <v>0.231935189914556</v>
      </c>
      <c r="AS9" s="14"/>
      <c r="AT9" s="14">
        <v>0.50675592408342396</v>
      </c>
      <c r="AU9" s="14">
        <v>0.36397235824033702</v>
      </c>
      <c r="AV9" s="14">
        <v>0.485360218650841</v>
      </c>
      <c r="AW9" s="14">
        <v>0.64567034921222999</v>
      </c>
      <c r="AX9" s="14">
        <v>0</v>
      </c>
      <c r="AY9" s="14"/>
      <c r="AZ9" s="14">
        <v>0.47164615164074197</v>
      </c>
      <c r="BA9" s="14">
        <v>0.385039211727977</v>
      </c>
      <c r="BB9" s="14">
        <v>0.41398377122865898</v>
      </c>
      <c r="BC9" s="14">
        <v>0.53984619437703096</v>
      </c>
      <c r="BD9" s="14">
        <v>0.47892535952248799</v>
      </c>
      <c r="BE9" s="14">
        <v>0.81664754184074295</v>
      </c>
    </row>
    <row r="10" spans="2:57" x14ac:dyDescent="0.25">
      <c r="B10" s="15" t="s">
        <v>392</v>
      </c>
      <c r="C10" s="14">
        <v>0.46018613646955098</v>
      </c>
      <c r="D10" s="14">
        <v>0.51087885607793504</v>
      </c>
      <c r="E10" s="14">
        <v>0.41232788541941801</v>
      </c>
      <c r="F10" s="14"/>
      <c r="G10" s="14">
        <v>0.239957740569749</v>
      </c>
      <c r="H10" s="14">
        <v>0.44185782566277798</v>
      </c>
      <c r="I10" s="14">
        <v>0.44156121683095001</v>
      </c>
      <c r="J10" s="14">
        <v>0.49698794626680098</v>
      </c>
      <c r="K10" s="14">
        <v>0.48890383888553901</v>
      </c>
      <c r="L10" s="14">
        <v>1</v>
      </c>
      <c r="M10" s="14"/>
      <c r="N10" s="14">
        <v>0.52701418496693497</v>
      </c>
      <c r="O10" s="14">
        <v>0.53593030297220301</v>
      </c>
      <c r="P10" s="14">
        <v>0.315356766882261</v>
      </c>
      <c r="Q10" s="14">
        <v>0.447247822687104</v>
      </c>
      <c r="R10" s="14"/>
      <c r="S10" s="14">
        <v>0.53330046618657001</v>
      </c>
      <c r="T10" s="14">
        <v>0.42124328311936099</v>
      </c>
      <c r="U10" s="14">
        <v>0.67634645165421303</v>
      </c>
      <c r="V10" s="14">
        <v>0.65686813359336904</v>
      </c>
      <c r="W10" s="14">
        <v>0.56686966256766003</v>
      </c>
      <c r="X10" s="14">
        <v>0.43778538707471198</v>
      </c>
      <c r="Y10" s="14">
        <v>0.264853984145621</v>
      </c>
      <c r="Z10" s="14">
        <v>0.209418745196917</v>
      </c>
      <c r="AA10" s="14">
        <v>0.35756226275050801</v>
      </c>
      <c r="AB10" s="14">
        <v>0.61263039460394897</v>
      </c>
      <c r="AC10" s="14">
        <v>0.54762824467915705</v>
      </c>
      <c r="AD10" s="14">
        <v>0.30811212283634698</v>
      </c>
      <c r="AE10" s="14"/>
      <c r="AF10" s="14">
        <v>0.42710536854511899</v>
      </c>
      <c r="AG10" s="14">
        <v>0.47605791562227601</v>
      </c>
      <c r="AH10" s="14">
        <v>0.46844472893091499</v>
      </c>
      <c r="AI10" s="14"/>
      <c r="AJ10" s="14">
        <v>0.52229759671933196</v>
      </c>
      <c r="AK10" s="14">
        <v>0.44442234117789198</v>
      </c>
      <c r="AL10" s="14">
        <v>0.274730742812694</v>
      </c>
      <c r="AM10" s="14" t="s">
        <v>247</v>
      </c>
      <c r="AN10" s="14">
        <v>0.515056134575405</v>
      </c>
      <c r="AO10" s="14"/>
      <c r="AP10" s="14">
        <v>0.64940538104680001</v>
      </c>
      <c r="AQ10" s="14">
        <v>0.46053277683014399</v>
      </c>
      <c r="AR10" s="14">
        <v>0.210540832861254</v>
      </c>
      <c r="AS10" s="14"/>
      <c r="AT10" s="14">
        <v>0.41672487363178201</v>
      </c>
      <c r="AU10" s="14">
        <v>0.40372290272349498</v>
      </c>
      <c r="AV10" s="14">
        <v>0.53171270796465497</v>
      </c>
      <c r="AW10" s="14">
        <v>0.42881625889198999</v>
      </c>
      <c r="AX10" s="14">
        <v>0.61658263739750196</v>
      </c>
      <c r="AY10" s="14"/>
      <c r="AZ10" s="14">
        <v>0.478473872885671</v>
      </c>
      <c r="BA10" s="14">
        <v>0.416526810275687</v>
      </c>
      <c r="BB10" s="14">
        <v>0.65041796513932404</v>
      </c>
      <c r="BC10" s="14">
        <v>0.39769612628589601</v>
      </c>
      <c r="BD10" s="14">
        <v>0.41337154498690698</v>
      </c>
      <c r="BE10" s="14">
        <v>0.523874038212222</v>
      </c>
    </row>
    <row r="11" spans="2:57" ht="60" x14ac:dyDescent="0.25">
      <c r="B11" s="15" t="s">
        <v>393</v>
      </c>
      <c r="C11" s="14">
        <v>0.383251181587978</v>
      </c>
      <c r="D11" s="14">
        <v>0.405454086329051</v>
      </c>
      <c r="E11" s="14">
        <v>0.36228974575756101</v>
      </c>
      <c r="F11" s="14"/>
      <c r="G11" s="14">
        <v>0</v>
      </c>
      <c r="H11" s="14">
        <v>0.435015192628119</v>
      </c>
      <c r="I11" s="14">
        <v>0.401535793580792</v>
      </c>
      <c r="J11" s="14">
        <v>0.40522131667133399</v>
      </c>
      <c r="K11" s="14">
        <v>0.12634725557722201</v>
      </c>
      <c r="L11" s="14">
        <v>1</v>
      </c>
      <c r="M11" s="14"/>
      <c r="N11" s="14">
        <v>0.252407228572465</v>
      </c>
      <c r="O11" s="14">
        <v>0.423231526757888</v>
      </c>
      <c r="P11" s="14">
        <v>0.378836812605156</v>
      </c>
      <c r="Q11" s="14">
        <v>0.50517367520392198</v>
      </c>
      <c r="R11" s="14"/>
      <c r="S11" s="14">
        <v>0.475782940119723</v>
      </c>
      <c r="T11" s="14">
        <v>0.31548572928868501</v>
      </c>
      <c r="U11" s="14">
        <v>0.48019563984226199</v>
      </c>
      <c r="V11" s="14">
        <v>0.33389439725502701</v>
      </c>
      <c r="W11" s="14">
        <v>0.57604502433450799</v>
      </c>
      <c r="X11" s="14">
        <v>0.195390179473894</v>
      </c>
      <c r="Y11" s="14">
        <v>0.45322087925725102</v>
      </c>
      <c r="Z11" s="14">
        <v>0.24242832920604701</v>
      </c>
      <c r="AA11" s="14">
        <v>0.386900105739168</v>
      </c>
      <c r="AB11" s="14">
        <v>0.22307695743574099</v>
      </c>
      <c r="AC11" s="14">
        <v>0.44489453866837803</v>
      </c>
      <c r="AD11" s="14">
        <v>0.69188787716365296</v>
      </c>
      <c r="AE11" s="14"/>
      <c r="AF11" s="14">
        <v>0.35929563228460998</v>
      </c>
      <c r="AG11" s="14">
        <v>0.39938160686368401</v>
      </c>
      <c r="AH11" s="14">
        <v>0.40789620009028899</v>
      </c>
      <c r="AI11" s="14"/>
      <c r="AJ11" s="14">
        <v>0.29669394043229202</v>
      </c>
      <c r="AK11" s="14">
        <v>0.39127538953968499</v>
      </c>
      <c r="AL11" s="14">
        <v>0.74537358983532898</v>
      </c>
      <c r="AM11" s="14" t="s">
        <v>247</v>
      </c>
      <c r="AN11" s="14">
        <v>0.40966231104157802</v>
      </c>
      <c r="AO11" s="14"/>
      <c r="AP11" s="14">
        <v>0.161311355194448</v>
      </c>
      <c r="AQ11" s="14">
        <v>0.44727050566723697</v>
      </c>
      <c r="AR11" s="14">
        <v>0.81230892620346296</v>
      </c>
      <c r="AS11" s="14"/>
      <c r="AT11" s="14">
        <v>0.44084650001054498</v>
      </c>
      <c r="AU11" s="14">
        <v>0.330669407071916</v>
      </c>
      <c r="AV11" s="14">
        <v>0.48528807338639501</v>
      </c>
      <c r="AW11" s="14">
        <v>0.22779627423785301</v>
      </c>
      <c r="AX11" s="14">
        <v>0</v>
      </c>
      <c r="AY11" s="14"/>
      <c r="AZ11" s="14">
        <v>0.51320298741501902</v>
      </c>
      <c r="BA11" s="14">
        <v>0.43208844984516898</v>
      </c>
      <c r="BB11" s="14">
        <v>0.29531684744608</v>
      </c>
      <c r="BC11" s="14">
        <v>0.106638733515087</v>
      </c>
      <c r="BD11" s="14">
        <v>0.20565553081450999</v>
      </c>
      <c r="BE11" s="14">
        <v>0.81664754184074295</v>
      </c>
    </row>
    <row r="12" spans="2:57" ht="45" x14ac:dyDescent="0.25">
      <c r="B12" s="15" t="s">
        <v>394</v>
      </c>
      <c r="C12" s="14">
        <v>0.31361624462332299</v>
      </c>
      <c r="D12" s="14">
        <v>0.347172418751029</v>
      </c>
      <c r="E12" s="14">
        <v>0.28193635413624601</v>
      </c>
      <c r="F12" s="14"/>
      <c r="G12" s="14">
        <v>0.24186590734795901</v>
      </c>
      <c r="H12" s="14">
        <v>0.31096228526095598</v>
      </c>
      <c r="I12" s="14">
        <v>0.31488389479694201</v>
      </c>
      <c r="J12" s="14">
        <v>0.274217164104053</v>
      </c>
      <c r="K12" s="14">
        <v>0.50364484039405299</v>
      </c>
      <c r="L12" s="14">
        <v>1</v>
      </c>
      <c r="M12" s="14"/>
      <c r="N12" s="14">
        <v>0.36358673938770097</v>
      </c>
      <c r="O12" s="14">
        <v>0.29870033079034097</v>
      </c>
      <c r="P12" s="14">
        <v>0.267755522186293</v>
      </c>
      <c r="Q12" s="14">
        <v>0.31056438740412001</v>
      </c>
      <c r="R12" s="14"/>
      <c r="S12" s="14">
        <v>0.53607036895580895</v>
      </c>
      <c r="T12" s="14">
        <v>0.209616946443442</v>
      </c>
      <c r="U12" s="14">
        <v>0.20648103328049</v>
      </c>
      <c r="V12" s="14">
        <v>0.166947198627513</v>
      </c>
      <c r="W12" s="14">
        <v>0.42022333310684601</v>
      </c>
      <c r="X12" s="14">
        <v>0.41876140592925998</v>
      </c>
      <c r="Y12" s="14">
        <v>0.338485712779933</v>
      </c>
      <c r="Z12" s="14">
        <v>0.43427793839644202</v>
      </c>
      <c r="AA12" s="14">
        <v>0.18272066695016601</v>
      </c>
      <c r="AB12" s="14">
        <v>0.21228542537859399</v>
      </c>
      <c r="AC12" s="14">
        <v>0.32062759898007698</v>
      </c>
      <c r="AD12" s="14">
        <v>0.69188787716365296</v>
      </c>
      <c r="AE12" s="14"/>
      <c r="AF12" s="14">
        <v>0.28818014804961101</v>
      </c>
      <c r="AG12" s="14">
        <v>0.33683317274804397</v>
      </c>
      <c r="AH12" s="14">
        <v>0.31718084008873698</v>
      </c>
      <c r="AI12" s="14"/>
      <c r="AJ12" s="14">
        <v>0.37548457291793202</v>
      </c>
      <c r="AK12" s="14">
        <v>0.227724655812303</v>
      </c>
      <c r="AL12" s="14">
        <v>0.469040295107719</v>
      </c>
      <c r="AM12" s="14" t="s">
        <v>247</v>
      </c>
      <c r="AN12" s="14">
        <v>0.34375610359370001</v>
      </c>
      <c r="AO12" s="14"/>
      <c r="AP12" s="14">
        <v>0.31583882784614498</v>
      </c>
      <c r="AQ12" s="14">
        <v>0.288167618635296</v>
      </c>
      <c r="AR12" s="14">
        <v>0.231935189914556</v>
      </c>
      <c r="AS12" s="14"/>
      <c r="AT12" s="14">
        <v>0.27033525532167801</v>
      </c>
      <c r="AU12" s="14">
        <v>0.32494335548981101</v>
      </c>
      <c r="AV12" s="14">
        <v>0.337354256523136</v>
      </c>
      <c r="AW12" s="14">
        <v>0.29987901711881199</v>
      </c>
      <c r="AX12" s="14">
        <v>0.30344988302164899</v>
      </c>
      <c r="AY12" s="14"/>
      <c r="AZ12" s="14">
        <v>0.41599645350555298</v>
      </c>
      <c r="BA12" s="14">
        <v>0.28241466957429601</v>
      </c>
      <c r="BB12" s="14">
        <v>7.7210303406519701E-2</v>
      </c>
      <c r="BC12" s="14">
        <v>0.27593985244567898</v>
      </c>
      <c r="BD12" s="14">
        <v>0.36470606657011401</v>
      </c>
      <c r="BE12" s="14">
        <v>0.49222128518443897</v>
      </c>
    </row>
    <row r="13" spans="2:57" ht="45" x14ac:dyDescent="0.25">
      <c r="B13" s="15" t="s">
        <v>395</v>
      </c>
      <c r="C13" s="14">
        <v>0.267978238719697</v>
      </c>
      <c r="D13" s="14">
        <v>0.22135838831808599</v>
      </c>
      <c r="E13" s="14">
        <v>0.31199135385094601</v>
      </c>
      <c r="F13" s="14"/>
      <c r="G13" s="14">
        <v>0.29381775856918302</v>
      </c>
      <c r="H13" s="14">
        <v>0.35233282076844302</v>
      </c>
      <c r="I13" s="14">
        <v>0.25712726089927801</v>
      </c>
      <c r="J13" s="14">
        <v>0.30101566389590501</v>
      </c>
      <c r="K13" s="14">
        <v>0</v>
      </c>
      <c r="L13" s="14">
        <v>0</v>
      </c>
      <c r="M13" s="14"/>
      <c r="N13" s="14">
        <v>0.22737374649401601</v>
      </c>
      <c r="O13" s="14">
        <v>0.20501191749182801</v>
      </c>
      <c r="P13" s="14">
        <v>0.40942221721960098</v>
      </c>
      <c r="Q13" s="14">
        <v>0.241770474813606</v>
      </c>
      <c r="R13" s="14"/>
      <c r="S13" s="14">
        <v>0.34726340253167898</v>
      </c>
      <c r="T13" s="14">
        <v>0.21916182682107699</v>
      </c>
      <c r="U13" s="14">
        <v>0.10451788771430599</v>
      </c>
      <c r="V13" s="14">
        <v>0.35246608351384201</v>
      </c>
      <c r="W13" s="14">
        <v>0.127502332874322</v>
      </c>
      <c r="X13" s="14">
        <v>0.21925285318954901</v>
      </c>
      <c r="Y13" s="14">
        <v>0.41484126632625901</v>
      </c>
      <c r="Z13" s="14">
        <v>0.54815292559703599</v>
      </c>
      <c r="AA13" s="14">
        <v>0.303492762942841</v>
      </c>
      <c r="AB13" s="14">
        <v>0.19911765295077299</v>
      </c>
      <c r="AC13" s="14">
        <v>0</v>
      </c>
      <c r="AD13" s="14">
        <v>0.69188787716365296</v>
      </c>
      <c r="AE13" s="14"/>
      <c r="AF13" s="14">
        <v>0.20804153436058201</v>
      </c>
      <c r="AG13" s="14">
        <v>0.24307312603947001</v>
      </c>
      <c r="AH13" s="14">
        <v>0.446564179115505</v>
      </c>
      <c r="AI13" s="14"/>
      <c r="AJ13" s="14">
        <v>0.125567650365628</v>
      </c>
      <c r="AK13" s="14">
        <v>0.31119899289287101</v>
      </c>
      <c r="AL13" s="14">
        <v>0.38475153578823301</v>
      </c>
      <c r="AM13" s="14" t="s">
        <v>247</v>
      </c>
      <c r="AN13" s="14">
        <v>0.41846706863605598</v>
      </c>
      <c r="AO13" s="14"/>
      <c r="AP13" s="14">
        <v>4.8671158146461301E-2</v>
      </c>
      <c r="AQ13" s="14">
        <v>0.31341764741891398</v>
      </c>
      <c r="AR13" s="14">
        <v>0.41962626371109202</v>
      </c>
      <c r="AS13" s="14"/>
      <c r="AT13" s="14">
        <v>9.7654291608226196E-2</v>
      </c>
      <c r="AU13" s="14">
        <v>0.291936820926601</v>
      </c>
      <c r="AV13" s="14">
        <v>0.31427723332357499</v>
      </c>
      <c r="AW13" s="14">
        <v>0.44060075332885501</v>
      </c>
      <c r="AX13" s="14">
        <v>0.38341736260249798</v>
      </c>
      <c r="AY13" s="14"/>
      <c r="AZ13" s="14">
        <v>0.35778884374356201</v>
      </c>
      <c r="BA13" s="14">
        <v>0.31352539756786302</v>
      </c>
      <c r="BB13" s="14">
        <v>0.14942105724121399</v>
      </c>
      <c r="BC13" s="14">
        <v>0.156119524394387</v>
      </c>
      <c r="BD13" s="14">
        <v>0.22391087301502699</v>
      </c>
      <c r="BE13" s="14">
        <v>0.16645547933990301</v>
      </c>
    </row>
    <row r="14" spans="2:57" ht="45" x14ac:dyDescent="0.25">
      <c r="B14" s="15" t="s">
        <v>396</v>
      </c>
      <c r="C14" s="14">
        <v>0.24539639342894101</v>
      </c>
      <c r="D14" s="14">
        <v>0.30601072849347699</v>
      </c>
      <c r="E14" s="14">
        <v>0.188171291142741</v>
      </c>
      <c r="F14" s="14"/>
      <c r="G14" s="14">
        <v>0</v>
      </c>
      <c r="H14" s="14">
        <v>0.30507573461356502</v>
      </c>
      <c r="I14" s="14">
        <v>0.226610375879472</v>
      </c>
      <c r="J14" s="14">
        <v>0.27895608587418702</v>
      </c>
      <c r="K14" s="14">
        <v>0.24897109340826201</v>
      </c>
      <c r="L14" s="14">
        <v>0</v>
      </c>
      <c r="M14" s="14"/>
      <c r="N14" s="14">
        <v>0.29140270554887998</v>
      </c>
      <c r="O14" s="14">
        <v>0.26644577191367602</v>
      </c>
      <c r="P14" s="14">
        <v>0.24209924981398301</v>
      </c>
      <c r="Q14" s="14">
        <v>0.17551031583677701</v>
      </c>
      <c r="R14" s="14"/>
      <c r="S14" s="14">
        <v>0.218439310177968</v>
      </c>
      <c r="T14" s="14">
        <v>0.263532679055696</v>
      </c>
      <c r="U14" s="14">
        <v>0.34055777064507298</v>
      </c>
      <c r="V14" s="14">
        <v>0.31975098557164899</v>
      </c>
      <c r="W14" s="14">
        <v>0.44957592738725499</v>
      </c>
      <c r="X14" s="14">
        <v>0.19356829618080801</v>
      </c>
      <c r="Y14" s="14">
        <v>0.33396434398424302</v>
      </c>
      <c r="Z14" s="14">
        <v>0.19184960919039501</v>
      </c>
      <c r="AA14" s="14">
        <v>0.124326417866492</v>
      </c>
      <c r="AB14" s="14">
        <v>0.30236373525723897</v>
      </c>
      <c r="AC14" s="14">
        <v>0</v>
      </c>
      <c r="AD14" s="14">
        <v>0.30811212283634698</v>
      </c>
      <c r="AE14" s="14"/>
      <c r="AF14" s="14">
        <v>0.253776350937301</v>
      </c>
      <c r="AG14" s="14">
        <v>0.24627177287449301</v>
      </c>
      <c r="AH14" s="14">
        <v>0.24810569590898399</v>
      </c>
      <c r="AI14" s="14"/>
      <c r="AJ14" s="14">
        <v>0.22316337973077099</v>
      </c>
      <c r="AK14" s="14">
        <v>0.31248924195212902</v>
      </c>
      <c r="AL14" s="14">
        <v>0.218079519492379</v>
      </c>
      <c r="AM14" s="14" t="s">
        <v>247</v>
      </c>
      <c r="AN14" s="14">
        <v>0.20459507943491401</v>
      </c>
      <c r="AO14" s="14"/>
      <c r="AP14" s="14">
        <v>0.198046249665359</v>
      </c>
      <c r="AQ14" s="14">
        <v>0.31357043759429798</v>
      </c>
      <c r="AR14" s="14">
        <v>0.442476022775809</v>
      </c>
      <c r="AS14" s="14"/>
      <c r="AT14" s="14">
        <v>9.7992675563069107E-2</v>
      </c>
      <c r="AU14" s="14">
        <v>0.13634970076338301</v>
      </c>
      <c r="AV14" s="14">
        <v>0.35232374917314901</v>
      </c>
      <c r="AW14" s="14">
        <v>0.53931554201079801</v>
      </c>
      <c r="AX14" s="14">
        <v>0</v>
      </c>
      <c r="AY14" s="14"/>
      <c r="AZ14" s="14">
        <v>0.33485907122766601</v>
      </c>
      <c r="BA14" s="14">
        <v>0.242505586035419</v>
      </c>
      <c r="BB14" s="14">
        <v>0.13776946378609201</v>
      </c>
      <c r="BC14" s="14">
        <v>0.20119118724250901</v>
      </c>
      <c r="BD14" s="14">
        <v>0.30061062092685698</v>
      </c>
      <c r="BE14" s="14">
        <v>0</v>
      </c>
    </row>
    <row r="15" spans="2:57" ht="30" x14ac:dyDescent="0.25">
      <c r="B15" s="15" t="s">
        <v>397</v>
      </c>
      <c r="C15" s="23">
        <v>0.15983527767703101</v>
      </c>
      <c r="D15" s="23">
        <v>0.15464288510216301</v>
      </c>
      <c r="E15" s="23">
        <v>0.16473733914302899</v>
      </c>
      <c r="F15" s="23"/>
      <c r="G15" s="23">
        <v>0.239957740569749</v>
      </c>
      <c r="H15" s="23">
        <v>7.5869895554225394E-2</v>
      </c>
      <c r="I15" s="23">
        <v>0.17711886480344299</v>
      </c>
      <c r="J15" s="23">
        <v>0.12666452039376799</v>
      </c>
      <c r="K15" s="23">
        <v>0.36682752641973498</v>
      </c>
      <c r="L15" s="23">
        <v>0</v>
      </c>
      <c r="M15" s="23"/>
      <c r="N15" s="23">
        <v>0.10364128348483501</v>
      </c>
      <c r="O15" s="23">
        <v>0.121387453129946</v>
      </c>
      <c r="P15" s="23">
        <v>0.102980436546076</v>
      </c>
      <c r="Q15" s="23">
        <v>0.31274129768047498</v>
      </c>
      <c r="R15" s="23"/>
      <c r="S15" s="23">
        <v>0.136200839209381</v>
      </c>
      <c r="T15" s="23">
        <v>8.1627650354782505E-2</v>
      </c>
      <c r="U15" s="23">
        <v>0.19830675749816001</v>
      </c>
      <c r="V15" s="23">
        <v>0.31975098557164899</v>
      </c>
      <c r="W15" s="23">
        <v>0.304588083559307</v>
      </c>
      <c r="X15" s="23">
        <v>0</v>
      </c>
      <c r="Y15" s="23">
        <v>0.14535638917882801</v>
      </c>
      <c r="Z15" s="23">
        <v>0</v>
      </c>
      <c r="AA15" s="23">
        <v>0.33788026154531903</v>
      </c>
      <c r="AB15" s="23">
        <v>0.20716311563161699</v>
      </c>
      <c r="AC15" s="23">
        <v>0.108414266649226</v>
      </c>
      <c r="AD15" s="23">
        <v>0</v>
      </c>
      <c r="AE15" s="23"/>
      <c r="AF15" s="23">
        <v>0.12634467296967899</v>
      </c>
      <c r="AG15" s="23">
        <v>0.18176894688320699</v>
      </c>
      <c r="AH15" s="23">
        <v>0.168017396998354</v>
      </c>
      <c r="AI15" s="23"/>
      <c r="AJ15" s="23">
        <v>9.2128369005738106E-2</v>
      </c>
      <c r="AK15" s="23">
        <v>0.252214457703965</v>
      </c>
      <c r="AL15" s="23">
        <v>0.227680162574183</v>
      </c>
      <c r="AM15" s="23" t="s">
        <v>247</v>
      </c>
      <c r="AN15" s="23">
        <v>7.4932462358876004E-2</v>
      </c>
      <c r="AO15" s="23"/>
      <c r="AP15" s="23">
        <v>9.7022067452399399E-2</v>
      </c>
      <c r="AQ15" s="23">
        <v>0.241579770640731</v>
      </c>
      <c r="AR15" s="23">
        <v>0</v>
      </c>
      <c r="AS15" s="23"/>
      <c r="AT15" s="23">
        <v>6.9058975092121902E-2</v>
      </c>
      <c r="AU15" s="23">
        <v>0.22246906164737601</v>
      </c>
      <c r="AV15" s="23">
        <v>0.15037231134540699</v>
      </c>
      <c r="AW15" s="23">
        <v>0.14425173849466399</v>
      </c>
      <c r="AX15" s="23">
        <v>0.31313275437585297</v>
      </c>
      <c r="AY15" s="23"/>
      <c r="AZ15" s="23">
        <v>0.185020550026256</v>
      </c>
      <c r="BA15" s="23">
        <v>0.18046319249354401</v>
      </c>
      <c r="BB15" s="23">
        <v>0.19929483110294</v>
      </c>
      <c r="BC15" s="23">
        <v>8.8729297067277793E-2</v>
      </c>
      <c r="BD15" s="23">
        <v>0.16149858909094</v>
      </c>
      <c r="BE15" s="23">
        <v>0</v>
      </c>
    </row>
    <row r="16" spans="2:57" x14ac:dyDescent="0.25">
      <c r="B16" s="39" t="s">
        <v>402</v>
      </c>
    </row>
    <row r="17" spans="2:2" x14ac:dyDescent="0.25">
      <c r="B17" t="s">
        <v>91</v>
      </c>
    </row>
    <row r="18" spans="2:2" x14ac:dyDescent="0.25">
      <c r="B18" t="s">
        <v>92</v>
      </c>
    </row>
    <row r="20" spans="2:2" x14ac:dyDescent="0.25">
      <c r="B20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B2:BE26"/>
  <sheetViews>
    <sheetView showGridLines="0" workbookViewId="0">
      <pane xSplit="2" topLeftCell="C1" activePane="topRight" state="frozen"/>
      <selection pane="topRight" activeCell="B22" sqref="B22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400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243</v>
      </c>
      <c r="D7" s="10">
        <v>117</v>
      </c>
      <c r="E7" s="10">
        <v>126</v>
      </c>
      <c r="F7" s="10"/>
      <c r="G7" s="10">
        <v>4</v>
      </c>
      <c r="H7" s="10">
        <v>34</v>
      </c>
      <c r="I7" s="10">
        <v>107</v>
      </c>
      <c r="J7" s="10">
        <v>82</v>
      </c>
      <c r="K7" s="10">
        <v>15</v>
      </c>
      <c r="L7" s="10">
        <v>1</v>
      </c>
      <c r="M7" s="10"/>
      <c r="N7" s="10">
        <v>76</v>
      </c>
      <c r="O7" s="10">
        <v>54</v>
      </c>
      <c r="P7" s="10">
        <v>54</v>
      </c>
      <c r="Q7" s="10">
        <v>59</v>
      </c>
      <c r="R7" s="10"/>
      <c r="S7" s="10">
        <v>32</v>
      </c>
      <c r="T7" s="10">
        <v>37</v>
      </c>
      <c r="U7" s="10">
        <v>19</v>
      </c>
      <c r="V7" s="10">
        <v>12</v>
      </c>
      <c r="W7" s="10">
        <v>14</v>
      </c>
      <c r="X7" s="10">
        <v>24</v>
      </c>
      <c r="Y7" s="10">
        <v>23</v>
      </c>
      <c r="Z7" s="10">
        <v>9</v>
      </c>
      <c r="AA7" s="10">
        <v>32</v>
      </c>
      <c r="AB7" s="10">
        <v>16</v>
      </c>
      <c r="AC7" s="10">
        <v>14</v>
      </c>
      <c r="AD7" s="10">
        <v>11</v>
      </c>
      <c r="AE7" s="10"/>
      <c r="AF7" s="10">
        <v>76</v>
      </c>
      <c r="AG7" s="10">
        <v>120</v>
      </c>
      <c r="AH7" s="10">
        <v>44</v>
      </c>
      <c r="AI7" s="10"/>
      <c r="AJ7" s="10">
        <v>68</v>
      </c>
      <c r="AK7" s="10">
        <v>90</v>
      </c>
      <c r="AL7" s="10">
        <v>21</v>
      </c>
      <c r="AM7" s="10">
        <v>1</v>
      </c>
      <c r="AN7" s="10">
        <v>35</v>
      </c>
      <c r="AO7" s="10"/>
      <c r="AP7" s="10">
        <v>43</v>
      </c>
      <c r="AQ7" s="10">
        <v>108</v>
      </c>
      <c r="AR7" s="10">
        <v>15</v>
      </c>
      <c r="AS7" s="10"/>
      <c r="AT7" s="10">
        <v>55</v>
      </c>
      <c r="AU7" s="10">
        <v>49</v>
      </c>
      <c r="AV7" s="10">
        <v>78</v>
      </c>
      <c r="AW7" s="10">
        <v>29</v>
      </c>
      <c r="AX7" s="10">
        <v>6</v>
      </c>
      <c r="AY7" s="10"/>
      <c r="AZ7" s="10">
        <v>53</v>
      </c>
      <c r="BA7" s="10">
        <v>80</v>
      </c>
      <c r="BB7" s="10">
        <v>36</v>
      </c>
      <c r="BC7" s="10">
        <v>32</v>
      </c>
      <c r="BD7" s="10">
        <v>31</v>
      </c>
      <c r="BE7" s="10">
        <v>11</v>
      </c>
    </row>
    <row r="8" spans="2:57" ht="30" customHeight="1" x14ac:dyDescent="0.25">
      <c r="B8" s="11" t="s">
        <v>20</v>
      </c>
      <c r="C8" s="11">
        <v>247</v>
      </c>
      <c r="D8" s="11">
        <v>123</v>
      </c>
      <c r="E8" s="11">
        <v>124</v>
      </c>
      <c r="F8" s="11"/>
      <c r="G8" s="11">
        <v>4</v>
      </c>
      <c r="H8" s="11">
        <v>36</v>
      </c>
      <c r="I8" s="11">
        <v>114</v>
      </c>
      <c r="J8" s="11">
        <v>80</v>
      </c>
      <c r="K8" s="11">
        <v>13</v>
      </c>
      <c r="L8" s="11">
        <v>1</v>
      </c>
      <c r="M8" s="11"/>
      <c r="N8" s="11">
        <v>73</v>
      </c>
      <c r="O8" s="11">
        <v>51</v>
      </c>
      <c r="P8" s="11">
        <v>57</v>
      </c>
      <c r="Q8" s="11">
        <v>66</v>
      </c>
      <c r="R8" s="11"/>
      <c r="S8" s="11">
        <v>33</v>
      </c>
      <c r="T8" s="11">
        <v>36</v>
      </c>
      <c r="U8" s="11">
        <v>19</v>
      </c>
      <c r="V8" s="11">
        <v>13</v>
      </c>
      <c r="W8" s="11">
        <v>15</v>
      </c>
      <c r="X8" s="11">
        <v>27</v>
      </c>
      <c r="Y8" s="11">
        <v>22</v>
      </c>
      <c r="Z8" s="11">
        <v>9</v>
      </c>
      <c r="AA8" s="11">
        <v>33</v>
      </c>
      <c r="AB8" s="11">
        <v>18</v>
      </c>
      <c r="AC8" s="11">
        <v>14</v>
      </c>
      <c r="AD8" s="11">
        <v>10</v>
      </c>
      <c r="AE8" s="11"/>
      <c r="AF8" s="11">
        <v>79</v>
      </c>
      <c r="AG8" s="11">
        <v>121</v>
      </c>
      <c r="AH8" s="11">
        <v>45</v>
      </c>
      <c r="AI8" s="11"/>
      <c r="AJ8" s="11">
        <v>68</v>
      </c>
      <c r="AK8" s="11">
        <v>92</v>
      </c>
      <c r="AL8" s="11">
        <v>21</v>
      </c>
      <c r="AM8" s="11">
        <v>1</v>
      </c>
      <c r="AN8" s="11">
        <v>36</v>
      </c>
      <c r="AO8" s="11"/>
      <c r="AP8" s="11">
        <v>43</v>
      </c>
      <c r="AQ8" s="11">
        <v>111</v>
      </c>
      <c r="AR8" s="11">
        <v>15</v>
      </c>
      <c r="AS8" s="11"/>
      <c r="AT8" s="11">
        <v>58</v>
      </c>
      <c r="AU8" s="11">
        <v>51</v>
      </c>
      <c r="AV8" s="11">
        <v>79</v>
      </c>
      <c r="AW8" s="11">
        <v>28</v>
      </c>
      <c r="AX8" s="11">
        <v>6</v>
      </c>
      <c r="AY8" s="11"/>
      <c r="AZ8" s="11">
        <v>56</v>
      </c>
      <c r="BA8" s="11">
        <v>81</v>
      </c>
      <c r="BB8" s="11">
        <v>36</v>
      </c>
      <c r="BC8" s="11">
        <v>33</v>
      </c>
      <c r="BD8" s="11">
        <v>30</v>
      </c>
      <c r="BE8" s="11">
        <v>11</v>
      </c>
    </row>
    <row r="9" spans="2:57" x14ac:dyDescent="0.25">
      <c r="B9" s="15" t="s">
        <v>191</v>
      </c>
      <c r="C9" s="14">
        <v>0.52270381752977102</v>
      </c>
      <c r="D9" s="14">
        <v>0.52459667223097795</v>
      </c>
      <c r="E9" s="14">
        <v>0.52082841104650801</v>
      </c>
      <c r="F9" s="14"/>
      <c r="G9" s="14">
        <v>0</v>
      </c>
      <c r="H9" s="14">
        <v>0.32947079654455702</v>
      </c>
      <c r="I9" s="14">
        <v>0.54708433100326603</v>
      </c>
      <c r="J9" s="14">
        <v>0.626256316550447</v>
      </c>
      <c r="K9" s="14">
        <v>0.40703523241655898</v>
      </c>
      <c r="L9" s="14">
        <v>0</v>
      </c>
      <c r="M9" s="14"/>
      <c r="N9" s="14">
        <v>0.48459856196893403</v>
      </c>
      <c r="O9" s="14">
        <v>0.616250567865395</v>
      </c>
      <c r="P9" s="14">
        <v>0.58622874762973698</v>
      </c>
      <c r="Q9" s="14">
        <v>0.43801457031287699</v>
      </c>
      <c r="R9" s="14"/>
      <c r="S9" s="14">
        <v>0.50220238861601296</v>
      </c>
      <c r="T9" s="14">
        <v>0.64218448380862003</v>
      </c>
      <c r="U9" s="14">
        <v>0.39835835333913999</v>
      </c>
      <c r="V9" s="14">
        <v>0.56587452964240204</v>
      </c>
      <c r="W9" s="14">
        <v>0.65482546636226402</v>
      </c>
      <c r="X9" s="14">
        <v>0.44346234351607799</v>
      </c>
      <c r="Y9" s="14">
        <v>0.61927136023512896</v>
      </c>
      <c r="Z9" s="14">
        <v>0.448293042783942</v>
      </c>
      <c r="AA9" s="14">
        <v>0.52678978049408198</v>
      </c>
      <c r="AB9" s="14">
        <v>0.38494559418150698</v>
      </c>
      <c r="AC9" s="14">
        <v>0.56599702864044499</v>
      </c>
      <c r="AD9" s="14">
        <v>0.37444829284167802</v>
      </c>
      <c r="AE9" s="14"/>
      <c r="AF9" s="14">
        <v>0.50234394298811702</v>
      </c>
      <c r="AG9" s="14">
        <v>0.52753126838383502</v>
      </c>
      <c r="AH9" s="14">
        <v>0.53314312645292505</v>
      </c>
      <c r="AI9" s="14"/>
      <c r="AJ9" s="14">
        <v>0.51985741552487597</v>
      </c>
      <c r="AK9" s="14">
        <v>0.53987489943160105</v>
      </c>
      <c r="AL9" s="14">
        <v>0.57373479257142601</v>
      </c>
      <c r="AM9" s="14">
        <v>0</v>
      </c>
      <c r="AN9" s="14">
        <v>0.477064412031656</v>
      </c>
      <c r="AO9" s="14"/>
      <c r="AP9" s="14">
        <v>0.44227685327194199</v>
      </c>
      <c r="AQ9" s="14">
        <v>0.560101136305306</v>
      </c>
      <c r="AR9" s="14">
        <v>0.47437295523210199</v>
      </c>
      <c r="AS9" s="14"/>
      <c r="AT9" s="14">
        <v>0.51946438717386101</v>
      </c>
      <c r="AU9" s="14">
        <v>0.55684295326191302</v>
      </c>
      <c r="AV9" s="14">
        <v>0.53821658731226796</v>
      </c>
      <c r="AW9" s="14">
        <v>0.51749589386075501</v>
      </c>
      <c r="AX9" s="14">
        <v>0.49423250770114602</v>
      </c>
      <c r="AY9" s="14"/>
      <c r="AZ9" s="14">
        <v>0.52263959176288499</v>
      </c>
      <c r="BA9" s="14">
        <v>0.56114795504944504</v>
      </c>
      <c r="BB9" s="14">
        <v>0.59833291791975396</v>
      </c>
      <c r="BC9" s="14">
        <v>0.37633091735074098</v>
      </c>
      <c r="BD9" s="14">
        <v>0.48514315796725599</v>
      </c>
      <c r="BE9" s="14">
        <v>0.53411335423457296</v>
      </c>
    </row>
    <row r="10" spans="2:57" x14ac:dyDescent="0.25">
      <c r="B10" s="15" t="s">
        <v>190</v>
      </c>
      <c r="C10" s="14">
        <v>0.420324720702696</v>
      </c>
      <c r="D10" s="14">
        <v>0.39958760585976399</v>
      </c>
      <c r="E10" s="14">
        <v>0.44087068209940999</v>
      </c>
      <c r="F10" s="14"/>
      <c r="G10" s="14">
        <v>0.24186590734795901</v>
      </c>
      <c r="H10" s="14">
        <v>0.30793514165067498</v>
      </c>
      <c r="I10" s="14">
        <v>0.38081469689312702</v>
      </c>
      <c r="J10" s="14">
        <v>0.47949557351803701</v>
      </c>
      <c r="K10" s="14">
        <v>0.79703625358609598</v>
      </c>
      <c r="L10" s="14">
        <v>0</v>
      </c>
      <c r="M10" s="14"/>
      <c r="N10" s="14">
        <v>0.45611780286646703</v>
      </c>
      <c r="O10" s="14">
        <v>0.47374868685869498</v>
      </c>
      <c r="P10" s="14">
        <v>0.470505438665896</v>
      </c>
      <c r="Q10" s="14">
        <v>0.29613470477667903</v>
      </c>
      <c r="R10" s="14"/>
      <c r="S10" s="14">
        <v>0.40653739982637599</v>
      </c>
      <c r="T10" s="14">
        <v>0.48091709462047</v>
      </c>
      <c r="U10" s="14">
        <v>0.60058419771260496</v>
      </c>
      <c r="V10" s="14">
        <v>0.14769579018969101</v>
      </c>
      <c r="W10" s="14">
        <v>0.360865549166063</v>
      </c>
      <c r="X10" s="14">
        <v>0.35218450640091897</v>
      </c>
      <c r="Y10" s="14">
        <v>0.69941128326339497</v>
      </c>
      <c r="Z10" s="14">
        <v>0.54498719603881796</v>
      </c>
      <c r="AA10" s="14">
        <v>0.30319937644304301</v>
      </c>
      <c r="AB10" s="14">
        <v>0.44542623801486297</v>
      </c>
      <c r="AC10" s="14">
        <v>0.27302067117541901</v>
      </c>
      <c r="AD10" s="14">
        <v>0.34858678718166702</v>
      </c>
      <c r="AE10" s="14"/>
      <c r="AF10" s="14">
        <v>0.42375460660892</v>
      </c>
      <c r="AG10" s="14">
        <v>0.41867991241988201</v>
      </c>
      <c r="AH10" s="14">
        <v>0.420137116886105</v>
      </c>
      <c r="AI10" s="14"/>
      <c r="AJ10" s="14">
        <v>0.44155797672426</v>
      </c>
      <c r="AK10" s="14">
        <v>0.376893396749788</v>
      </c>
      <c r="AL10" s="14">
        <v>0.50289993260934296</v>
      </c>
      <c r="AM10" s="14">
        <v>0</v>
      </c>
      <c r="AN10" s="14">
        <v>0.38341968863883003</v>
      </c>
      <c r="AO10" s="14"/>
      <c r="AP10" s="14">
        <v>0.44961891348625399</v>
      </c>
      <c r="AQ10" s="14">
        <v>0.43086226041348402</v>
      </c>
      <c r="AR10" s="14">
        <v>0.45195837389869797</v>
      </c>
      <c r="AS10" s="14"/>
      <c r="AT10" s="14">
        <v>0.38455051626657599</v>
      </c>
      <c r="AU10" s="14">
        <v>0.403732480189882</v>
      </c>
      <c r="AV10" s="14">
        <v>0.42948596154673502</v>
      </c>
      <c r="AW10" s="14">
        <v>0.51610341964235495</v>
      </c>
      <c r="AX10" s="14">
        <v>0.32065456057637398</v>
      </c>
      <c r="AY10" s="14"/>
      <c r="AZ10" s="14">
        <v>0.42962621131482498</v>
      </c>
      <c r="BA10" s="14">
        <v>0.43467834555901902</v>
      </c>
      <c r="BB10" s="14">
        <v>0.49002236993520798</v>
      </c>
      <c r="BC10" s="14">
        <v>0.38228971007072798</v>
      </c>
      <c r="BD10" s="14">
        <v>0.31852190700592498</v>
      </c>
      <c r="BE10" s="14">
        <v>0.43292348817800702</v>
      </c>
    </row>
    <row r="11" spans="2:57" x14ac:dyDescent="0.25">
      <c r="B11" s="15" t="s">
        <v>374</v>
      </c>
      <c r="C11" s="14">
        <v>0.262471675538551</v>
      </c>
      <c r="D11" s="14">
        <v>0.26547065119493302</v>
      </c>
      <c r="E11" s="14">
        <v>0.25950034425488899</v>
      </c>
      <c r="F11" s="14"/>
      <c r="G11" s="14">
        <v>0</v>
      </c>
      <c r="H11" s="14">
        <v>0.21797083096139999</v>
      </c>
      <c r="I11" s="14">
        <v>0.25627106523017601</v>
      </c>
      <c r="J11" s="14">
        <v>0.28623744495258802</v>
      </c>
      <c r="K11" s="14">
        <v>0.32392685132536297</v>
      </c>
      <c r="L11" s="14">
        <v>1</v>
      </c>
      <c r="M11" s="14"/>
      <c r="N11" s="14">
        <v>0.29622008172939002</v>
      </c>
      <c r="O11" s="14">
        <v>0.312616548419689</v>
      </c>
      <c r="P11" s="14">
        <v>0.189574891742088</v>
      </c>
      <c r="Q11" s="14">
        <v>0.25001756580696499</v>
      </c>
      <c r="R11" s="14"/>
      <c r="S11" s="14">
        <v>0.27221037952611099</v>
      </c>
      <c r="T11" s="14">
        <v>0.25551779590042001</v>
      </c>
      <c r="U11" s="14">
        <v>0.37030095999128598</v>
      </c>
      <c r="V11" s="14">
        <v>0.24416686980355501</v>
      </c>
      <c r="W11" s="14">
        <v>0.44546337352510601</v>
      </c>
      <c r="X11" s="14">
        <v>0.31338883855779698</v>
      </c>
      <c r="Y11" s="14">
        <v>0.1706280264444</v>
      </c>
      <c r="Z11" s="14">
        <v>0.21777777100148099</v>
      </c>
      <c r="AA11" s="14">
        <v>0.20170227987757</v>
      </c>
      <c r="AB11" s="14">
        <v>0.123632285434171</v>
      </c>
      <c r="AC11" s="14">
        <v>0.19981432334413801</v>
      </c>
      <c r="AD11" s="14">
        <v>0.44718325210591497</v>
      </c>
      <c r="AE11" s="14"/>
      <c r="AF11" s="14">
        <v>0.20018553304314199</v>
      </c>
      <c r="AG11" s="14">
        <v>0.29647650285957799</v>
      </c>
      <c r="AH11" s="14">
        <v>0.25035236697742602</v>
      </c>
      <c r="AI11" s="14"/>
      <c r="AJ11" s="14">
        <v>0.306564372979372</v>
      </c>
      <c r="AK11" s="14">
        <v>0.22445095455922401</v>
      </c>
      <c r="AL11" s="14">
        <v>0.225439072725581</v>
      </c>
      <c r="AM11" s="14">
        <v>1</v>
      </c>
      <c r="AN11" s="14">
        <v>0.279200974268145</v>
      </c>
      <c r="AO11" s="14"/>
      <c r="AP11" s="14">
        <v>0.28131828079632898</v>
      </c>
      <c r="AQ11" s="14">
        <v>0.219222874999499</v>
      </c>
      <c r="AR11" s="14">
        <v>0.13100630631608501</v>
      </c>
      <c r="AS11" s="14"/>
      <c r="AT11" s="14">
        <v>0.180101558720243</v>
      </c>
      <c r="AU11" s="14">
        <v>0.26325517605277898</v>
      </c>
      <c r="AV11" s="14">
        <v>0.30229304104566701</v>
      </c>
      <c r="AW11" s="14">
        <v>0.33910594893402402</v>
      </c>
      <c r="AX11" s="14">
        <v>0</v>
      </c>
      <c r="AY11" s="14"/>
      <c r="AZ11" s="14">
        <v>0.30307061466496499</v>
      </c>
      <c r="BA11" s="14">
        <v>0.302094433578804</v>
      </c>
      <c r="BB11" s="14">
        <v>0.16043030486815099</v>
      </c>
      <c r="BC11" s="14">
        <v>0.27858662246403998</v>
      </c>
      <c r="BD11" s="14">
        <v>0.132107137053769</v>
      </c>
      <c r="BE11" s="14">
        <v>0.41074509723921099</v>
      </c>
    </row>
    <row r="12" spans="2:57" x14ac:dyDescent="0.25">
      <c r="B12" s="15" t="s">
        <v>195</v>
      </c>
      <c r="C12" s="14">
        <v>0.185813590901765</v>
      </c>
      <c r="D12" s="14">
        <v>0.23059330793803801</v>
      </c>
      <c r="E12" s="14">
        <v>0.14144665053654701</v>
      </c>
      <c r="F12" s="14"/>
      <c r="G12" s="14">
        <v>0.24186590734795901</v>
      </c>
      <c r="H12" s="14">
        <v>0.23460636304277599</v>
      </c>
      <c r="I12" s="14">
        <v>0.178920152054828</v>
      </c>
      <c r="J12" s="14">
        <v>0.17050591066675699</v>
      </c>
      <c r="K12" s="14">
        <v>0.20123681788598399</v>
      </c>
      <c r="L12" s="14">
        <v>0</v>
      </c>
      <c r="M12" s="14"/>
      <c r="N12" s="14">
        <v>0.25205329462856901</v>
      </c>
      <c r="O12" s="14">
        <v>7.7748633171504003E-2</v>
      </c>
      <c r="P12" s="14">
        <v>0.18171541867812899</v>
      </c>
      <c r="Q12" s="14">
        <v>0.19882494995767799</v>
      </c>
      <c r="R12" s="14"/>
      <c r="S12" s="14">
        <v>0.29127177186856401</v>
      </c>
      <c r="T12" s="14">
        <v>0.20231670133556501</v>
      </c>
      <c r="U12" s="14">
        <v>0</v>
      </c>
      <c r="V12" s="14">
        <v>0.26448539869120702</v>
      </c>
      <c r="W12" s="14">
        <v>0.12702687191485601</v>
      </c>
      <c r="X12" s="14">
        <v>0.113403900609247</v>
      </c>
      <c r="Y12" s="14">
        <v>8.1098270979586606E-2</v>
      </c>
      <c r="Z12" s="14">
        <v>0</v>
      </c>
      <c r="AA12" s="14">
        <v>0.328682040110016</v>
      </c>
      <c r="AB12" s="14">
        <v>0.19342218004308501</v>
      </c>
      <c r="AC12" s="14">
        <v>0.15047385307994701</v>
      </c>
      <c r="AD12" s="14">
        <v>0.26584559440561201</v>
      </c>
      <c r="AE12" s="14"/>
      <c r="AF12" s="14">
        <v>0.15313971162499601</v>
      </c>
      <c r="AG12" s="14">
        <v>0.21072247690602999</v>
      </c>
      <c r="AH12" s="14">
        <v>0.188828489097429</v>
      </c>
      <c r="AI12" s="14"/>
      <c r="AJ12" s="14">
        <v>0.171952575523519</v>
      </c>
      <c r="AK12" s="14">
        <v>0.170176232771409</v>
      </c>
      <c r="AL12" s="14">
        <v>0.27063027981947302</v>
      </c>
      <c r="AM12" s="14">
        <v>0</v>
      </c>
      <c r="AN12" s="14">
        <v>0.18184320487448999</v>
      </c>
      <c r="AO12" s="14"/>
      <c r="AP12" s="14">
        <v>0.183346063645172</v>
      </c>
      <c r="AQ12" s="14">
        <v>0.20190504168662199</v>
      </c>
      <c r="AR12" s="14">
        <v>0.14947585936872801</v>
      </c>
      <c r="AS12" s="14"/>
      <c r="AT12" s="14">
        <v>0.125171127884355</v>
      </c>
      <c r="AU12" s="14">
        <v>0.168190228589639</v>
      </c>
      <c r="AV12" s="14">
        <v>0.23248885744004799</v>
      </c>
      <c r="AW12" s="14">
        <v>0.28422366317189701</v>
      </c>
      <c r="AX12" s="14">
        <v>0.157620478232988</v>
      </c>
      <c r="AY12" s="14"/>
      <c r="AZ12" s="14">
        <v>0.25160428530211698</v>
      </c>
      <c r="BA12" s="14">
        <v>0.20564368006058001</v>
      </c>
      <c r="BB12" s="14">
        <v>0.116799871452031</v>
      </c>
      <c r="BC12" s="14">
        <v>0.101993541108335</v>
      </c>
      <c r="BD12" s="14">
        <v>0.21462088128920301</v>
      </c>
      <c r="BE12" s="14">
        <v>0.103394194195723</v>
      </c>
    </row>
    <row r="13" spans="2:57" x14ac:dyDescent="0.25">
      <c r="B13" s="15" t="s">
        <v>193</v>
      </c>
      <c r="C13" s="14">
        <v>0.17724604887694401</v>
      </c>
      <c r="D13" s="14">
        <v>0.16494463376885499</v>
      </c>
      <c r="E13" s="14">
        <v>0.18943407029892601</v>
      </c>
      <c r="F13" s="14"/>
      <c r="G13" s="14">
        <v>0.51817635208229196</v>
      </c>
      <c r="H13" s="14">
        <v>0.175473267349541</v>
      </c>
      <c r="I13" s="14">
        <v>0.18740391358646799</v>
      </c>
      <c r="J13" s="14">
        <v>0.14399218721950299</v>
      </c>
      <c r="K13" s="14">
        <v>0.202395227233446</v>
      </c>
      <c r="L13" s="14">
        <v>0</v>
      </c>
      <c r="M13" s="14"/>
      <c r="N13" s="14">
        <v>0.170539930275349</v>
      </c>
      <c r="O13" s="14">
        <v>0.19985336951086899</v>
      </c>
      <c r="P13" s="14">
        <v>0.188110155523255</v>
      </c>
      <c r="Q13" s="14">
        <v>0.15790760293332901</v>
      </c>
      <c r="R13" s="14"/>
      <c r="S13" s="14">
        <v>0.168191723226812</v>
      </c>
      <c r="T13" s="14">
        <v>0.216775028037277</v>
      </c>
      <c r="U13" s="14">
        <v>4.7363033370221103E-2</v>
      </c>
      <c r="V13" s="14">
        <v>0.15909544549064</v>
      </c>
      <c r="W13" s="14">
        <v>8.09572732374612E-2</v>
      </c>
      <c r="X13" s="14">
        <v>0.18111130065014</v>
      </c>
      <c r="Y13" s="14">
        <v>0.15988760297827001</v>
      </c>
      <c r="Z13" s="14">
        <v>0.19483183830075601</v>
      </c>
      <c r="AA13" s="14">
        <v>0.25773846038540799</v>
      </c>
      <c r="AB13" s="14">
        <v>0.17909964054566799</v>
      </c>
      <c r="AC13" s="14">
        <v>6.8367839961383597E-2</v>
      </c>
      <c r="AD13" s="14">
        <v>0.36215622676478898</v>
      </c>
      <c r="AE13" s="14"/>
      <c r="AF13" s="14">
        <v>0.18287336692945499</v>
      </c>
      <c r="AG13" s="14">
        <v>0.170479375193964</v>
      </c>
      <c r="AH13" s="14">
        <v>0.15679248466878301</v>
      </c>
      <c r="AI13" s="14"/>
      <c r="AJ13" s="14">
        <v>0.230250129932419</v>
      </c>
      <c r="AK13" s="14">
        <v>0.16871248029688601</v>
      </c>
      <c r="AL13" s="14">
        <v>8.3519333172769994E-2</v>
      </c>
      <c r="AM13" s="14">
        <v>0</v>
      </c>
      <c r="AN13" s="14">
        <v>0.13892447061282001</v>
      </c>
      <c r="AO13" s="14"/>
      <c r="AP13" s="14">
        <v>0.19175884066318599</v>
      </c>
      <c r="AQ13" s="14">
        <v>0.185228827073045</v>
      </c>
      <c r="AR13" s="14">
        <v>0</v>
      </c>
      <c r="AS13" s="14"/>
      <c r="AT13" s="14">
        <v>9.5454782989515902E-2</v>
      </c>
      <c r="AU13" s="14">
        <v>0.23504202045915601</v>
      </c>
      <c r="AV13" s="14">
        <v>0.23366037448752999</v>
      </c>
      <c r="AW13" s="14">
        <v>6.4405763770553306E-2</v>
      </c>
      <c r="AX13" s="14">
        <v>0.35677833406885701</v>
      </c>
      <c r="AY13" s="14"/>
      <c r="AZ13" s="14">
        <v>0.16437018898445099</v>
      </c>
      <c r="BA13" s="14">
        <v>0.155098043108266</v>
      </c>
      <c r="BB13" s="14">
        <v>0.19064656263560001</v>
      </c>
      <c r="BC13" s="14">
        <v>0.28261080118619297</v>
      </c>
      <c r="BD13" s="14">
        <v>0.19421268945817399</v>
      </c>
      <c r="BE13" s="14">
        <v>0</v>
      </c>
    </row>
    <row r="14" spans="2:57" x14ac:dyDescent="0.25">
      <c r="B14" s="15" t="s">
        <v>192</v>
      </c>
      <c r="C14" s="14">
        <v>0.176622444608553</v>
      </c>
      <c r="D14" s="14">
        <v>0.107895660760225</v>
      </c>
      <c r="E14" s="14">
        <v>0.24471570920024199</v>
      </c>
      <c r="F14" s="14"/>
      <c r="G14" s="14">
        <v>0.29381775856918302</v>
      </c>
      <c r="H14" s="14">
        <v>0.19573397109194199</v>
      </c>
      <c r="I14" s="14">
        <v>0.16500524871688901</v>
      </c>
      <c r="J14" s="14">
        <v>0.188592102797424</v>
      </c>
      <c r="K14" s="14">
        <v>0.127861433506574</v>
      </c>
      <c r="L14" s="14">
        <v>0</v>
      </c>
      <c r="M14" s="14"/>
      <c r="N14" s="14">
        <v>0.11757744859842301</v>
      </c>
      <c r="O14" s="14">
        <v>0.16530294285264599</v>
      </c>
      <c r="P14" s="14">
        <v>0.19363454454296899</v>
      </c>
      <c r="Q14" s="14">
        <v>0.23590630967832099</v>
      </c>
      <c r="R14" s="14"/>
      <c r="S14" s="14">
        <v>0.125507691859644</v>
      </c>
      <c r="T14" s="14">
        <v>0.15769869886910201</v>
      </c>
      <c r="U14" s="14">
        <v>0.15961884838959001</v>
      </c>
      <c r="V14" s="14">
        <v>0.25792770876841198</v>
      </c>
      <c r="W14" s="14">
        <v>0.21210278141967401</v>
      </c>
      <c r="X14" s="14">
        <v>0.21632871639272699</v>
      </c>
      <c r="Y14" s="14">
        <v>0.17324826476698599</v>
      </c>
      <c r="Z14" s="14">
        <v>0.32749698379698</v>
      </c>
      <c r="AA14" s="14">
        <v>0.20983207359564901</v>
      </c>
      <c r="AB14" s="14">
        <v>0.182953695726637</v>
      </c>
      <c r="AC14" s="14">
        <v>0.13413121686448301</v>
      </c>
      <c r="AD14" s="14">
        <v>0</v>
      </c>
      <c r="AE14" s="14"/>
      <c r="AF14" s="14">
        <v>0.21535659510893199</v>
      </c>
      <c r="AG14" s="14">
        <v>0.13299798773785099</v>
      </c>
      <c r="AH14" s="14">
        <v>0.23756216685654299</v>
      </c>
      <c r="AI14" s="14"/>
      <c r="AJ14" s="14">
        <v>0.23390297623654299</v>
      </c>
      <c r="AK14" s="14">
        <v>0.16359840516345101</v>
      </c>
      <c r="AL14" s="14">
        <v>9.9913229633924794E-2</v>
      </c>
      <c r="AM14" s="14">
        <v>0</v>
      </c>
      <c r="AN14" s="14">
        <v>0.235927417140155</v>
      </c>
      <c r="AO14" s="14"/>
      <c r="AP14" s="14">
        <v>0.32734027296491702</v>
      </c>
      <c r="AQ14" s="14">
        <v>0.16506992581816299</v>
      </c>
      <c r="AR14" s="14">
        <v>0.13649314597835899</v>
      </c>
      <c r="AS14" s="14"/>
      <c r="AT14" s="14">
        <v>0.210253897152055</v>
      </c>
      <c r="AU14" s="14">
        <v>0.22640056688291099</v>
      </c>
      <c r="AV14" s="14">
        <v>0.12539771457112101</v>
      </c>
      <c r="AW14" s="14">
        <v>7.0149940053642598E-2</v>
      </c>
      <c r="AX14" s="14">
        <v>0.19915785583586901</v>
      </c>
      <c r="AY14" s="14"/>
      <c r="AZ14" s="14">
        <v>0.20108209778605399</v>
      </c>
      <c r="BA14" s="14">
        <v>0.15485885525946699</v>
      </c>
      <c r="BB14" s="14">
        <v>0.27500214476310297</v>
      </c>
      <c r="BC14" s="14">
        <v>0.15461758950080401</v>
      </c>
      <c r="BD14" s="14">
        <v>9.3612132895507294E-2</v>
      </c>
      <c r="BE14" s="14">
        <v>0.18259748641229401</v>
      </c>
    </row>
    <row r="15" spans="2:57" x14ac:dyDescent="0.25">
      <c r="B15" s="15" t="s">
        <v>196</v>
      </c>
      <c r="C15" s="14">
        <v>0.14739629187984901</v>
      </c>
      <c r="D15" s="14">
        <v>0.11333520486479</v>
      </c>
      <c r="E15" s="14">
        <v>0.18114340589460401</v>
      </c>
      <c r="F15" s="14"/>
      <c r="G15" s="14">
        <v>0.24186590734795901</v>
      </c>
      <c r="H15" s="14">
        <v>0.19817013258409399</v>
      </c>
      <c r="I15" s="14">
        <v>0.12545715084411599</v>
      </c>
      <c r="J15" s="14">
        <v>0.132531450606446</v>
      </c>
      <c r="K15" s="14">
        <v>0.27127213141216999</v>
      </c>
      <c r="L15" s="14">
        <v>0</v>
      </c>
      <c r="M15" s="14"/>
      <c r="N15" s="14">
        <v>0.130736445974415</v>
      </c>
      <c r="O15" s="14">
        <v>0.203395039449386</v>
      </c>
      <c r="P15" s="14">
        <v>0.14225083020676399</v>
      </c>
      <c r="Q15" s="14">
        <v>0.12740631408720601</v>
      </c>
      <c r="R15" s="14"/>
      <c r="S15" s="14">
        <v>0.14631755389803999</v>
      </c>
      <c r="T15" s="14">
        <v>0.159520229433913</v>
      </c>
      <c r="U15" s="14">
        <v>9.5436663233311694E-2</v>
      </c>
      <c r="V15" s="14">
        <v>0.31227469471599101</v>
      </c>
      <c r="W15" s="14">
        <v>6.4456670681377295E-2</v>
      </c>
      <c r="X15" s="14">
        <v>0.15788027088333501</v>
      </c>
      <c r="Y15" s="14">
        <v>0.26033012475086698</v>
      </c>
      <c r="Z15" s="14">
        <v>0.12045347694245701</v>
      </c>
      <c r="AA15" s="14">
        <v>0.12566893484372399</v>
      </c>
      <c r="AB15" s="14">
        <v>5.7939543889953801E-2</v>
      </c>
      <c r="AC15" s="14">
        <v>0.13413121686448301</v>
      </c>
      <c r="AD15" s="14">
        <v>0.100862230206681</v>
      </c>
      <c r="AE15" s="14"/>
      <c r="AF15" s="14">
        <v>0.175783706154132</v>
      </c>
      <c r="AG15" s="14">
        <v>0.103341834079808</v>
      </c>
      <c r="AH15" s="14">
        <v>0.22548329619244301</v>
      </c>
      <c r="AI15" s="14"/>
      <c r="AJ15" s="14">
        <v>0.16630879937359999</v>
      </c>
      <c r="AK15" s="14">
        <v>0.143737569794367</v>
      </c>
      <c r="AL15" s="14">
        <v>0.13051445620289201</v>
      </c>
      <c r="AM15" s="14">
        <v>0</v>
      </c>
      <c r="AN15" s="14">
        <v>0.19618545894358499</v>
      </c>
      <c r="AO15" s="14"/>
      <c r="AP15" s="14">
        <v>0.14824536582554301</v>
      </c>
      <c r="AQ15" s="14">
        <v>0.14488525982578501</v>
      </c>
      <c r="AR15" s="14">
        <v>0.18588685178397099</v>
      </c>
      <c r="AS15" s="14"/>
      <c r="AT15" s="14">
        <v>0.23638277521471099</v>
      </c>
      <c r="AU15" s="14">
        <v>0.14427721022831799</v>
      </c>
      <c r="AV15" s="14">
        <v>0.12337548860199</v>
      </c>
      <c r="AW15" s="14">
        <v>6.5369403279802299E-2</v>
      </c>
      <c r="AX15" s="14">
        <v>0.17669496043458799</v>
      </c>
      <c r="AY15" s="14"/>
      <c r="AZ15" s="14">
        <v>0.17674448815541599</v>
      </c>
      <c r="BA15" s="14">
        <v>0.134369886375523</v>
      </c>
      <c r="BB15" s="14">
        <v>0.19136625151036499</v>
      </c>
      <c r="BC15" s="14">
        <v>8.3329448674832496E-2</v>
      </c>
      <c r="BD15" s="14">
        <v>9.4525865483827395E-2</v>
      </c>
      <c r="BE15" s="14">
        <v>0.28541125359341601</v>
      </c>
    </row>
    <row r="16" spans="2:57" x14ac:dyDescent="0.25">
      <c r="B16" s="15" t="s">
        <v>194</v>
      </c>
      <c r="C16" s="14">
        <v>0.128260493204087</v>
      </c>
      <c r="D16" s="14">
        <v>0.14091497329247299</v>
      </c>
      <c r="E16" s="14">
        <v>0.115722661333031</v>
      </c>
      <c r="F16" s="14"/>
      <c r="G16" s="14">
        <v>0.29381775856918302</v>
      </c>
      <c r="H16" s="14">
        <v>0.20930480402368601</v>
      </c>
      <c r="I16" s="14">
        <v>0.145729842106257</v>
      </c>
      <c r="J16" s="14">
        <v>7.0898251236823404E-2</v>
      </c>
      <c r="K16" s="14">
        <v>6.1530817720355201E-2</v>
      </c>
      <c r="L16" s="14">
        <v>0</v>
      </c>
      <c r="M16" s="14"/>
      <c r="N16" s="14">
        <v>8.1288118746967605E-2</v>
      </c>
      <c r="O16" s="14">
        <v>0.13014485144242499</v>
      </c>
      <c r="P16" s="14">
        <v>0.15025260583081501</v>
      </c>
      <c r="Q16" s="14">
        <v>0.15972753541844301</v>
      </c>
      <c r="R16" s="14"/>
      <c r="S16" s="14">
        <v>0.23316569210702701</v>
      </c>
      <c r="T16" s="14">
        <v>0.14609313158903101</v>
      </c>
      <c r="U16" s="14">
        <v>0.102168865754917</v>
      </c>
      <c r="V16" s="14">
        <v>0.1645789045263</v>
      </c>
      <c r="W16" s="14">
        <v>0</v>
      </c>
      <c r="X16" s="14">
        <v>0.13616564050740201</v>
      </c>
      <c r="Y16" s="14">
        <v>7.9467604859209007E-2</v>
      </c>
      <c r="Z16" s="14">
        <v>9.6694153254875403E-2</v>
      </c>
      <c r="AA16" s="14">
        <v>0.17424882493296801</v>
      </c>
      <c r="AB16" s="14">
        <v>5.6129596632634199E-2</v>
      </c>
      <c r="AC16" s="14">
        <v>0</v>
      </c>
      <c r="AD16" s="14">
        <v>0.178368455052407</v>
      </c>
      <c r="AE16" s="14"/>
      <c r="AF16" s="14">
        <v>0.13072510307162899</v>
      </c>
      <c r="AG16" s="14">
        <v>0.125955431332856</v>
      </c>
      <c r="AH16" s="14">
        <v>0.13882715925395001</v>
      </c>
      <c r="AI16" s="14"/>
      <c r="AJ16" s="14">
        <v>0.109724066240458</v>
      </c>
      <c r="AK16" s="14">
        <v>0.147749504145854</v>
      </c>
      <c r="AL16" s="14">
        <v>0.16043458455917201</v>
      </c>
      <c r="AM16" s="14">
        <v>0</v>
      </c>
      <c r="AN16" s="14">
        <v>0.114019358446905</v>
      </c>
      <c r="AO16" s="14"/>
      <c r="AP16" s="14">
        <v>0.10202837759941399</v>
      </c>
      <c r="AQ16" s="14">
        <v>0.15173932170070301</v>
      </c>
      <c r="AR16" s="14">
        <v>0.146954996306083</v>
      </c>
      <c r="AS16" s="14"/>
      <c r="AT16" s="14">
        <v>8.0884124433220003E-2</v>
      </c>
      <c r="AU16" s="14">
        <v>0.213480101466651</v>
      </c>
      <c r="AV16" s="14">
        <v>0.14687817625133701</v>
      </c>
      <c r="AW16" s="14">
        <v>4.2141680894686603E-2</v>
      </c>
      <c r="AX16" s="14">
        <v>0.19915785583586901</v>
      </c>
      <c r="AY16" s="14"/>
      <c r="AZ16" s="14">
        <v>0.167137882624527</v>
      </c>
      <c r="BA16" s="14">
        <v>0.10221006523138</v>
      </c>
      <c r="BB16" s="14">
        <v>0.15658196483308101</v>
      </c>
      <c r="BC16" s="14">
        <v>0.19747042355249</v>
      </c>
      <c r="BD16" s="14">
        <v>2.9533080559526598E-2</v>
      </c>
      <c r="BE16" s="14">
        <v>9.2946716885074596E-2</v>
      </c>
    </row>
    <row r="17" spans="2:57" x14ac:dyDescent="0.25">
      <c r="B17" s="15" t="s">
        <v>87</v>
      </c>
      <c r="C17" s="14">
        <v>8.2980618809890203E-2</v>
      </c>
      <c r="D17" s="14">
        <v>7.3324304146819397E-2</v>
      </c>
      <c r="E17" s="14">
        <v>9.2547922159690196E-2</v>
      </c>
      <c r="F17" s="14"/>
      <c r="G17" s="14">
        <v>0</v>
      </c>
      <c r="H17" s="14">
        <v>0.123987867742145</v>
      </c>
      <c r="I17" s="14">
        <v>9.7088907123222906E-2</v>
      </c>
      <c r="J17" s="14">
        <v>6.32426624951275E-2</v>
      </c>
      <c r="K17" s="14">
        <v>0</v>
      </c>
      <c r="L17" s="14">
        <v>0</v>
      </c>
      <c r="M17" s="14"/>
      <c r="N17" s="14">
        <v>3.0787891911611302E-2</v>
      </c>
      <c r="O17" s="14">
        <v>5.6368959654285997E-2</v>
      </c>
      <c r="P17" s="14">
        <v>9.6241180614755104E-2</v>
      </c>
      <c r="Q17" s="14">
        <v>0.14965427597742101</v>
      </c>
      <c r="R17" s="14"/>
      <c r="S17" s="14">
        <v>3.6175783689508703E-2</v>
      </c>
      <c r="T17" s="14">
        <v>4.9918624980881697E-2</v>
      </c>
      <c r="U17" s="14">
        <v>5.8876039936427003E-2</v>
      </c>
      <c r="V17" s="14">
        <v>0</v>
      </c>
      <c r="W17" s="14">
        <v>0.149288412736818</v>
      </c>
      <c r="X17" s="14">
        <v>0.13217368636744301</v>
      </c>
      <c r="Y17" s="14">
        <v>4.9956102268956602E-2</v>
      </c>
      <c r="Z17" s="14">
        <v>0.13943992995832699</v>
      </c>
      <c r="AA17" s="14">
        <v>9.5614649930651205E-2</v>
      </c>
      <c r="AB17" s="14">
        <v>0.185958228202173</v>
      </c>
      <c r="AC17" s="14">
        <v>0.14384406334605099</v>
      </c>
      <c r="AD17" s="14">
        <v>0</v>
      </c>
      <c r="AE17" s="14"/>
      <c r="AF17" s="14">
        <v>0.101739295234165</v>
      </c>
      <c r="AG17" s="14">
        <v>7.8492209955394299E-2</v>
      </c>
      <c r="AH17" s="14">
        <v>6.7970217736502206E-2</v>
      </c>
      <c r="AI17" s="14"/>
      <c r="AJ17" s="14">
        <v>4.5074168412991902E-2</v>
      </c>
      <c r="AK17" s="14">
        <v>9.3625372530767206E-2</v>
      </c>
      <c r="AL17" s="14">
        <v>5.6005917772115499E-2</v>
      </c>
      <c r="AM17" s="14">
        <v>0</v>
      </c>
      <c r="AN17" s="14">
        <v>0.114705134514011</v>
      </c>
      <c r="AO17" s="14"/>
      <c r="AP17" s="14">
        <v>5.0433347701002502E-2</v>
      </c>
      <c r="AQ17" s="14">
        <v>7.0169325546669298E-2</v>
      </c>
      <c r="AR17" s="14">
        <v>6.8421110206367097E-2</v>
      </c>
      <c r="AS17" s="14"/>
      <c r="AT17" s="14">
        <v>0.13520873679609</v>
      </c>
      <c r="AU17" s="14">
        <v>9.4465928461478998E-2</v>
      </c>
      <c r="AV17" s="14">
        <v>7.3011291175471393E-2</v>
      </c>
      <c r="AW17" s="14">
        <v>3.9407977760200497E-2</v>
      </c>
      <c r="AX17" s="14">
        <v>0</v>
      </c>
      <c r="AY17" s="14"/>
      <c r="AZ17" s="14">
        <v>4.0354023616152E-2</v>
      </c>
      <c r="BA17" s="14">
        <v>8.0723042392694302E-2</v>
      </c>
      <c r="BB17" s="14">
        <v>9.1246802042942804E-2</v>
      </c>
      <c r="BC17" s="14">
        <v>9.6428984198362905E-2</v>
      </c>
      <c r="BD17" s="14">
        <v>0.13542377158022501</v>
      </c>
      <c r="BE17" s="14">
        <v>0.10496127311041201</v>
      </c>
    </row>
    <row r="18" spans="2:57" x14ac:dyDescent="0.25">
      <c r="B18" s="15" t="s">
        <v>378</v>
      </c>
      <c r="C18" s="14">
        <v>8.11041630972094E-2</v>
      </c>
      <c r="D18" s="14">
        <v>0.100848768205254</v>
      </c>
      <c r="E18" s="14">
        <v>6.1541562541833801E-2</v>
      </c>
      <c r="F18" s="14"/>
      <c r="G18" s="14">
        <v>0</v>
      </c>
      <c r="H18" s="14">
        <v>0.10277807988552</v>
      </c>
      <c r="I18" s="14">
        <v>7.0714211639957295E-2</v>
      </c>
      <c r="J18" s="14">
        <v>0.10453560819883401</v>
      </c>
      <c r="K18" s="14">
        <v>0</v>
      </c>
      <c r="L18" s="14">
        <v>0</v>
      </c>
      <c r="M18" s="14"/>
      <c r="N18" s="14">
        <v>6.5762709024360405E-2</v>
      </c>
      <c r="O18" s="14">
        <v>0.153041961237215</v>
      </c>
      <c r="P18" s="14">
        <v>8.0326728223699698E-2</v>
      </c>
      <c r="Q18" s="14">
        <v>4.36437296578761E-2</v>
      </c>
      <c r="R18" s="14"/>
      <c r="S18" s="14">
        <v>6.6544233421624896E-2</v>
      </c>
      <c r="T18" s="14">
        <v>0.10258843013201201</v>
      </c>
      <c r="U18" s="14">
        <v>0.104361937770929</v>
      </c>
      <c r="V18" s="14">
        <v>0</v>
      </c>
      <c r="W18" s="14">
        <v>0.26702318011088499</v>
      </c>
      <c r="X18" s="14">
        <v>0</v>
      </c>
      <c r="Y18" s="14">
        <v>8.0850977221397405E-2</v>
      </c>
      <c r="Z18" s="14">
        <v>0</v>
      </c>
      <c r="AA18" s="14">
        <v>6.3618995489241895E-2</v>
      </c>
      <c r="AB18" s="14">
        <v>0.194577015979844</v>
      </c>
      <c r="AC18" s="14">
        <v>7.3886649809354193E-2</v>
      </c>
      <c r="AD18" s="14">
        <v>0</v>
      </c>
      <c r="AE18" s="14"/>
      <c r="AF18" s="14">
        <v>7.9638127174713899E-2</v>
      </c>
      <c r="AG18" s="14">
        <v>0.107056368203278</v>
      </c>
      <c r="AH18" s="14">
        <v>1.99835044909575E-2</v>
      </c>
      <c r="AI18" s="14"/>
      <c r="AJ18" s="14">
        <v>0.10128182003964099</v>
      </c>
      <c r="AK18" s="14">
        <v>0.11016359482091299</v>
      </c>
      <c r="AL18" s="14">
        <v>0</v>
      </c>
      <c r="AM18" s="14">
        <v>0</v>
      </c>
      <c r="AN18" s="14">
        <v>2.5169157407405399E-2</v>
      </c>
      <c r="AO18" s="14"/>
      <c r="AP18" s="14">
        <v>0.13629969919780799</v>
      </c>
      <c r="AQ18" s="14">
        <v>9.2879728830247907E-2</v>
      </c>
      <c r="AR18" s="14">
        <v>0</v>
      </c>
      <c r="AS18" s="14"/>
      <c r="AT18" s="14">
        <v>5.4707398205383902E-2</v>
      </c>
      <c r="AU18" s="14">
        <v>4.2321108496027403E-2</v>
      </c>
      <c r="AV18" s="14">
        <v>0.102081551555018</v>
      </c>
      <c r="AW18" s="14">
        <v>0.104861698967972</v>
      </c>
      <c r="AX18" s="14">
        <v>0.14395960014178599</v>
      </c>
      <c r="AY18" s="14"/>
      <c r="AZ18" s="14">
        <v>0.102762472938106</v>
      </c>
      <c r="BA18" s="14">
        <v>5.7271251737351099E-2</v>
      </c>
      <c r="BB18" s="14">
        <v>7.9048624934423495E-2</v>
      </c>
      <c r="BC18" s="14">
        <v>6.6725972925982105E-2</v>
      </c>
      <c r="BD18" s="14">
        <v>0.12326340216321</v>
      </c>
      <c r="BE18" s="14">
        <v>7.8866155379563901E-2</v>
      </c>
    </row>
    <row r="19" spans="2:57" x14ac:dyDescent="0.25">
      <c r="B19" s="15" t="s">
        <v>376</v>
      </c>
      <c r="C19" s="14">
        <v>5.7851590685570102E-2</v>
      </c>
      <c r="D19" s="14">
        <v>7.0662150096046705E-2</v>
      </c>
      <c r="E19" s="14">
        <v>4.5159118221992797E-2</v>
      </c>
      <c r="F19" s="14"/>
      <c r="G19" s="14">
        <v>0.239957740569749</v>
      </c>
      <c r="H19" s="14">
        <v>4.9565535664522903E-2</v>
      </c>
      <c r="I19" s="14">
        <v>2.8669954790546098E-2</v>
      </c>
      <c r="J19" s="14">
        <v>9.3514368125878294E-2</v>
      </c>
      <c r="K19" s="14">
        <v>6.3829857250784605E-2</v>
      </c>
      <c r="L19" s="14">
        <v>0</v>
      </c>
      <c r="M19" s="14"/>
      <c r="N19" s="14">
        <v>0.11290746616722599</v>
      </c>
      <c r="O19" s="14">
        <v>7.3650732730218604E-2</v>
      </c>
      <c r="P19" s="14">
        <v>4.0325066419110697E-2</v>
      </c>
      <c r="Q19" s="14">
        <v>0</v>
      </c>
      <c r="R19" s="14"/>
      <c r="S19" s="14">
        <v>0.14569586649164101</v>
      </c>
      <c r="T19" s="14">
        <v>0</v>
      </c>
      <c r="U19" s="14">
        <v>0.10911376608199801</v>
      </c>
      <c r="V19" s="14">
        <v>0</v>
      </c>
      <c r="W19" s="14">
        <v>0.206097675704418</v>
      </c>
      <c r="X19" s="14">
        <v>3.5504576672691003E-2</v>
      </c>
      <c r="Y19" s="14">
        <v>4.02653703392305E-2</v>
      </c>
      <c r="Z19" s="14">
        <v>0</v>
      </c>
      <c r="AA19" s="14">
        <v>8.1831090901768197E-2</v>
      </c>
      <c r="AB19" s="14">
        <v>0</v>
      </c>
      <c r="AC19" s="14">
        <v>0</v>
      </c>
      <c r="AD19" s="14">
        <v>0</v>
      </c>
      <c r="AE19" s="14"/>
      <c r="AF19" s="14">
        <v>2.2615777855981099E-2</v>
      </c>
      <c r="AG19" s="14">
        <v>8.4787836447100196E-2</v>
      </c>
      <c r="AH19" s="14">
        <v>5.1229460968081501E-2</v>
      </c>
      <c r="AI19" s="14"/>
      <c r="AJ19" s="14">
        <v>3.89790530890562E-2</v>
      </c>
      <c r="AK19" s="14">
        <v>2.9690841181245001E-2</v>
      </c>
      <c r="AL19" s="14">
        <v>0.17685512487267999</v>
      </c>
      <c r="AM19" s="14">
        <v>0</v>
      </c>
      <c r="AN19" s="14">
        <v>8.3708968339405901E-2</v>
      </c>
      <c r="AO19" s="14"/>
      <c r="AP19" s="14">
        <v>2.1083368565291801E-2</v>
      </c>
      <c r="AQ19" s="14">
        <v>7.5885507526366094E-2</v>
      </c>
      <c r="AR19" s="14">
        <v>0.13423356894048799</v>
      </c>
      <c r="AS19" s="14"/>
      <c r="AT19" s="14">
        <v>3.1631448587022902E-2</v>
      </c>
      <c r="AU19" s="14">
        <v>0</v>
      </c>
      <c r="AV19" s="14">
        <v>6.5395824677872194E-2</v>
      </c>
      <c r="AW19" s="14">
        <v>9.1439128452823801E-2</v>
      </c>
      <c r="AX19" s="14">
        <v>0.16265003632119901</v>
      </c>
      <c r="AY19" s="14"/>
      <c r="AZ19" s="14">
        <v>0.118752715337358</v>
      </c>
      <c r="BA19" s="14">
        <v>4.6173880794483597E-2</v>
      </c>
      <c r="BB19" s="14">
        <v>3.2620511071162303E-2</v>
      </c>
      <c r="BC19" s="14">
        <v>2.7647390255262302E-2</v>
      </c>
      <c r="BD19" s="14">
        <v>6.0129049627793897E-2</v>
      </c>
      <c r="BE19" s="14">
        <v>0</v>
      </c>
    </row>
    <row r="20" spans="2:57" x14ac:dyDescent="0.25">
      <c r="B20" s="15" t="s">
        <v>377</v>
      </c>
      <c r="C20" s="14">
        <v>3.8535792691820898E-2</v>
      </c>
      <c r="D20" s="14">
        <v>5.6068430331242501E-2</v>
      </c>
      <c r="E20" s="14">
        <v>2.1164769825305799E-2</v>
      </c>
      <c r="F20" s="14"/>
      <c r="G20" s="14">
        <v>0</v>
      </c>
      <c r="H20" s="14">
        <v>0</v>
      </c>
      <c r="I20" s="14">
        <v>6.0262693775831502E-2</v>
      </c>
      <c r="J20" s="14">
        <v>2.2500462008545701E-2</v>
      </c>
      <c r="K20" s="14">
        <v>6.7635222292343006E-2</v>
      </c>
      <c r="L20" s="14">
        <v>0</v>
      </c>
      <c r="M20" s="14"/>
      <c r="N20" s="14">
        <v>6.3753843043721406E-2</v>
      </c>
      <c r="O20" s="14">
        <v>1.7400109186174999E-2</v>
      </c>
      <c r="P20" s="14">
        <v>0</v>
      </c>
      <c r="Q20" s="14">
        <v>6.0291764631592602E-2</v>
      </c>
      <c r="R20" s="14"/>
      <c r="S20" s="14">
        <v>3.4253764146737802E-2</v>
      </c>
      <c r="T20" s="14">
        <v>0</v>
      </c>
      <c r="U20" s="14">
        <v>4.7780312838898303E-2</v>
      </c>
      <c r="V20" s="14">
        <v>0.10106207935856699</v>
      </c>
      <c r="W20" s="14">
        <v>0</v>
      </c>
      <c r="X20" s="14">
        <v>8.6704732191819706E-2</v>
      </c>
      <c r="Y20" s="14">
        <v>3.9443573586699303E-2</v>
      </c>
      <c r="Z20" s="14">
        <v>0</v>
      </c>
      <c r="AA20" s="14">
        <v>6.7831444056345905E-2</v>
      </c>
      <c r="AB20" s="14">
        <v>0</v>
      </c>
      <c r="AC20" s="14">
        <v>0</v>
      </c>
      <c r="AD20" s="14">
        <v>7.7928236316030505E-2</v>
      </c>
      <c r="AE20" s="14"/>
      <c r="AF20" s="14">
        <v>2.93848858409636E-2</v>
      </c>
      <c r="AG20" s="14">
        <v>4.8970744773467099E-2</v>
      </c>
      <c r="AH20" s="14">
        <v>2.9244219101049899E-2</v>
      </c>
      <c r="AI20" s="14"/>
      <c r="AJ20" s="14">
        <v>2.0023518683936498E-2</v>
      </c>
      <c r="AK20" s="14">
        <v>4.3073408862756402E-2</v>
      </c>
      <c r="AL20" s="14">
        <v>5.3030323120380501E-2</v>
      </c>
      <c r="AM20" s="14">
        <v>0</v>
      </c>
      <c r="AN20" s="14">
        <v>6.3176392216063096E-2</v>
      </c>
      <c r="AO20" s="14"/>
      <c r="AP20" s="14">
        <v>0</v>
      </c>
      <c r="AQ20" s="14">
        <v>6.8275100242657594E-2</v>
      </c>
      <c r="AR20" s="14">
        <v>7.2445617677160498E-2</v>
      </c>
      <c r="AS20" s="14"/>
      <c r="AT20" s="14">
        <v>2.36611838042062E-2</v>
      </c>
      <c r="AU20" s="14">
        <v>5.1448960819097403E-2</v>
      </c>
      <c r="AV20" s="14">
        <v>4.7758300659713003E-2</v>
      </c>
      <c r="AW20" s="14">
        <v>6.3393572887688196E-2</v>
      </c>
      <c r="AX20" s="14">
        <v>0</v>
      </c>
      <c r="AY20" s="14"/>
      <c r="AZ20" s="14">
        <v>3.5739245519853302E-2</v>
      </c>
      <c r="BA20" s="14">
        <v>4.9345192653303199E-2</v>
      </c>
      <c r="BB20" s="14">
        <v>3.5901203446909898E-2</v>
      </c>
      <c r="BC20" s="14">
        <v>6.81556869414221E-2</v>
      </c>
      <c r="BD20" s="14">
        <v>0</v>
      </c>
      <c r="BE20" s="14">
        <v>0</v>
      </c>
    </row>
    <row r="21" spans="2:57" x14ac:dyDescent="0.25">
      <c r="B21" s="15" t="s">
        <v>185</v>
      </c>
      <c r="C21" s="23">
        <v>4.6282019333409502E-2</v>
      </c>
      <c r="D21" s="23">
        <v>6.8162871656407401E-2</v>
      </c>
      <c r="E21" s="23">
        <v>2.4602863358212299E-2</v>
      </c>
      <c r="F21" s="23"/>
      <c r="G21" s="23">
        <v>0</v>
      </c>
      <c r="H21" s="23">
        <v>2.9979700785929601E-2</v>
      </c>
      <c r="I21" s="23">
        <v>5.7106873423401303E-2</v>
      </c>
      <c r="J21" s="23">
        <v>4.8618535674854302E-2</v>
      </c>
      <c r="K21" s="23">
        <v>0</v>
      </c>
      <c r="L21" s="23">
        <v>0</v>
      </c>
      <c r="M21" s="23"/>
      <c r="N21" s="23">
        <v>8.0916985225393895E-2</v>
      </c>
      <c r="O21" s="23">
        <v>0</v>
      </c>
      <c r="P21" s="23">
        <v>5.4910400735604201E-2</v>
      </c>
      <c r="Q21" s="23">
        <v>3.5891293769973999E-2</v>
      </c>
      <c r="R21" s="23"/>
      <c r="S21" s="23">
        <v>0</v>
      </c>
      <c r="T21" s="23">
        <v>2.43150999512197E-2</v>
      </c>
      <c r="U21" s="23">
        <v>0.17587339205799499</v>
      </c>
      <c r="V21" s="23">
        <v>8.2338831272681795E-2</v>
      </c>
      <c r="W21" s="23">
        <v>0</v>
      </c>
      <c r="X21" s="23">
        <v>4.0263041633965199E-2</v>
      </c>
      <c r="Y21" s="23">
        <v>9.0432016217064704E-2</v>
      </c>
      <c r="Z21" s="23">
        <v>0</v>
      </c>
      <c r="AA21" s="23">
        <v>6.6761465116251695E-2</v>
      </c>
      <c r="AB21" s="23">
        <v>5.4757279569671198E-2</v>
      </c>
      <c r="AC21" s="23">
        <v>0</v>
      </c>
      <c r="AD21" s="23">
        <v>0</v>
      </c>
      <c r="AE21" s="23"/>
      <c r="AF21" s="23">
        <v>4.4642791305776801E-2</v>
      </c>
      <c r="AG21" s="23">
        <v>5.02040702090992E-2</v>
      </c>
      <c r="AH21" s="23">
        <v>4.1819075474913203E-2</v>
      </c>
      <c r="AI21" s="23"/>
      <c r="AJ21" s="23">
        <v>1.8533455285397401E-2</v>
      </c>
      <c r="AK21" s="23">
        <v>7.6952456776797504E-2</v>
      </c>
      <c r="AL21" s="23">
        <v>5.2436077377121103E-2</v>
      </c>
      <c r="AM21" s="23">
        <v>0</v>
      </c>
      <c r="AN21" s="23">
        <v>2.8020966499967801E-2</v>
      </c>
      <c r="AO21" s="23"/>
      <c r="AP21" s="23">
        <v>2.9221743474548902E-2</v>
      </c>
      <c r="AQ21" s="23">
        <v>3.6567003729690399E-2</v>
      </c>
      <c r="AR21" s="23">
        <v>0.19788400202852499</v>
      </c>
      <c r="AS21" s="23"/>
      <c r="AT21" s="23">
        <v>7.6795839123650594E-2</v>
      </c>
      <c r="AU21" s="23">
        <v>1.97429145448192E-2</v>
      </c>
      <c r="AV21" s="23">
        <v>2.4442046431282401E-2</v>
      </c>
      <c r="AW21" s="23">
        <v>0.110462205255267</v>
      </c>
      <c r="AX21" s="23">
        <v>0</v>
      </c>
      <c r="AY21" s="23"/>
      <c r="AZ21" s="23">
        <v>0</v>
      </c>
      <c r="BA21" s="23">
        <v>5.4730969539441697E-2</v>
      </c>
      <c r="BB21" s="23">
        <v>2.96371893690313E-2</v>
      </c>
      <c r="BC21" s="23">
        <v>2.66871582522147E-2</v>
      </c>
      <c r="BD21" s="23">
        <v>0.167474470223658</v>
      </c>
      <c r="BE21" s="23">
        <v>0</v>
      </c>
    </row>
    <row r="22" spans="2:57" x14ac:dyDescent="0.25">
      <c r="B22" s="16" t="s">
        <v>390</v>
      </c>
    </row>
    <row r="23" spans="2:57" x14ac:dyDescent="0.25">
      <c r="B23" t="s">
        <v>91</v>
      </c>
    </row>
    <row r="24" spans="2:57" x14ac:dyDescent="0.25">
      <c r="B24" t="s">
        <v>92</v>
      </c>
    </row>
    <row r="26" spans="2:57" x14ac:dyDescent="0.25">
      <c r="B26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B2:BE20"/>
  <sheetViews>
    <sheetView showGridLines="0" topLeftCell="A5" workbookViewId="0">
      <pane xSplit="2" topLeftCell="C1" activePane="topRight" state="frozen"/>
      <selection pane="topRight" activeCell="B16" sqref="B16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401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1194</v>
      </c>
      <c r="D7" s="10">
        <v>589</v>
      </c>
      <c r="E7" s="10">
        <v>602</v>
      </c>
      <c r="F7" s="10"/>
      <c r="G7" s="10">
        <v>153</v>
      </c>
      <c r="H7" s="10">
        <v>267</v>
      </c>
      <c r="I7" s="10">
        <v>268</v>
      </c>
      <c r="J7" s="10">
        <v>278</v>
      </c>
      <c r="K7" s="10">
        <v>176</v>
      </c>
      <c r="L7" s="10">
        <v>52</v>
      </c>
      <c r="M7" s="10"/>
      <c r="N7" s="10">
        <v>354</v>
      </c>
      <c r="O7" s="10">
        <v>348</v>
      </c>
      <c r="P7" s="10">
        <v>284</v>
      </c>
      <c r="Q7" s="10">
        <v>205</v>
      </c>
      <c r="R7" s="10"/>
      <c r="S7" s="10">
        <v>181</v>
      </c>
      <c r="T7" s="10">
        <v>167</v>
      </c>
      <c r="U7" s="10">
        <v>88</v>
      </c>
      <c r="V7" s="10">
        <v>102</v>
      </c>
      <c r="W7" s="10">
        <v>83</v>
      </c>
      <c r="X7" s="10">
        <v>104</v>
      </c>
      <c r="Y7" s="10">
        <v>95</v>
      </c>
      <c r="Z7" s="10">
        <v>48</v>
      </c>
      <c r="AA7" s="10">
        <v>128</v>
      </c>
      <c r="AB7" s="10">
        <v>95</v>
      </c>
      <c r="AC7" s="10">
        <v>60</v>
      </c>
      <c r="AD7" s="10">
        <v>43</v>
      </c>
      <c r="AE7" s="10"/>
      <c r="AF7" s="10">
        <v>372</v>
      </c>
      <c r="AG7" s="10">
        <v>512</v>
      </c>
      <c r="AH7" s="10">
        <v>197</v>
      </c>
      <c r="AI7" s="10"/>
      <c r="AJ7" s="10">
        <v>352</v>
      </c>
      <c r="AK7" s="10">
        <v>379</v>
      </c>
      <c r="AL7" s="10">
        <v>89</v>
      </c>
      <c r="AM7" s="10">
        <v>15</v>
      </c>
      <c r="AN7" s="10">
        <v>165</v>
      </c>
      <c r="AO7" s="10"/>
      <c r="AP7" s="10">
        <v>208</v>
      </c>
      <c r="AQ7" s="10">
        <v>472</v>
      </c>
      <c r="AR7" s="10">
        <v>80</v>
      </c>
      <c r="AS7" s="10"/>
      <c r="AT7" s="10">
        <v>226</v>
      </c>
      <c r="AU7" s="10">
        <v>248</v>
      </c>
      <c r="AV7" s="10">
        <v>393</v>
      </c>
      <c r="AW7" s="10">
        <v>172</v>
      </c>
      <c r="AX7" s="10">
        <v>17</v>
      </c>
      <c r="AY7" s="10"/>
      <c r="AZ7" s="10">
        <v>332</v>
      </c>
      <c r="BA7" s="10">
        <v>358</v>
      </c>
      <c r="BB7" s="10">
        <v>148</v>
      </c>
      <c r="BC7" s="10">
        <v>180</v>
      </c>
      <c r="BD7" s="10">
        <v>105</v>
      </c>
      <c r="BE7" s="10">
        <v>71</v>
      </c>
    </row>
    <row r="8" spans="2:57" ht="30" customHeight="1" x14ac:dyDescent="0.25">
      <c r="B8" s="11" t="s">
        <v>20</v>
      </c>
      <c r="C8" s="11">
        <v>1217</v>
      </c>
      <c r="D8" s="11">
        <v>625</v>
      </c>
      <c r="E8" s="11">
        <v>589</v>
      </c>
      <c r="F8" s="11"/>
      <c r="G8" s="11">
        <v>160</v>
      </c>
      <c r="H8" s="11">
        <v>294</v>
      </c>
      <c r="I8" s="11">
        <v>281</v>
      </c>
      <c r="J8" s="11">
        <v>273</v>
      </c>
      <c r="K8" s="11">
        <v>159</v>
      </c>
      <c r="L8" s="11">
        <v>49</v>
      </c>
      <c r="M8" s="11"/>
      <c r="N8" s="11">
        <v>337</v>
      </c>
      <c r="O8" s="11">
        <v>329</v>
      </c>
      <c r="P8" s="11">
        <v>306</v>
      </c>
      <c r="Q8" s="11">
        <v>242</v>
      </c>
      <c r="R8" s="11"/>
      <c r="S8" s="11">
        <v>191</v>
      </c>
      <c r="T8" s="11">
        <v>160</v>
      </c>
      <c r="U8" s="11">
        <v>86</v>
      </c>
      <c r="V8" s="11">
        <v>109</v>
      </c>
      <c r="W8" s="11">
        <v>84</v>
      </c>
      <c r="X8" s="11">
        <v>113</v>
      </c>
      <c r="Y8" s="11">
        <v>93</v>
      </c>
      <c r="Z8" s="11">
        <v>47</v>
      </c>
      <c r="AA8" s="11">
        <v>132</v>
      </c>
      <c r="AB8" s="11">
        <v>103</v>
      </c>
      <c r="AC8" s="11">
        <v>60</v>
      </c>
      <c r="AD8" s="11">
        <v>41</v>
      </c>
      <c r="AE8" s="11"/>
      <c r="AF8" s="11">
        <v>374</v>
      </c>
      <c r="AG8" s="11">
        <v>517</v>
      </c>
      <c r="AH8" s="11">
        <v>209</v>
      </c>
      <c r="AI8" s="11"/>
      <c r="AJ8" s="11">
        <v>352</v>
      </c>
      <c r="AK8" s="11">
        <v>388</v>
      </c>
      <c r="AL8" s="11">
        <v>88</v>
      </c>
      <c r="AM8" s="11">
        <v>15</v>
      </c>
      <c r="AN8" s="11">
        <v>175</v>
      </c>
      <c r="AO8" s="11"/>
      <c r="AP8" s="11">
        <v>211</v>
      </c>
      <c r="AQ8" s="11">
        <v>484</v>
      </c>
      <c r="AR8" s="11">
        <v>80</v>
      </c>
      <c r="AS8" s="11"/>
      <c r="AT8" s="11">
        <v>238</v>
      </c>
      <c r="AU8" s="11">
        <v>256</v>
      </c>
      <c r="AV8" s="11">
        <v>395</v>
      </c>
      <c r="AW8" s="11">
        <v>174</v>
      </c>
      <c r="AX8" s="11">
        <v>17</v>
      </c>
      <c r="AY8" s="11"/>
      <c r="AZ8" s="11">
        <v>350</v>
      </c>
      <c r="BA8" s="11">
        <v>362</v>
      </c>
      <c r="BB8" s="11">
        <v>151</v>
      </c>
      <c r="BC8" s="11">
        <v>180</v>
      </c>
      <c r="BD8" s="11">
        <v>102</v>
      </c>
      <c r="BE8" s="11">
        <v>72</v>
      </c>
    </row>
    <row r="9" spans="2:57" x14ac:dyDescent="0.25">
      <c r="B9" s="15" t="s">
        <v>232</v>
      </c>
      <c r="C9" s="14">
        <v>0.183851581193376</v>
      </c>
      <c r="D9" s="14">
        <v>0.20190873890521599</v>
      </c>
      <c r="E9" s="14">
        <v>0.165618342634304</v>
      </c>
      <c r="F9" s="14"/>
      <c r="G9" s="14">
        <v>0.196196166262608</v>
      </c>
      <c r="H9" s="14">
        <v>0.193083303728975</v>
      </c>
      <c r="I9" s="14">
        <v>0.18439507569533101</v>
      </c>
      <c r="J9" s="14">
        <v>0.17336488894994601</v>
      </c>
      <c r="K9" s="14">
        <v>0.17097349817903501</v>
      </c>
      <c r="L9" s="14">
        <v>0.185464854225458</v>
      </c>
      <c r="M9" s="14"/>
      <c r="N9" s="14">
        <v>0.25479302948452198</v>
      </c>
      <c r="O9" s="14">
        <v>0.16197589237919399</v>
      </c>
      <c r="P9" s="14">
        <v>0.183473406397028</v>
      </c>
      <c r="Q9" s="14">
        <v>0.113493323392305</v>
      </c>
      <c r="R9" s="14"/>
      <c r="S9" s="14">
        <v>0.231452583168336</v>
      </c>
      <c r="T9" s="14">
        <v>0.148062404883401</v>
      </c>
      <c r="U9" s="14">
        <v>0.12152485474180801</v>
      </c>
      <c r="V9" s="14">
        <v>0.19462749707240001</v>
      </c>
      <c r="W9" s="14">
        <v>0.15439642467725601</v>
      </c>
      <c r="X9" s="14">
        <v>0.19029283384017801</v>
      </c>
      <c r="Y9" s="14">
        <v>0.24343122190260599</v>
      </c>
      <c r="Z9" s="14">
        <v>0.225434264454793</v>
      </c>
      <c r="AA9" s="14">
        <v>0.198450756876037</v>
      </c>
      <c r="AB9" s="14">
        <v>0.13697869633555601</v>
      </c>
      <c r="AC9" s="14">
        <v>0.134575915072282</v>
      </c>
      <c r="AD9" s="14">
        <v>0.20722408612178</v>
      </c>
      <c r="AE9" s="14"/>
      <c r="AF9" s="14">
        <v>0.174556396055423</v>
      </c>
      <c r="AG9" s="14">
        <v>0.19497744292597599</v>
      </c>
      <c r="AH9" s="14">
        <v>0.19489652932718199</v>
      </c>
      <c r="AI9" s="14"/>
      <c r="AJ9" s="14">
        <v>0.19821263038054701</v>
      </c>
      <c r="AK9" s="14">
        <v>0.20691667369660599</v>
      </c>
      <c r="AL9" s="14">
        <v>0.20989559837903701</v>
      </c>
      <c r="AM9" s="14">
        <v>0.124193412694139</v>
      </c>
      <c r="AN9" s="14">
        <v>0.13279945592487299</v>
      </c>
      <c r="AO9" s="14"/>
      <c r="AP9" s="14">
        <v>0.25447643292684802</v>
      </c>
      <c r="AQ9" s="14">
        <v>0.19006665579652901</v>
      </c>
      <c r="AR9" s="14">
        <v>0.21480596757943099</v>
      </c>
      <c r="AS9" s="14"/>
      <c r="AT9" s="14">
        <v>0.115381909259428</v>
      </c>
      <c r="AU9" s="14">
        <v>0.133276308159336</v>
      </c>
      <c r="AV9" s="14">
        <v>0.19815167685413901</v>
      </c>
      <c r="AW9" s="14">
        <v>0.28539295721227398</v>
      </c>
      <c r="AX9" s="14">
        <v>0.314179832983628</v>
      </c>
      <c r="AY9" s="14"/>
      <c r="AZ9" s="14">
        <v>0.24572602598184401</v>
      </c>
      <c r="BA9" s="14">
        <v>0.16576727699792301</v>
      </c>
      <c r="BB9" s="14">
        <v>0.15475878667510301</v>
      </c>
      <c r="BC9" s="14">
        <v>0.15894203412212701</v>
      </c>
      <c r="BD9" s="14">
        <v>0.147205649775768</v>
      </c>
      <c r="BE9" s="14">
        <v>0.148608008716239</v>
      </c>
    </row>
    <row r="10" spans="2:57" x14ac:dyDescent="0.25">
      <c r="B10" s="15" t="s">
        <v>233</v>
      </c>
      <c r="C10" s="14">
        <v>0.447875914072068</v>
      </c>
      <c r="D10" s="14">
        <v>0.47313492402815099</v>
      </c>
      <c r="E10" s="14">
        <v>0.42148374212198803</v>
      </c>
      <c r="F10" s="14"/>
      <c r="G10" s="14">
        <v>0.43545831032619398</v>
      </c>
      <c r="H10" s="14">
        <v>0.44701101757203299</v>
      </c>
      <c r="I10" s="14">
        <v>0.46351575927566901</v>
      </c>
      <c r="J10" s="14">
        <v>0.44924808416266399</v>
      </c>
      <c r="K10" s="14">
        <v>0.45075754089255499</v>
      </c>
      <c r="L10" s="14">
        <v>0.38710070812931102</v>
      </c>
      <c r="M10" s="14"/>
      <c r="N10" s="14">
        <v>0.45793714706866701</v>
      </c>
      <c r="O10" s="14">
        <v>0.48224454927509802</v>
      </c>
      <c r="P10" s="14">
        <v>0.43115101691868102</v>
      </c>
      <c r="Q10" s="14">
        <v>0.41423514741782902</v>
      </c>
      <c r="R10" s="14"/>
      <c r="S10" s="14">
        <v>0.44737222157416101</v>
      </c>
      <c r="T10" s="14">
        <v>0.444558173486229</v>
      </c>
      <c r="U10" s="14">
        <v>0.56178171583456804</v>
      </c>
      <c r="V10" s="14">
        <v>0.34420803816652401</v>
      </c>
      <c r="W10" s="14">
        <v>0.48711502827992598</v>
      </c>
      <c r="X10" s="14">
        <v>0.42615644027195798</v>
      </c>
      <c r="Y10" s="14">
        <v>0.37874018572325202</v>
      </c>
      <c r="Z10" s="14">
        <v>0.44894585452712998</v>
      </c>
      <c r="AA10" s="14">
        <v>0.51258985220897502</v>
      </c>
      <c r="AB10" s="14">
        <v>0.49855346817999802</v>
      </c>
      <c r="AC10" s="14">
        <v>0.412165713698116</v>
      </c>
      <c r="AD10" s="14">
        <v>0.35098062620231801</v>
      </c>
      <c r="AE10" s="14"/>
      <c r="AF10" s="14">
        <v>0.46706086167353</v>
      </c>
      <c r="AG10" s="14">
        <v>0.46195968954118299</v>
      </c>
      <c r="AH10" s="14">
        <v>0.38153598702080199</v>
      </c>
      <c r="AI10" s="14"/>
      <c r="AJ10" s="14">
        <v>0.47178006342837803</v>
      </c>
      <c r="AK10" s="14">
        <v>0.45136899331836999</v>
      </c>
      <c r="AL10" s="14">
        <v>0.48396151699449202</v>
      </c>
      <c r="AM10" s="14">
        <v>0.42548199563648098</v>
      </c>
      <c r="AN10" s="14">
        <v>0.40618990231801599</v>
      </c>
      <c r="AO10" s="14"/>
      <c r="AP10" s="14">
        <v>0.434247457552973</v>
      </c>
      <c r="AQ10" s="14">
        <v>0.44090808805621701</v>
      </c>
      <c r="AR10" s="14">
        <v>0.45393829760837301</v>
      </c>
      <c r="AS10" s="14"/>
      <c r="AT10" s="14">
        <v>0.46739538547770498</v>
      </c>
      <c r="AU10" s="14">
        <v>0.50661796331129005</v>
      </c>
      <c r="AV10" s="14">
        <v>0.42672056017616</v>
      </c>
      <c r="AW10" s="14">
        <v>0.44355471218793202</v>
      </c>
      <c r="AX10" s="14">
        <v>0.47179759474233002</v>
      </c>
      <c r="AY10" s="14"/>
      <c r="AZ10" s="14">
        <v>0.45203116826779099</v>
      </c>
      <c r="BA10" s="14">
        <v>0.43617479318891</v>
      </c>
      <c r="BB10" s="14">
        <v>0.44182149998375098</v>
      </c>
      <c r="BC10" s="14">
        <v>0.48670578486230498</v>
      </c>
      <c r="BD10" s="14">
        <v>0.377993870909621</v>
      </c>
      <c r="BE10" s="14">
        <v>0.50194694067001699</v>
      </c>
    </row>
    <row r="11" spans="2:57" x14ac:dyDescent="0.25">
      <c r="B11" s="15" t="s">
        <v>234</v>
      </c>
      <c r="C11" s="14">
        <v>0.257415465914478</v>
      </c>
      <c r="D11" s="14">
        <v>0.222999123648323</v>
      </c>
      <c r="E11" s="14">
        <v>0.295206037528424</v>
      </c>
      <c r="F11" s="14"/>
      <c r="G11" s="14">
        <v>0.230320825258259</v>
      </c>
      <c r="H11" s="14">
        <v>0.244090333521091</v>
      </c>
      <c r="I11" s="14">
        <v>0.25879496810724401</v>
      </c>
      <c r="J11" s="14">
        <v>0.27686555477226799</v>
      </c>
      <c r="K11" s="14">
        <v>0.25391351421480601</v>
      </c>
      <c r="L11" s="14">
        <v>0.32033490109000201</v>
      </c>
      <c r="M11" s="14"/>
      <c r="N11" s="14">
        <v>0.21716419867196199</v>
      </c>
      <c r="O11" s="14">
        <v>0.26093981134323002</v>
      </c>
      <c r="P11" s="14">
        <v>0.27187898156838802</v>
      </c>
      <c r="Q11" s="14">
        <v>0.28897166982349398</v>
      </c>
      <c r="R11" s="14"/>
      <c r="S11" s="14">
        <v>0.20450744033902199</v>
      </c>
      <c r="T11" s="14">
        <v>0.27488672728548202</v>
      </c>
      <c r="U11" s="14">
        <v>0.23431011703423299</v>
      </c>
      <c r="V11" s="14">
        <v>0.29889337531396398</v>
      </c>
      <c r="W11" s="14">
        <v>0.27235205952531699</v>
      </c>
      <c r="X11" s="14">
        <v>0.28625404817988398</v>
      </c>
      <c r="Y11" s="14">
        <v>0.26122588522080797</v>
      </c>
      <c r="Z11" s="14">
        <v>0.162943574098634</v>
      </c>
      <c r="AA11" s="14">
        <v>0.215219059180289</v>
      </c>
      <c r="AB11" s="14">
        <v>0.28459793874264899</v>
      </c>
      <c r="AC11" s="14">
        <v>0.31999092353862102</v>
      </c>
      <c r="AD11" s="14">
        <v>0.33841808352519098</v>
      </c>
      <c r="AE11" s="14"/>
      <c r="AF11" s="14">
        <v>0.23301921512019799</v>
      </c>
      <c r="AG11" s="14">
        <v>0.251179675899107</v>
      </c>
      <c r="AH11" s="14">
        <v>0.31544001930765603</v>
      </c>
      <c r="AI11" s="14"/>
      <c r="AJ11" s="14">
        <v>0.23160100923576901</v>
      </c>
      <c r="AK11" s="14">
        <v>0.25418375753948502</v>
      </c>
      <c r="AL11" s="14">
        <v>0.169275485947777</v>
      </c>
      <c r="AM11" s="14">
        <v>0.25782089051510099</v>
      </c>
      <c r="AN11" s="14">
        <v>0.31534242382330202</v>
      </c>
      <c r="AO11" s="14"/>
      <c r="AP11" s="14">
        <v>0.23550822124708701</v>
      </c>
      <c r="AQ11" s="14">
        <v>0.26239994983304699</v>
      </c>
      <c r="AR11" s="14">
        <v>0.241364837786884</v>
      </c>
      <c r="AS11" s="14"/>
      <c r="AT11" s="14">
        <v>0.26707335861227099</v>
      </c>
      <c r="AU11" s="14">
        <v>0.274847338803896</v>
      </c>
      <c r="AV11" s="14">
        <v>0.26571858192251901</v>
      </c>
      <c r="AW11" s="14">
        <v>0.16517949537259399</v>
      </c>
      <c r="AX11" s="14">
        <v>0.154668722527566</v>
      </c>
      <c r="AY11" s="14"/>
      <c r="AZ11" s="14">
        <v>0.19420178578292899</v>
      </c>
      <c r="BA11" s="14">
        <v>0.28979725876512202</v>
      </c>
      <c r="BB11" s="14">
        <v>0.282702212469019</v>
      </c>
      <c r="BC11" s="14">
        <v>0.26749927696812797</v>
      </c>
      <c r="BD11" s="14">
        <v>0.31218464997380702</v>
      </c>
      <c r="BE11" s="14">
        <v>0.24617744745065001</v>
      </c>
    </row>
    <row r="12" spans="2:57" x14ac:dyDescent="0.25">
      <c r="B12" s="15" t="s">
        <v>235</v>
      </c>
      <c r="C12" s="14">
        <v>0.100729019825128</v>
      </c>
      <c r="D12" s="14">
        <v>9.0497322487832502E-2</v>
      </c>
      <c r="E12" s="14">
        <v>0.10892587831299699</v>
      </c>
      <c r="F12" s="14"/>
      <c r="G12" s="14">
        <v>0.103773188488162</v>
      </c>
      <c r="H12" s="14">
        <v>0.10043153782776899</v>
      </c>
      <c r="I12" s="14">
        <v>8.9063978264470794E-2</v>
      </c>
      <c r="J12" s="14">
        <v>9.6360341458467905E-2</v>
      </c>
      <c r="K12" s="14">
        <v>0.124355446713604</v>
      </c>
      <c r="L12" s="14">
        <v>0.107099536555229</v>
      </c>
      <c r="M12" s="14"/>
      <c r="N12" s="14">
        <v>6.6783361242738606E-2</v>
      </c>
      <c r="O12" s="14">
        <v>8.2598589421274196E-2</v>
      </c>
      <c r="P12" s="14">
        <v>0.105309166497116</v>
      </c>
      <c r="Q12" s="14">
        <v>0.16394907058842501</v>
      </c>
      <c r="R12" s="14"/>
      <c r="S12" s="14">
        <v>0.10060447749132299</v>
      </c>
      <c r="T12" s="14">
        <v>0.132492694344887</v>
      </c>
      <c r="U12" s="14">
        <v>6.7699933052345798E-2</v>
      </c>
      <c r="V12" s="14">
        <v>0.13212192333338299</v>
      </c>
      <c r="W12" s="14">
        <v>7.2676095917138694E-2</v>
      </c>
      <c r="X12" s="14">
        <v>8.5614895347763995E-2</v>
      </c>
      <c r="Y12" s="14">
        <v>0.10467619775759</v>
      </c>
      <c r="Z12" s="14">
        <v>0.16267630691944401</v>
      </c>
      <c r="AA12" s="14">
        <v>7.3740331734698905E-2</v>
      </c>
      <c r="AB12" s="14">
        <v>7.9869896741796703E-2</v>
      </c>
      <c r="AC12" s="14">
        <v>0.11357084368138499</v>
      </c>
      <c r="AD12" s="14">
        <v>0.103377204150711</v>
      </c>
      <c r="AE12" s="14"/>
      <c r="AF12" s="14">
        <v>0.115618489599449</v>
      </c>
      <c r="AG12" s="14">
        <v>8.7780999976125401E-2</v>
      </c>
      <c r="AH12" s="14">
        <v>0.102844307655339</v>
      </c>
      <c r="AI12" s="14"/>
      <c r="AJ12" s="14">
        <v>8.8596288039666807E-2</v>
      </c>
      <c r="AK12" s="14">
        <v>7.6792474437505198E-2</v>
      </c>
      <c r="AL12" s="14">
        <v>0.13686739867869399</v>
      </c>
      <c r="AM12" s="14">
        <v>0.19250370115427801</v>
      </c>
      <c r="AN12" s="14">
        <v>0.14566821793380899</v>
      </c>
      <c r="AO12" s="14"/>
      <c r="AP12" s="14">
        <v>7.0115049578171398E-2</v>
      </c>
      <c r="AQ12" s="14">
        <v>9.8017437779360006E-2</v>
      </c>
      <c r="AR12" s="14">
        <v>8.9890897025312402E-2</v>
      </c>
      <c r="AS12" s="14"/>
      <c r="AT12" s="14">
        <v>0.13613229171451499</v>
      </c>
      <c r="AU12" s="14">
        <v>7.2253047839483997E-2</v>
      </c>
      <c r="AV12" s="14">
        <v>0.10607520753005099</v>
      </c>
      <c r="AW12" s="14">
        <v>9.2914741158981601E-2</v>
      </c>
      <c r="AX12" s="14">
        <v>0</v>
      </c>
      <c r="AY12" s="14"/>
      <c r="AZ12" s="14">
        <v>0.10124605238350699</v>
      </c>
      <c r="BA12" s="14">
        <v>9.9311233041909794E-2</v>
      </c>
      <c r="BB12" s="14">
        <v>9.9298148504417996E-2</v>
      </c>
      <c r="BC12" s="14">
        <v>8.0702817159971102E-2</v>
      </c>
      <c r="BD12" s="14">
        <v>0.15114619326807699</v>
      </c>
      <c r="BE12" s="14">
        <v>8.6622951077668806E-2</v>
      </c>
    </row>
    <row r="13" spans="2:57" x14ac:dyDescent="0.25">
      <c r="B13" s="15" t="s">
        <v>87</v>
      </c>
      <c r="C13" s="18">
        <v>1.01280189949505E-2</v>
      </c>
      <c r="D13" s="18">
        <v>1.14598909304779E-2</v>
      </c>
      <c r="E13" s="18">
        <v>8.7659994022873007E-3</v>
      </c>
      <c r="F13" s="18"/>
      <c r="G13" s="18">
        <v>3.4251509664777198E-2</v>
      </c>
      <c r="H13" s="18">
        <v>1.53838073501313E-2</v>
      </c>
      <c r="I13" s="18">
        <v>4.2302186572856296E-3</v>
      </c>
      <c r="J13" s="18">
        <v>4.16113065665389E-3</v>
      </c>
      <c r="K13" s="18">
        <v>0</v>
      </c>
      <c r="L13" s="18">
        <v>0</v>
      </c>
      <c r="M13" s="18"/>
      <c r="N13" s="18">
        <v>3.3222635321101001E-3</v>
      </c>
      <c r="O13" s="18">
        <v>1.2241157581203701E-2</v>
      </c>
      <c r="P13" s="18">
        <v>8.1874286187873097E-3</v>
      </c>
      <c r="Q13" s="18">
        <v>1.9350788777946298E-2</v>
      </c>
      <c r="R13" s="18"/>
      <c r="S13" s="18">
        <v>1.6063277427158299E-2</v>
      </c>
      <c r="T13" s="18">
        <v>0</v>
      </c>
      <c r="U13" s="18">
        <v>1.46833793370445E-2</v>
      </c>
      <c r="V13" s="18">
        <v>3.01491661137284E-2</v>
      </c>
      <c r="W13" s="18">
        <v>1.34603916003622E-2</v>
      </c>
      <c r="X13" s="18">
        <v>1.1681782360216299E-2</v>
      </c>
      <c r="Y13" s="18">
        <v>1.19265093957434E-2</v>
      </c>
      <c r="Z13" s="18">
        <v>0</v>
      </c>
      <c r="AA13" s="18">
        <v>0</v>
      </c>
      <c r="AB13" s="18">
        <v>0</v>
      </c>
      <c r="AC13" s="18">
        <v>1.9696604009595799E-2</v>
      </c>
      <c r="AD13" s="18">
        <v>0</v>
      </c>
      <c r="AE13" s="18"/>
      <c r="AF13" s="18">
        <v>9.7450375513996497E-3</v>
      </c>
      <c r="AG13" s="18">
        <v>4.1021916576092204E-3</v>
      </c>
      <c r="AH13" s="18">
        <v>5.2831566890213597E-3</v>
      </c>
      <c r="AI13" s="18"/>
      <c r="AJ13" s="18">
        <v>9.8100089156397102E-3</v>
      </c>
      <c r="AK13" s="18">
        <v>1.07381010080337E-2</v>
      </c>
      <c r="AL13" s="18">
        <v>0</v>
      </c>
      <c r="AM13" s="18">
        <v>0</v>
      </c>
      <c r="AN13" s="18">
        <v>0</v>
      </c>
      <c r="AO13" s="18"/>
      <c r="AP13" s="18">
        <v>5.6528386949217099E-3</v>
      </c>
      <c r="AQ13" s="18">
        <v>8.6078685348475598E-3</v>
      </c>
      <c r="AR13" s="18">
        <v>0</v>
      </c>
      <c r="AS13" s="18"/>
      <c r="AT13" s="18">
        <v>1.40170549360804E-2</v>
      </c>
      <c r="AU13" s="18">
        <v>1.30053418859942E-2</v>
      </c>
      <c r="AV13" s="18">
        <v>3.3339735171314302E-3</v>
      </c>
      <c r="AW13" s="18">
        <v>1.2958094068218899E-2</v>
      </c>
      <c r="AX13" s="18">
        <v>5.9353849746476103E-2</v>
      </c>
      <c r="AY13" s="18"/>
      <c r="AZ13" s="18">
        <v>6.7949675839292199E-3</v>
      </c>
      <c r="BA13" s="18">
        <v>8.9494380061346905E-3</v>
      </c>
      <c r="BB13" s="18">
        <v>2.1419352367709098E-2</v>
      </c>
      <c r="BC13" s="18">
        <v>6.1500868874687399E-3</v>
      </c>
      <c r="BD13" s="18">
        <v>1.1469636072726899E-2</v>
      </c>
      <c r="BE13" s="18">
        <v>1.6644652085424899E-2</v>
      </c>
    </row>
    <row r="14" spans="2:57" x14ac:dyDescent="0.25">
      <c r="B14" s="15" t="s">
        <v>236</v>
      </c>
      <c r="C14" s="18">
        <v>0.63172749526544403</v>
      </c>
      <c r="D14" s="18">
        <v>0.67504366293336704</v>
      </c>
      <c r="E14" s="18">
        <v>0.587102084756292</v>
      </c>
      <c r="F14" s="18"/>
      <c r="G14" s="18">
        <v>0.63165447658880203</v>
      </c>
      <c r="H14" s="18">
        <v>0.64009432130100796</v>
      </c>
      <c r="I14" s="18">
        <v>0.64791083497099899</v>
      </c>
      <c r="J14" s="18">
        <v>0.62261297311260999</v>
      </c>
      <c r="K14" s="18">
        <v>0.62173103907159</v>
      </c>
      <c r="L14" s="18">
        <v>0.57256556235476896</v>
      </c>
      <c r="M14" s="18"/>
      <c r="N14" s="18">
        <v>0.71273017655318904</v>
      </c>
      <c r="O14" s="18">
        <v>0.64422044165429204</v>
      </c>
      <c r="P14" s="18">
        <v>0.61462442331570899</v>
      </c>
      <c r="Q14" s="18">
        <v>0.52772847081013496</v>
      </c>
      <c r="R14" s="18"/>
      <c r="S14" s="18">
        <v>0.67882480474249696</v>
      </c>
      <c r="T14" s="18">
        <v>0.59262057836963</v>
      </c>
      <c r="U14" s="18">
        <v>0.683306570576376</v>
      </c>
      <c r="V14" s="18">
        <v>0.53883553523892402</v>
      </c>
      <c r="W14" s="18">
        <v>0.64151145295718204</v>
      </c>
      <c r="X14" s="18">
        <v>0.61644927411213601</v>
      </c>
      <c r="Y14" s="18">
        <v>0.62217140762585799</v>
      </c>
      <c r="Z14" s="18">
        <v>0.67438011898192296</v>
      </c>
      <c r="AA14" s="18">
        <v>0.71104060908501199</v>
      </c>
      <c r="AB14" s="18">
        <v>0.63553216451555405</v>
      </c>
      <c r="AC14" s="18">
        <v>0.546741628770398</v>
      </c>
      <c r="AD14" s="18">
        <v>0.55820471232409796</v>
      </c>
      <c r="AE14" s="18"/>
      <c r="AF14" s="18">
        <v>0.64161725772895295</v>
      </c>
      <c r="AG14" s="18">
        <v>0.65693713246715801</v>
      </c>
      <c r="AH14" s="18">
        <v>0.57643251634798398</v>
      </c>
      <c r="AI14" s="18"/>
      <c r="AJ14" s="18">
        <v>0.66999269380892501</v>
      </c>
      <c r="AK14" s="18">
        <v>0.65828566701497604</v>
      </c>
      <c r="AL14" s="18">
        <v>0.69385711537352901</v>
      </c>
      <c r="AM14" s="18">
        <v>0.54967540833062001</v>
      </c>
      <c r="AN14" s="18">
        <v>0.53898935824288896</v>
      </c>
      <c r="AO14" s="18"/>
      <c r="AP14" s="18">
        <v>0.68872389047981997</v>
      </c>
      <c r="AQ14" s="18">
        <v>0.63097474385274599</v>
      </c>
      <c r="AR14" s="18">
        <v>0.66874426518780405</v>
      </c>
      <c r="AS14" s="18"/>
      <c r="AT14" s="18">
        <v>0.58277729473713302</v>
      </c>
      <c r="AU14" s="18">
        <v>0.63989427147062605</v>
      </c>
      <c r="AV14" s="18">
        <v>0.62487223703029904</v>
      </c>
      <c r="AW14" s="18">
        <v>0.72894766940020495</v>
      </c>
      <c r="AX14" s="18">
        <v>0.78597742772595802</v>
      </c>
      <c r="AY14" s="18"/>
      <c r="AZ14" s="18">
        <v>0.697757194249636</v>
      </c>
      <c r="BA14" s="18">
        <v>0.60194207018683299</v>
      </c>
      <c r="BB14" s="18">
        <v>0.59658028665885399</v>
      </c>
      <c r="BC14" s="18">
        <v>0.64564781898443202</v>
      </c>
      <c r="BD14" s="18">
        <v>0.525199520685389</v>
      </c>
      <c r="BE14" s="18">
        <v>0.65055494938625602</v>
      </c>
    </row>
    <row r="15" spans="2:57" x14ac:dyDescent="0.25">
      <c r="B15" s="15" t="s">
        <v>89</v>
      </c>
      <c r="C15" s="19">
        <v>-0.62159947627049394</v>
      </c>
      <c r="D15" s="19">
        <v>-0.66358377200288898</v>
      </c>
      <c r="E15" s="19">
        <v>-0.57833608535400505</v>
      </c>
      <c r="F15" s="19"/>
      <c r="G15" s="19">
        <v>-0.59740296692402395</v>
      </c>
      <c r="H15" s="19">
        <v>-0.62471051395087696</v>
      </c>
      <c r="I15" s="19">
        <v>-0.64368061631371398</v>
      </c>
      <c r="J15" s="19">
        <v>-0.61845184245595597</v>
      </c>
      <c r="K15" s="19">
        <v>-0.62173103907159</v>
      </c>
      <c r="L15" s="19">
        <v>-0.57256556235476896</v>
      </c>
      <c r="M15" s="19"/>
      <c r="N15" s="19">
        <v>-0.70940791302107897</v>
      </c>
      <c r="O15" s="19">
        <v>-0.63197928407308901</v>
      </c>
      <c r="P15" s="19">
        <v>-0.60643699469692203</v>
      </c>
      <c r="Q15" s="19">
        <v>-0.50837768203218803</v>
      </c>
      <c r="R15" s="19"/>
      <c r="S15" s="19">
        <v>-0.66276152731533899</v>
      </c>
      <c r="T15" s="19">
        <v>-0.59262057836963</v>
      </c>
      <c r="U15" s="19">
        <v>-0.668623191239332</v>
      </c>
      <c r="V15" s="19">
        <v>-0.50868636912519605</v>
      </c>
      <c r="W15" s="19">
        <v>-0.62805106135681998</v>
      </c>
      <c r="X15" s="19">
        <v>-0.60476749175191902</v>
      </c>
      <c r="Y15" s="19">
        <v>-0.61024489823011496</v>
      </c>
      <c r="Z15" s="19">
        <v>-0.67438011898192296</v>
      </c>
      <c r="AA15" s="19">
        <v>-0.71104060908501199</v>
      </c>
      <c r="AB15" s="19">
        <v>-0.63553216451555405</v>
      </c>
      <c r="AC15" s="19">
        <v>-0.52704502476080295</v>
      </c>
      <c r="AD15" s="19">
        <v>-0.55820471232409796</v>
      </c>
      <c r="AE15" s="19"/>
      <c r="AF15" s="19">
        <v>-0.63187222017755296</v>
      </c>
      <c r="AG15" s="19">
        <v>-0.65283494080954896</v>
      </c>
      <c r="AH15" s="19">
        <v>-0.57114935965896296</v>
      </c>
      <c r="AI15" s="19"/>
      <c r="AJ15" s="19">
        <v>-0.66018268489328502</v>
      </c>
      <c r="AK15" s="19">
        <v>-0.64754756600694297</v>
      </c>
      <c r="AL15" s="19">
        <v>-0.69385711537352901</v>
      </c>
      <c r="AM15" s="19">
        <v>-0.54967540833062001</v>
      </c>
      <c r="AN15" s="19">
        <v>-0.53898935824288896</v>
      </c>
      <c r="AO15" s="19"/>
      <c r="AP15" s="19">
        <v>-0.68307105178489802</v>
      </c>
      <c r="AQ15" s="19">
        <v>-0.62236687531789803</v>
      </c>
      <c r="AR15" s="19">
        <v>-0.66874426518780405</v>
      </c>
      <c r="AS15" s="19"/>
      <c r="AT15" s="19">
        <v>-0.56876023980105295</v>
      </c>
      <c r="AU15" s="19">
        <v>-0.62688892958463105</v>
      </c>
      <c r="AV15" s="19">
        <v>-0.62153826351316799</v>
      </c>
      <c r="AW15" s="19">
        <v>-0.71598957533198604</v>
      </c>
      <c r="AX15" s="19">
        <v>-0.72662357797948196</v>
      </c>
      <c r="AY15" s="19"/>
      <c r="AZ15" s="19">
        <v>-0.69096222666570695</v>
      </c>
      <c r="BA15" s="19">
        <v>-0.59299263218069798</v>
      </c>
      <c r="BB15" s="19">
        <v>-0.57516093429114501</v>
      </c>
      <c r="BC15" s="19">
        <v>-0.63949773209696303</v>
      </c>
      <c r="BD15" s="19">
        <v>-0.513729884612662</v>
      </c>
      <c r="BE15" s="19">
        <v>-0.63391029730083104</v>
      </c>
    </row>
    <row r="16" spans="2:57" x14ac:dyDescent="0.25">
      <c r="B16" s="16" t="s">
        <v>453</v>
      </c>
    </row>
    <row r="17" spans="2:2" x14ac:dyDescent="0.25">
      <c r="B17" t="s">
        <v>91</v>
      </c>
    </row>
    <row r="18" spans="2:2" x14ac:dyDescent="0.25">
      <c r="B18" t="s">
        <v>92</v>
      </c>
    </row>
    <row r="20" spans="2:2" x14ac:dyDescent="0.25">
      <c r="B20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B2:G16"/>
  <sheetViews>
    <sheetView showGridLines="0" workbookViewId="0">
      <pane xSplit="2" topLeftCell="C1" activePane="topRight" state="frozen"/>
      <selection pane="topRight" activeCell="B10" sqref="B10"/>
    </sheetView>
  </sheetViews>
  <sheetFormatPr defaultColWidth="10.85546875" defaultRowHeight="15" x14ac:dyDescent="0.25"/>
  <cols>
    <col min="2" max="2" width="25.7109375" customWidth="1"/>
    <col min="3" max="7" width="20.7109375" customWidth="1"/>
  </cols>
  <sheetData>
    <row r="2" spans="2:7" ht="39.950000000000003" customHeight="1" x14ac:dyDescent="0.25">
      <c r="D2" s="29" t="s">
        <v>409</v>
      </c>
      <c r="E2" s="26"/>
      <c r="F2" s="26"/>
      <c r="G2" s="26"/>
    </row>
    <row r="6" spans="2:7" ht="50.1" customHeight="1" x14ac:dyDescent="0.25">
      <c r="B6" s="17" t="s">
        <v>15</v>
      </c>
      <c r="C6" s="17" t="s">
        <v>403</v>
      </c>
      <c r="D6" s="17" t="s">
        <v>404</v>
      </c>
      <c r="E6" s="17" t="s">
        <v>405</v>
      </c>
      <c r="F6" s="17" t="s">
        <v>406</v>
      </c>
    </row>
    <row r="7" spans="2:7" x14ac:dyDescent="0.25">
      <c r="B7" s="15" t="s">
        <v>407</v>
      </c>
      <c r="C7" s="14">
        <v>0.47919482446271</v>
      </c>
      <c r="D7" s="14">
        <v>0.29416361940316899</v>
      </c>
      <c r="E7" s="14">
        <v>0.34631416758067701</v>
      </c>
      <c r="F7" s="14">
        <v>0.374825648937537</v>
      </c>
    </row>
    <row r="8" spans="2:7" x14ac:dyDescent="0.25">
      <c r="B8" s="15" t="s">
        <v>408</v>
      </c>
      <c r="C8" s="14">
        <v>0.47517142256242201</v>
      </c>
      <c r="D8" s="14">
        <v>0.657404645966573</v>
      </c>
      <c r="E8" s="14">
        <v>0.56829711101264802</v>
      </c>
      <c r="F8" s="14">
        <v>0.51459733173197497</v>
      </c>
    </row>
    <row r="9" spans="2:7" x14ac:dyDescent="0.25">
      <c r="B9" s="15" t="s">
        <v>87</v>
      </c>
      <c r="C9" s="14">
        <v>4.56337529748682E-2</v>
      </c>
      <c r="D9" s="14">
        <v>4.8431734630258398E-2</v>
      </c>
      <c r="E9" s="14">
        <v>8.5388721406674195E-2</v>
      </c>
      <c r="F9" s="14">
        <v>0.110577019330488</v>
      </c>
    </row>
    <row r="10" spans="2:7" x14ac:dyDescent="0.25">
      <c r="B10" s="16" t="s">
        <v>453</v>
      </c>
      <c r="C10" s="16"/>
      <c r="D10" s="16"/>
      <c r="E10" s="16"/>
      <c r="F10" s="16"/>
    </row>
    <row r="11" spans="2:7" x14ac:dyDescent="0.25">
      <c r="B11" t="s">
        <v>91</v>
      </c>
    </row>
    <row r="12" spans="2:7" x14ac:dyDescent="0.25">
      <c r="B12" t="s">
        <v>92</v>
      </c>
    </row>
    <row r="16" spans="2:7" x14ac:dyDescent="0.25">
      <c r="B16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B2:BE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410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1194</v>
      </c>
      <c r="D7" s="10">
        <v>589</v>
      </c>
      <c r="E7" s="10">
        <v>602</v>
      </c>
      <c r="F7" s="10"/>
      <c r="G7" s="10">
        <v>153</v>
      </c>
      <c r="H7" s="10">
        <v>267</v>
      </c>
      <c r="I7" s="10">
        <v>268</v>
      </c>
      <c r="J7" s="10">
        <v>278</v>
      </c>
      <c r="K7" s="10">
        <v>176</v>
      </c>
      <c r="L7" s="10">
        <v>52</v>
      </c>
      <c r="M7" s="10"/>
      <c r="N7" s="10">
        <v>354</v>
      </c>
      <c r="O7" s="10">
        <v>348</v>
      </c>
      <c r="P7" s="10">
        <v>284</v>
      </c>
      <c r="Q7" s="10">
        <v>205</v>
      </c>
      <c r="R7" s="10"/>
      <c r="S7" s="10">
        <v>181</v>
      </c>
      <c r="T7" s="10">
        <v>167</v>
      </c>
      <c r="U7" s="10">
        <v>88</v>
      </c>
      <c r="V7" s="10">
        <v>102</v>
      </c>
      <c r="W7" s="10">
        <v>83</v>
      </c>
      <c r="X7" s="10">
        <v>104</v>
      </c>
      <c r="Y7" s="10">
        <v>95</v>
      </c>
      <c r="Z7" s="10">
        <v>48</v>
      </c>
      <c r="AA7" s="10">
        <v>128</v>
      </c>
      <c r="AB7" s="10">
        <v>95</v>
      </c>
      <c r="AC7" s="10">
        <v>60</v>
      </c>
      <c r="AD7" s="10">
        <v>43</v>
      </c>
      <c r="AE7" s="10"/>
      <c r="AF7" s="10">
        <v>372</v>
      </c>
      <c r="AG7" s="10">
        <v>512</v>
      </c>
      <c r="AH7" s="10">
        <v>197</v>
      </c>
      <c r="AI7" s="10"/>
      <c r="AJ7" s="10">
        <v>352</v>
      </c>
      <c r="AK7" s="10">
        <v>379</v>
      </c>
      <c r="AL7" s="10">
        <v>89</v>
      </c>
      <c r="AM7" s="10">
        <v>15</v>
      </c>
      <c r="AN7" s="10">
        <v>165</v>
      </c>
      <c r="AO7" s="10"/>
      <c r="AP7" s="10">
        <v>208</v>
      </c>
      <c r="AQ7" s="10">
        <v>472</v>
      </c>
      <c r="AR7" s="10">
        <v>80</v>
      </c>
      <c r="AS7" s="10"/>
      <c r="AT7" s="10">
        <v>226</v>
      </c>
      <c r="AU7" s="10">
        <v>248</v>
      </c>
      <c r="AV7" s="10">
        <v>393</v>
      </c>
      <c r="AW7" s="10">
        <v>172</v>
      </c>
      <c r="AX7" s="10">
        <v>17</v>
      </c>
      <c r="AY7" s="10"/>
      <c r="AZ7" s="10">
        <v>332</v>
      </c>
      <c r="BA7" s="10">
        <v>358</v>
      </c>
      <c r="BB7" s="10">
        <v>148</v>
      </c>
      <c r="BC7" s="10">
        <v>180</v>
      </c>
      <c r="BD7" s="10">
        <v>105</v>
      </c>
      <c r="BE7" s="10">
        <v>71</v>
      </c>
    </row>
    <row r="8" spans="2:57" ht="30" customHeight="1" x14ac:dyDescent="0.25">
      <c r="B8" s="11" t="s">
        <v>20</v>
      </c>
      <c r="C8" s="11">
        <v>1217</v>
      </c>
      <c r="D8" s="11">
        <v>625</v>
      </c>
      <c r="E8" s="11">
        <v>589</v>
      </c>
      <c r="F8" s="11"/>
      <c r="G8" s="11">
        <v>160</v>
      </c>
      <c r="H8" s="11">
        <v>294</v>
      </c>
      <c r="I8" s="11">
        <v>281</v>
      </c>
      <c r="J8" s="11">
        <v>273</v>
      </c>
      <c r="K8" s="11">
        <v>159</v>
      </c>
      <c r="L8" s="11">
        <v>49</v>
      </c>
      <c r="M8" s="11"/>
      <c r="N8" s="11">
        <v>337</v>
      </c>
      <c r="O8" s="11">
        <v>329</v>
      </c>
      <c r="P8" s="11">
        <v>306</v>
      </c>
      <c r="Q8" s="11">
        <v>242</v>
      </c>
      <c r="R8" s="11"/>
      <c r="S8" s="11">
        <v>191</v>
      </c>
      <c r="T8" s="11">
        <v>160</v>
      </c>
      <c r="U8" s="11">
        <v>86</v>
      </c>
      <c r="V8" s="11">
        <v>109</v>
      </c>
      <c r="W8" s="11">
        <v>84</v>
      </c>
      <c r="X8" s="11">
        <v>113</v>
      </c>
      <c r="Y8" s="11">
        <v>93</v>
      </c>
      <c r="Z8" s="11">
        <v>47</v>
      </c>
      <c r="AA8" s="11">
        <v>132</v>
      </c>
      <c r="AB8" s="11">
        <v>103</v>
      </c>
      <c r="AC8" s="11">
        <v>60</v>
      </c>
      <c r="AD8" s="11">
        <v>41</v>
      </c>
      <c r="AE8" s="11"/>
      <c r="AF8" s="11">
        <v>374</v>
      </c>
      <c r="AG8" s="11">
        <v>517</v>
      </c>
      <c r="AH8" s="11">
        <v>209</v>
      </c>
      <c r="AI8" s="11"/>
      <c r="AJ8" s="11">
        <v>352</v>
      </c>
      <c r="AK8" s="11">
        <v>388</v>
      </c>
      <c r="AL8" s="11">
        <v>88</v>
      </c>
      <c r="AM8" s="11">
        <v>15</v>
      </c>
      <c r="AN8" s="11">
        <v>175</v>
      </c>
      <c r="AO8" s="11"/>
      <c r="AP8" s="11">
        <v>211</v>
      </c>
      <c r="AQ8" s="11">
        <v>484</v>
      </c>
      <c r="AR8" s="11">
        <v>80</v>
      </c>
      <c r="AS8" s="11"/>
      <c r="AT8" s="11">
        <v>238</v>
      </c>
      <c r="AU8" s="11">
        <v>256</v>
      </c>
      <c r="AV8" s="11">
        <v>395</v>
      </c>
      <c r="AW8" s="11">
        <v>174</v>
      </c>
      <c r="AX8" s="11">
        <v>17</v>
      </c>
      <c r="AY8" s="11"/>
      <c r="AZ8" s="11">
        <v>350</v>
      </c>
      <c r="BA8" s="11">
        <v>362</v>
      </c>
      <c r="BB8" s="11">
        <v>151</v>
      </c>
      <c r="BC8" s="11">
        <v>180</v>
      </c>
      <c r="BD8" s="11">
        <v>102</v>
      </c>
      <c r="BE8" s="11">
        <v>72</v>
      </c>
    </row>
    <row r="9" spans="2:57" x14ac:dyDescent="0.25">
      <c r="B9" s="15" t="s">
        <v>407</v>
      </c>
      <c r="C9" s="14">
        <v>0.47919482446271</v>
      </c>
      <c r="D9" s="14">
        <v>0.52097362610864195</v>
      </c>
      <c r="E9" s="14">
        <v>0.43727766766266501</v>
      </c>
      <c r="F9" s="14"/>
      <c r="G9" s="14">
        <v>0.51473948587370999</v>
      </c>
      <c r="H9" s="14">
        <v>0.48080528966167002</v>
      </c>
      <c r="I9" s="14">
        <v>0.500849347900438</v>
      </c>
      <c r="J9" s="14">
        <v>0.43259749044130702</v>
      </c>
      <c r="K9" s="14">
        <v>0.48377171221987603</v>
      </c>
      <c r="L9" s="14">
        <v>0.47437215302497798</v>
      </c>
      <c r="M9" s="14"/>
      <c r="N9" s="14">
        <v>0.54737812850812795</v>
      </c>
      <c r="O9" s="14">
        <v>0.49956795919683999</v>
      </c>
      <c r="P9" s="14">
        <v>0.477943532304418</v>
      </c>
      <c r="Q9" s="14">
        <v>0.36025639569871798</v>
      </c>
      <c r="R9" s="14"/>
      <c r="S9" s="14">
        <v>0.53068473143317396</v>
      </c>
      <c r="T9" s="14">
        <v>0.42863485026404102</v>
      </c>
      <c r="U9" s="14">
        <v>0.50483048970980404</v>
      </c>
      <c r="V9" s="14">
        <v>0.467895147020367</v>
      </c>
      <c r="W9" s="14">
        <v>0.41935162687139599</v>
      </c>
      <c r="X9" s="14">
        <v>0.51505661128931002</v>
      </c>
      <c r="Y9" s="14">
        <v>0.43491081198506398</v>
      </c>
      <c r="Z9" s="14">
        <v>0.52583606410775297</v>
      </c>
      <c r="AA9" s="14">
        <v>0.47110910758828201</v>
      </c>
      <c r="AB9" s="14">
        <v>0.50373018980597495</v>
      </c>
      <c r="AC9" s="14">
        <v>0.433135256665938</v>
      </c>
      <c r="AD9" s="14">
        <v>0.51626368777049203</v>
      </c>
      <c r="AE9" s="14"/>
      <c r="AF9" s="14">
        <v>0.46422177892511601</v>
      </c>
      <c r="AG9" s="14">
        <v>0.51706539223976999</v>
      </c>
      <c r="AH9" s="14">
        <v>0.41837628038177399</v>
      </c>
      <c r="AI9" s="14"/>
      <c r="AJ9" s="14">
        <v>0.53209547252292699</v>
      </c>
      <c r="AK9" s="14">
        <v>0.48990039239290001</v>
      </c>
      <c r="AL9" s="14">
        <v>0.51279112589223597</v>
      </c>
      <c r="AM9" s="14">
        <v>0.338750641616479</v>
      </c>
      <c r="AN9" s="14">
        <v>0.39040278143471302</v>
      </c>
      <c r="AO9" s="14"/>
      <c r="AP9" s="14">
        <v>0.58853180402718797</v>
      </c>
      <c r="AQ9" s="14">
        <v>0.470668614830418</v>
      </c>
      <c r="AR9" s="14">
        <v>0.55494946850813398</v>
      </c>
      <c r="AS9" s="14"/>
      <c r="AT9" s="14">
        <v>0.37560586843553101</v>
      </c>
      <c r="AU9" s="14">
        <v>0.488311465775913</v>
      </c>
      <c r="AV9" s="14">
        <v>0.52409058886789806</v>
      </c>
      <c r="AW9" s="14">
        <v>0.52902697701965096</v>
      </c>
      <c r="AX9" s="14">
        <v>0.48107705293959502</v>
      </c>
      <c r="AY9" s="14"/>
      <c r="AZ9" s="14">
        <v>0.509954689121912</v>
      </c>
      <c r="BA9" s="14">
        <v>0.473910528651737</v>
      </c>
      <c r="BB9" s="14">
        <v>0.41754073804115399</v>
      </c>
      <c r="BC9" s="14">
        <v>0.53286896935765005</v>
      </c>
      <c r="BD9" s="14">
        <v>0.41759619084171201</v>
      </c>
      <c r="BE9" s="14">
        <v>0.43873944071912901</v>
      </c>
    </row>
    <row r="10" spans="2:57" x14ac:dyDescent="0.25">
      <c r="B10" s="15" t="s">
        <v>408</v>
      </c>
      <c r="C10" s="14">
        <v>0.47517142256242201</v>
      </c>
      <c r="D10" s="14">
        <v>0.434211690665675</v>
      </c>
      <c r="E10" s="14">
        <v>0.51783187968347499</v>
      </c>
      <c r="F10" s="14"/>
      <c r="G10" s="14">
        <v>0.42015342681152901</v>
      </c>
      <c r="H10" s="14">
        <v>0.47465027935559201</v>
      </c>
      <c r="I10" s="14">
        <v>0.44607588693668598</v>
      </c>
      <c r="J10" s="14">
        <v>0.51803888667396303</v>
      </c>
      <c r="K10" s="14">
        <v>0.49357953666318299</v>
      </c>
      <c r="L10" s="14">
        <v>0.52562784697502196</v>
      </c>
      <c r="M10" s="14"/>
      <c r="N10" s="14">
        <v>0.42240703154771603</v>
      </c>
      <c r="O10" s="14">
        <v>0.43339415889724903</v>
      </c>
      <c r="P10" s="14">
        <v>0.49651098191237503</v>
      </c>
      <c r="Q10" s="14">
        <v>0.57564629819118396</v>
      </c>
      <c r="R10" s="14"/>
      <c r="S10" s="14">
        <v>0.41505274756801003</v>
      </c>
      <c r="T10" s="14">
        <v>0.53047450871753798</v>
      </c>
      <c r="U10" s="14">
        <v>0.45059470198951002</v>
      </c>
      <c r="V10" s="14">
        <v>0.45009983785350799</v>
      </c>
      <c r="W10" s="14">
        <v>0.53147498337391097</v>
      </c>
      <c r="X10" s="14">
        <v>0.442228698334651</v>
      </c>
      <c r="Y10" s="14">
        <v>0.512398447207699</v>
      </c>
      <c r="Z10" s="14">
        <v>0.45768760414911602</v>
      </c>
      <c r="AA10" s="14">
        <v>0.49743140587811002</v>
      </c>
      <c r="AB10" s="14">
        <v>0.46781943222238198</v>
      </c>
      <c r="AC10" s="14">
        <v>0.513277225047721</v>
      </c>
      <c r="AD10" s="14">
        <v>0.45863578803604699</v>
      </c>
      <c r="AE10" s="14"/>
      <c r="AF10" s="14">
        <v>0.49044550346151899</v>
      </c>
      <c r="AG10" s="14">
        <v>0.45072507074577001</v>
      </c>
      <c r="AH10" s="14">
        <v>0.52310788676349096</v>
      </c>
      <c r="AI10" s="14"/>
      <c r="AJ10" s="14">
        <v>0.423785691959633</v>
      </c>
      <c r="AK10" s="14">
        <v>0.47604920466955603</v>
      </c>
      <c r="AL10" s="14">
        <v>0.446048940578464</v>
      </c>
      <c r="AM10" s="14">
        <v>0.59016955166726404</v>
      </c>
      <c r="AN10" s="14">
        <v>0.56846820171283097</v>
      </c>
      <c r="AO10" s="14"/>
      <c r="AP10" s="14">
        <v>0.37896948571011602</v>
      </c>
      <c r="AQ10" s="14">
        <v>0.49477327477109101</v>
      </c>
      <c r="AR10" s="14">
        <v>0.399087927068978</v>
      </c>
      <c r="AS10" s="14"/>
      <c r="AT10" s="14">
        <v>0.55986150547663205</v>
      </c>
      <c r="AU10" s="14">
        <v>0.44333973433521601</v>
      </c>
      <c r="AV10" s="14">
        <v>0.44869247760109798</v>
      </c>
      <c r="AW10" s="14">
        <v>0.43122694241685899</v>
      </c>
      <c r="AX10" s="14">
        <v>0.46042998249762301</v>
      </c>
      <c r="AY10" s="14"/>
      <c r="AZ10" s="14">
        <v>0.45261722342063998</v>
      </c>
      <c r="BA10" s="14">
        <v>0.47493999582070001</v>
      </c>
      <c r="BB10" s="14">
        <v>0.52231482730256296</v>
      </c>
      <c r="BC10" s="14">
        <v>0.42033063613045502</v>
      </c>
      <c r="BD10" s="14">
        <v>0.56307835081978197</v>
      </c>
      <c r="BE10" s="14">
        <v>0.49933094340223799</v>
      </c>
    </row>
    <row r="11" spans="2:57" x14ac:dyDescent="0.25">
      <c r="B11" s="15" t="s">
        <v>87</v>
      </c>
      <c r="C11" s="23">
        <v>4.56337529748682E-2</v>
      </c>
      <c r="D11" s="23">
        <v>4.4814683225682897E-2</v>
      </c>
      <c r="E11" s="23">
        <v>4.4890452653859603E-2</v>
      </c>
      <c r="F11" s="23"/>
      <c r="G11" s="23">
        <v>6.5107087314760503E-2</v>
      </c>
      <c r="H11" s="23">
        <v>4.4544430982737901E-2</v>
      </c>
      <c r="I11" s="23">
        <v>5.3074765162875501E-2</v>
      </c>
      <c r="J11" s="23">
        <v>4.9363622884729702E-2</v>
      </c>
      <c r="K11" s="23">
        <v>2.2648751116940698E-2</v>
      </c>
      <c r="L11" s="23">
        <v>0</v>
      </c>
      <c r="M11" s="23"/>
      <c r="N11" s="23">
        <v>3.0214839944156E-2</v>
      </c>
      <c r="O11" s="23">
        <v>6.7037881905911603E-2</v>
      </c>
      <c r="P11" s="23">
        <v>2.5545485783207401E-2</v>
      </c>
      <c r="Q11" s="23">
        <v>6.4097306110097493E-2</v>
      </c>
      <c r="R11" s="23"/>
      <c r="S11" s="23">
        <v>5.42625209988159E-2</v>
      </c>
      <c r="T11" s="23">
        <v>4.0890641018420999E-2</v>
      </c>
      <c r="U11" s="23">
        <v>4.4574808300686102E-2</v>
      </c>
      <c r="V11" s="23">
        <v>8.2005015126124695E-2</v>
      </c>
      <c r="W11" s="23">
        <v>4.9173389754692903E-2</v>
      </c>
      <c r="X11" s="23">
        <v>4.2714690376038603E-2</v>
      </c>
      <c r="Y11" s="23">
        <v>5.2690740807236798E-2</v>
      </c>
      <c r="Z11" s="23">
        <v>1.6476331743131199E-2</v>
      </c>
      <c r="AA11" s="23">
        <v>3.1459486533608E-2</v>
      </c>
      <c r="AB11" s="23">
        <v>2.8450377971643001E-2</v>
      </c>
      <c r="AC11" s="23">
        <v>5.3587518286340799E-2</v>
      </c>
      <c r="AD11" s="23">
        <v>2.51005241934605E-2</v>
      </c>
      <c r="AE11" s="23"/>
      <c r="AF11" s="23">
        <v>4.5332717613364999E-2</v>
      </c>
      <c r="AG11" s="23">
        <v>3.2209537014460103E-2</v>
      </c>
      <c r="AH11" s="23">
        <v>5.85158328547353E-2</v>
      </c>
      <c r="AI11" s="23"/>
      <c r="AJ11" s="23">
        <v>4.4118835517440301E-2</v>
      </c>
      <c r="AK11" s="23">
        <v>3.4050402937544001E-2</v>
      </c>
      <c r="AL11" s="23">
        <v>4.1159933529300301E-2</v>
      </c>
      <c r="AM11" s="23">
        <v>7.10798067162563E-2</v>
      </c>
      <c r="AN11" s="23">
        <v>4.1129016852456499E-2</v>
      </c>
      <c r="AO11" s="23"/>
      <c r="AP11" s="23">
        <v>3.2498710262695803E-2</v>
      </c>
      <c r="AQ11" s="23">
        <v>3.4558110398490501E-2</v>
      </c>
      <c r="AR11" s="23">
        <v>4.59626044228875E-2</v>
      </c>
      <c r="AS11" s="23"/>
      <c r="AT11" s="23">
        <v>6.4532626087836997E-2</v>
      </c>
      <c r="AU11" s="23">
        <v>6.8348799888871006E-2</v>
      </c>
      <c r="AV11" s="23">
        <v>2.7216933531004101E-2</v>
      </c>
      <c r="AW11" s="23">
        <v>3.9746080563490001E-2</v>
      </c>
      <c r="AX11" s="23">
        <v>5.8492964562782399E-2</v>
      </c>
      <c r="AY11" s="23"/>
      <c r="AZ11" s="23">
        <v>3.7428087457447898E-2</v>
      </c>
      <c r="BA11" s="23">
        <v>5.1149475527562702E-2</v>
      </c>
      <c r="BB11" s="23">
        <v>6.0144434656283503E-2</v>
      </c>
      <c r="BC11" s="23">
        <v>4.6800394511895001E-2</v>
      </c>
      <c r="BD11" s="23">
        <v>1.9325458338506001E-2</v>
      </c>
      <c r="BE11" s="23">
        <v>6.1929615878632799E-2</v>
      </c>
    </row>
    <row r="12" spans="2:57" x14ac:dyDescent="0.25">
      <c r="B12" s="16" t="s">
        <v>453</v>
      </c>
    </row>
    <row r="13" spans="2:57" x14ac:dyDescent="0.25">
      <c r="B13" t="s">
        <v>91</v>
      </c>
    </row>
    <row r="14" spans="2:57" x14ac:dyDescent="0.25">
      <c r="B14" t="s">
        <v>92</v>
      </c>
    </row>
    <row r="16" spans="2:57" x14ac:dyDescent="0.25">
      <c r="B16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B2:BE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411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1194</v>
      </c>
      <c r="D7" s="10">
        <v>589</v>
      </c>
      <c r="E7" s="10">
        <v>602</v>
      </c>
      <c r="F7" s="10"/>
      <c r="G7" s="10">
        <v>153</v>
      </c>
      <c r="H7" s="10">
        <v>267</v>
      </c>
      <c r="I7" s="10">
        <v>268</v>
      </c>
      <c r="J7" s="10">
        <v>278</v>
      </c>
      <c r="K7" s="10">
        <v>176</v>
      </c>
      <c r="L7" s="10">
        <v>52</v>
      </c>
      <c r="M7" s="10"/>
      <c r="N7" s="10">
        <v>354</v>
      </c>
      <c r="O7" s="10">
        <v>348</v>
      </c>
      <c r="P7" s="10">
        <v>284</v>
      </c>
      <c r="Q7" s="10">
        <v>205</v>
      </c>
      <c r="R7" s="10"/>
      <c r="S7" s="10">
        <v>181</v>
      </c>
      <c r="T7" s="10">
        <v>167</v>
      </c>
      <c r="U7" s="10">
        <v>88</v>
      </c>
      <c r="V7" s="10">
        <v>102</v>
      </c>
      <c r="W7" s="10">
        <v>83</v>
      </c>
      <c r="X7" s="10">
        <v>104</v>
      </c>
      <c r="Y7" s="10">
        <v>95</v>
      </c>
      <c r="Z7" s="10">
        <v>48</v>
      </c>
      <c r="AA7" s="10">
        <v>128</v>
      </c>
      <c r="AB7" s="10">
        <v>95</v>
      </c>
      <c r="AC7" s="10">
        <v>60</v>
      </c>
      <c r="AD7" s="10">
        <v>43</v>
      </c>
      <c r="AE7" s="10"/>
      <c r="AF7" s="10">
        <v>372</v>
      </c>
      <c r="AG7" s="10">
        <v>512</v>
      </c>
      <c r="AH7" s="10">
        <v>197</v>
      </c>
      <c r="AI7" s="10"/>
      <c r="AJ7" s="10">
        <v>352</v>
      </c>
      <c r="AK7" s="10">
        <v>379</v>
      </c>
      <c r="AL7" s="10">
        <v>89</v>
      </c>
      <c r="AM7" s="10">
        <v>15</v>
      </c>
      <c r="AN7" s="10">
        <v>165</v>
      </c>
      <c r="AO7" s="10"/>
      <c r="AP7" s="10">
        <v>208</v>
      </c>
      <c r="AQ7" s="10">
        <v>472</v>
      </c>
      <c r="AR7" s="10">
        <v>80</v>
      </c>
      <c r="AS7" s="10"/>
      <c r="AT7" s="10">
        <v>226</v>
      </c>
      <c r="AU7" s="10">
        <v>248</v>
      </c>
      <c r="AV7" s="10">
        <v>393</v>
      </c>
      <c r="AW7" s="10">
        <v>172</v>
      </c>
      <c r="AX7" s="10">
        <v>17</v>
      </c>
      <c r="AY7" s="10"/>
      <c r="AZ7" s="10">
        <v>332</v>
      </c>
      <c r="BA7" s="10">
        <v>358</v>
      </c>
      <c r="BB7" s="10">
        <v>148</v>
      </c>
      <c r="BC7" s="10">
        <v>180</v>
      </c>
      <c r="BD7" s="10">
        <v>105</v>
      </c>
      <c r="BE7" s="10">
        <v>71</v>
      </c>
    </row>
    <row r="8" spans="2:57" ht="30" customHeight="1" x14ac:dyDescent="0.25">
      <c r="B8" s="11" t="s">
        <v>20</v>
      </c>
      <c r="C8" s="11">
        <v>1217</v>
      </c>
      <c r="D8" s="11">
        <v>625</v>
      </c>
      <c r="E8" s="11">
        <v>589</v>
      </c>
      <c r="F8" s="11"/>
      <c r="G8" s="11">
        <v>160</v>
      </c>
      <c r="H8" s="11">
        <v>294</v>
      </c>
      <c r="I8" s="11">
        <v>281</v>
      </c>
      <c r="J8" s="11">
        <v>273</v>
      </c>
      <c r="K8" s="11">
        <v>159</v>
      </c>
      <c r="L8" s="11">
        <v>49</v>
      </c>
      <c r="M8" s="11"/>
      <c r="N8" s="11">
        <v>337</v>
      </c>
      <c r="O8" s="11">
        <v>329</v>
      </c>
      <c r="P8" s="11">
        <v>306</v>
      </c>
      <c r="Q8" s="11">
        <v>242</v>
      </c>
      <c r="R8" s="11"/>
      <c r="S8" s="11">
        <v>191</v>
      </c>
      <c r="T8" s="11">
        <v>160</v>
      </c>
      <c r="U8" s="11">
        <v>86</v>
      </c>
      <c r="V8" s="11">
        <v>109</v>
      </c>
      <c r="W8" s="11">
        <v>84</v>
      </c>
      <c r="X8" s="11">
        <v>113</v>
      </c>
      <c r="Y8" s="11">
        <v>93</v>
      </c>
      <c r="Z8" s="11">
        <v>47</v>
      </c>
      <c r="AA8" s="11">
        <v>132</v>
      </c>
      <c r="AB8" s="11">
        <v>103</v>
      </c>
      <c r="AC8" s="11">
        <v>60</v>
      </c>
      <c r="AD8" s="11">
        <v>41</v>
      </c>
      <c r="AE8" s="11"/>
      <c r="AF8" s="11">
        <v>374</v>
      </c>
      <c r="AG8" s="11">
        <v>517</v>
      </c>
      <c r="AH8" s="11">
        <v>209</v>
      </c>
      <c r="AI8" s="11"/>
      <c r="AJ8" s="11">
        <v>352</v>
      </c>
      <c r="AK8" s="11">
        <v>388</v>
      </c>
      <c r="AL8" s="11">
        <v>88</v>
      </c>
      <c r="AM8" s="11">
        <v>15</v>
      </c>
      <c r="AN8" s="11">
        <v>175</v>
      </c>
      <c r="AO8" s="11"/>
      <c r="AP8" s="11">
        <v>211</v>
      </c>
      <c r="AQ8" s="11">
        <v>484</v>
      </c>
      <c r="AR8" s="11">
        <v>80</v>
      </c>
      <c r="AS8" s="11"/>
      <c r="AT8" s="11">
        <v>238</v>
      </c>
      <c r="AU8" s="11">
        <v>256</v>
      </c>
      <c r="AV8" s="11">
        <v>395</v>
      </c>
      <c r="AW8" s="11">
        <v>174</v>
      </c>
      <c r="AX8" s="11">
        <v>17</v>
      </c>
      <c r="AY8" s="11"/>
      <c r="AZ8" s="11">
        <v>350</v>
      </c>
      <c r="BA8" s="11">
        <v>362</v>
      </c>
      <c r="BB8" s="11">
        <v>151</v>
      </c>
      <c r="BC8" s="11">
        <v>180</v>
      </c>
      <c r="BD8" s="11">
        <v>102</v>
      </c>
      <c r="BE8" s="11">
        <v>72</v>
      </c>
    </row>
    <row r="9" spans="2:57" x14ac:dyDescent="0.25">
      <c r="B9" s="15" t="s">
        <v>407</v>
      </c>
      <c r="C9" s="14">
        <v>0.29416361940316899</v>
      </c>
      <c r="D9" s="14">
        <v>0.330714796668377</v>
      </c>
      <c r="E9" s="14">
        <v>0.25686615053933498</v>
      </c>
      <c r="F9" s="14"/>
      <c r="G9" s="14">
        <v>0.382877185288167</v>
      </c>
      <c r="H9" s="14">
        <v>0.37162927287966202</v>
      </c>
      <c r="I9" s="14">
        <v>0.283494127074227</v>
      </c>
      <c r="J9" s="14">
        <v>0.21962524161437699</v>
      </c>
      <c r="K9" s="14">
        <v>0.196343052758713</v>
      </c>
      <c r="L9" s="14">
        <v>0.33515493898083998</v>
      </c>
      <c r="M9" s="14"/>
      <c r="N9" s="14">
        <v>0.34038638042609898</v>
      </c>
      <c r="O9" s="14">
        <v>0.28526927596517598</v>
      </c>
      <c r="P9" s="14">
        <v>0.29293500386666799</v>
      </c>
      <c r="Q9" s="14">
        <v>0.24321533010182</v>
      </c>
      <c r="R9" s="14"/>
      <c r="S9" s="14">
        <v>0.361958094773211</v>
      </c>
      <c r="T9" s="14">
        <v>0.268360501619333</v>
      </c>
      <c r="U9" s="14">
        <v>0.18331202744237701</v>
      </c>
      <c r="V9" s="14">
        <v>0.25556333809798498</v>
      </c>
      <c r="W9" s="14">
        <v>0.33190099568894099</v>
      </c>
      <c r="X9" s="14">
        <v>0.30035123835577698</v>
      </c>
      <c r="Y9" s="14">
        <v>0.34180047463318503</v>
      </c>
      <c r="Z9" s="14">
        <v>0.43547365656710502</v>
      </c>
      <c r="AA9" s="14">
        <v>0.35667854669827898</v>
      </c>
      <c r="AB9" s="14">
        <v>0.16634783334052899</v>
      </c>
      <c r="AC9" s="14">
        <v>0.17972698205860099</v>
      </c>
      <c r="AD9" s="14">
        <v>0.33609166514798799</v>
      </c>
      <c r="AE9" s="14"/>
      <c r="AF9" s="14">
        <v>0.310650488565335</v>
      </c>
      <c r="AG9" s="14">
        <v>0.31100026632514999</v>
      </c>
      <c r="AH9" s="14">
        <v>0.236156990460202</v>
      </c>
      <c r="AI9" s="14"/>
      <c r="AJ9" s="14">
        <v>0.31805558300078601</v>
      </c>
      <c r="AK9" s="14">
        <v>0.333268068158111</v>
      </c>
      <c r="AL9" s="14">
        <v>0.30827471990730798</v>
      </c>
      <c r="AM9" s="14">
        <v>0.32574473268377802</v>
      </c>
      <c r="AN9" s="14">
        <v>0.22719282485419401</v>
      </c>
      <c r="AO9" s="14"/>
      <c r="AP9" s="14">
        <v>0.36346534612167403</v>
      </c>
      <c r="AQ9" s="14">
        <v>0.30917261859371697</v>
      </c>
      <c r="AR9" s="14">
        <v>0.40755856560339898</v>
      </c>
      <c r="AS9" s="14"/>
      <c r="AT9" s="14">
        <v>0.20511704379609699</v>
      </c>
      <c r="AU9" s="14">
        <v>0.30902472165797001</v>
      </c>
      <c r="AV9" s="14">
        <v>0.31396577816162402</v>
      </c>
      <c r="AW9" s="14">
        <v>0.40066381023436198</v>
      </c>
      <c r="AX9" s="14">
        <v>0.317239511910831</v>
      </c>
      <c r="AY9" s="14"/>
      <c r="AZ9" s="14">
        <v>0.35105825419897002</v>
      </c>
      <c r="BA9" s="14">
        <v>0.29169739653950899</v>
      </c>
      <c r="BB9" s="14">
        <v>0.27637037113323998</v>
      </c>
      <c r="BC9" s="14">
        <v>0.27845915494343298</v>
      </c>
      <c r="BD9" s="14">
        <v>0.19909000411783501</v>
      </c>
      <c r="BE9" s="14">
        <v>0.24074903425805699</v>
      </c>
    </row>
    <row r="10" spans="2:57" x14ac:dyDescent="0.25">
      <c r="B10" s="15" t="s">
        <v>408</v>
      </c>
      <c r="C10" s="14">
        <v>0.657404645966573</v>
      </c>
      <c r="D10" s="14">
        <v>0.62732468443340605</v>
      </c>
      <c r="E10" s="14">
        <v>0.68759629866140304</v>
      </c>
      <c r="F10" s="14"/>
      <c r="G10" s="14">
        <v>0.57520866013662997</v>
      </c>
      <c r="H10" s="14">
        <v>0.56095220655873701</v>
      </c>
      <c r="I10" s="14">
        <v>0.67400211864668003</v>
      </c>
      <c r="J10" s="14">
        <v>0.72226307967450398</v>
      </c>
      <c r="K10" s="14">
        <v>0.77486610504351205</v>
      </c>
      <c r="L10" s="14">
        <v>0.66484506101915997</v>
      </c>
      <c r="M10" s="14"/>
      <c r="N10" s="14">
        <v>0.63189688239693698</v>
      </c>
      <c r="O10" s="14">
        <v>0.68081288229431502</v>
      </c>
      <c r="P10" s="14">
        <v>0.65742198318835099</v>
      </c>
      <c r="Q10" s="14">
        <v>0.660560015186199</v>
      </c>
      <c r="R10" s="14"/>
      <c r="S10" s="14">
        <v>0.57447758023240802</v>
      </c>
      <c r="T10" s="14">
        <v>0.71476349148782303</v>
      </c>
      <c r="U10" s="14">
        <v>0.76754816330762998</v>
      </c>
      <c r="V10" s="14">
        <v>0.66926418588643699</v>
      </c>
      <c r="W10" s="14">
        <v>0.63156403624288004</v>
      </c>
      <c r="X10" s="14">
        <v>0.633683882217561</v>
      </c>
      <c r="Y10" s="14">
        <v>0.59161511794618304</v>
      </c>
      <c r="Z10" s="14">
        <v>0.54132547666735797</v>
      </c>
      <c r="AA10" s="14">
        <v>0.61301376499445503</v>
      </c>
      <c r="AB10" s="14">
        <v>0.805276181260831</v>
      </c>
      <c r="AC10" s="14">
        <v>0.73282891894451396</v>
      </c>
      <c r="AD10" s="14">
        <v>0.61892601371261202</v>
      </c>
      <c r="AE10" s="14"/>
      <c r="AF10" s="14">
        <v>0.64193551757429401</v>
      </c>
      <c r="AG10" s="14">
        <v>0.65540293561478202</v>
      </c>
      <c r="AH10" s="14">
        <v>0.67949954295298498</v>
      </c>
      <c r="AI10" s="14"/>
      <c r="AJ10" s="14">
        <v>0.63223175373094598</v>
      </c>
      <c r="AK10" s="14">
        <v>0.63655552477047705</v>
      </c>
      <c r="AL10" s="14">
        <v>0.66045428425894104</v>
      </c>
      <c r="AM10" s="14">
        <v>0.67425526731622198</v>
      </c>
      <c r="AN10" s="14">
        <v>0.69358140236708998</v>
      </c>
      <c r="AO10" s="14"/>
      <c r="AP10" s="14">
        <v>0.58757710906423999</v>
      </c>
      <c r="AQ10" s="14">
        <v>0.65550572849983202</v>
      </c>
      <c r="AR10" s="14">
        <v>0.55815769544235005</v>
      </c>
      <c r="AS10" s="14"/>
      <c r="AT10" s="14">
        <v>0.73099672473337995</v>
      </c>
      <c r="AU10" s="14">
        <v>0.64208777098886805</v>
      </c>
      <c r="AV10" s="14">
        <v>0.64533778389934304</v>
      </c>
      <c r="AW10" s="14">
        <v>0.54267740700975897</v>
      </c>
      <c r="AX10" s="14">
        <v>0.682760488089169</v>
      </c>
      <c r="AY10" s="14"/>
      <c r="AZ10" s="14">
        <v>0.60410014901203102</v>
      </c>
      <c r="BA10" s="14">
        <v>0.66364270112578205</v>
      </c>
      <c r="BB10" s="14">
        <v>0.68515771758452904</v>
      </c>
      <c r="BC10" s="14">
        <v>0.65275082916561999</v>
      </c>
      <c r="BD10" s="14">
        <v>0.76739835043764903</v>
      </c>
      <c r="BE10" s="14">
        <v>0.68287140842449601</v>
      </c>
    </row>
    <row r="11" spans="2:57" x14ac:dyDescent="0.25">
      <c r="B11" s="15" t="s">
        <v>87</v>
      </c>
      <c r="C11" s="23">
        <v>4.8431734630258398E-2</v>
      </c>
      <c r="D11" s="23">
        <v>4.1960518898216601E-2</v>
      </c>
      <c r="E11" s="23">
        <v>5.5537550799262002E-2</v>
      </c>
      <c r="F11" s="23"/>
      <c r="G11" s="23">
        <v>4.1914154575203498E-2</v>
      </c>
      <c r="H11" s="23">
        <v>6.7418520561600803E-2</v>
      </c>
      <c r="I11" s="23">
        <v>4.2503754279092101E-2</v>
      </c>
      <c r="J11" s="23">
        <v>5.8111678711119302E-2</v>
      </c>
      <c r="K11" s="23">
        <v>2.8790842197774402E-2</v>
      </c>
      <c r="L11" s="23">
        <v>0</v>
      </c>
      <c r="M11" s="23"/>
      <c r="N11" s="23">
        <v>2.77167371769644E-2</v>
      </c>
      <c r="O11" s="23">
        <v>3.3917841740509602E-2</v>
      </c>
      <c r="P11" s="23">
        <v>4.9643012944980601E-2</v>
      </c>
      <c r="Q11" s="23">
        <v>9.6224654711981494E-2</v>
      </c>
      <c r="R11" s="23"/>
      <c r="S11" s="23">
        <v>6.3564324994381097E-2</v>
      </c>
      <c r="T11" s="23">
        <v>1.68760068928441E-2</v>
      </c>
      <c r="U11" s="23">
        <v>4.9139809249992901E-2</v>
      </c>
      <c r="V11" s="23">
        <v>7.5172476015577597E-2</v>
      </c>
      <c r="W11" s="23">
        <v>3.6534968068179102E-2</v>
      </c>
      <c r="X11" s="23">
        <v>6.5964879426662001E-2</v>
      </c>
      <c r="Y11" s="23">
        <v>6.6584407420632694E-2</v>
      </c>
      <c r="Z11" s="23">
        <v>2.32008667655377E-2</v>
      </c>
      <c r="AA11" s="23">
        <v>3.03076883072666E-2</v>
      </c>
      <c r="AB11" s="23">
        <v>2.8375985398639701E-2</v>
      </c>
      <c r="AC11" s="23">
        <v>8.7444098996885294E-2</v>
      </c>
      <c r="AD11" s="23">
        <v>4.4982321139399699E-2</v>
      </c>
      <c r="AE11" s="23"/>
      <c r="AF11" s="23">
        <v>4.7413993860371199E-2</v>
      </c>
      <c r="AG11" s="23">
        <v>3.3596798060068003E-2</v>
      </c>
      <c r="AH11" s="23">
        <v>8.4343466586813007E-2</v>
      </c>
      <c r="AI11" s="23"/>
      <c r="AJ11" s="23">
        <v>4.9712663268268099E-2</v>
      </c>
      <c r="AK11" s="23">
        <v>3.0176407071412101E-2</v>
      </c>
      <c r="AL11" s="23">
        <v>3.12709958337513E-2</v>
      </c>
      <c r="AM11" s="23">
        <v>0</v>
      </c>
      <c r="AN11" s="23">
        <v>7.9225772778715897E-2</v>
      </c>
      <c r="AO11" s="23"/>
      <c r="AP11" s="23">
        <v>4.8957544814085402E-2</v>
      </c>
      <c r="AQ11" s="23">
        <v>3.5321652906451402E-2</v>
      </c>
      <c r="AR11" s="23">
        <v>3.4283738954250902E-2</v>
      </c>
      <c r="AS11" s="23"/>
      <c r="AT11" s="23">
        <v>6.3886231470522803E-2</v>
      </c>
      <c r="AU11" s="23">
        <v>4.88875073531621E-2</v>
      </c>
      <c r="AV11" s="23">
        <v>4.06964379390332E-2</v>
      </c>
      <c r="AW11" s="23">
        <v>5.6658782755878101E-2</v>
      </c>
      <c r="AX11" s="23">
        <v>0</v>
      </c>
      <c r="AY11" s="23"/>
      <c r="AZ11" s="23">
        <v>4.4841596788999398E-2</v>
      </c>
      <c r="BA11" s="23">
        <v>4.4659902334709199E-2</v>
      </c>
      <c r="BB11" s="23">
        <v>3.8471911282231097E-2</v>
      </c>
      <c r="BC11" s="23">
        <v>6.8790015890946396E-2</v>
      </c>
      <c r="BD11" s="23">
        <v>3.3511645444516298E-2</v>
      </c>
      <c r="BE11" s="23">
        <v>7.6379557317446806E-2</v>
      </c>
    </row>
    <row r="12" spans="2:57" x14ac:dyDescent="0.25">
      <c r="B12" s="16" t="s">
        <v>453</v>
      </c>
    </row>
    <row r="13" spans="2:57" x14ac:dyDescent="0.25">
      <c r="B13" t="s">
        <v>91</v>
      </c>
    </row>
    <row r="14" spans="2:57" x14ac:dyDescent="0.25">
      <c r="B14" t="s">
        <v>92</v>
      </c>
    </row>
    <row r="16" spans="2:57" x14ac:dyDescent="0.25">
      <c r="B16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B2:BE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412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1194</v>
      </c>
      <c r="D7" s="10">
        <v>589</v>
      </c>
      <c r="E7" s="10">
        <v>602</v>
      </c>
      <c r="F7" s="10"/>
      <c r="G7" s="10">
        <v>153</v>
      </c>
      <c r="H7" s="10">
        <v>267</v>
      </c>
      <c r="I7" s="10">
        <v>268</v>
      </c>
      <c r="J7" s="10">
        <v>278</v>
      </c>
      <c r="K7" s="10">
        <v>176</v>
      </c>
      <c r="L7" s="10">
        <v>52</v>
      </c>
      <c r="M7" s="10"/>
      <c r="N7" s="10">
        <v>354</v>
      </c>
      <c r="O7" s="10">
        <v>348</v>
      </c>
      <c r="P7" s="10">
        <v>284</v>
      </c>
      <c r="Q7" s="10">
        <v>205</v>
      </c>
      <c r="R7" s="10"/>
      <c r="S7" s="10">
        <v>181</v>
      </c>
      <c r="T7" s="10">
        <v>167</v>
      </c>
      <c r="U7" s="10">
        <v>88</v>
      </c>
      <c r="V7" s="10">
        <v>102</v>
      </c>
      <c r="W7" s="10">
        <v>83</v>
      </c>
      <c r="X7" s="10">
        <v>104</v>
      </c>
      <c r="Y7" s="10">
        <v>95</v>
      </c>
      <c r="Z7" s="10">
        <v>48</v>
      </c>
      <c r="AA7" s="10">
        <v>128</v>
      </c>
      <c r="AB7" s="10">
        <v>95</v>
      </c>
      <c r="AC7" s="10">
        <v>60</v>
      </c>
      <c r="AD7" s="10">
        <v>43</v>
      </c>
      <c r="AE7" s="10"/>
      <c r="AF7" s="10">
        <v>372</v>
      </c>
      <c r="AG7" s="10">
        <v>512</v>
      </c>
      <c r="AH7" s="10">
        <v>197</v>
      </c>
      <c r="AI7" s="10"/>
      <c r="AJ7" s="10">
        <v>352</v>
      </c>
      <c r="AK7" s="10">
        <v>379</v>
      </c>
      <c r="AL7" s="10">
        <v>89</v>
      </c>
      <c r="AM7" s="10">
        <v>15</v>
      </c>
      <c r="AN7" s="10">
        <v>165</v>
      </c>
      <c r="AO7" s="10"/>
      <c r="AP7" s="10">
        <v>208</v>
      </c>
      <c r="AQ7" s="10">
        <v>472</v>
      </c>
      <c r="AR7" s="10">
        <v>80</v>
      </c>
      <c r="AS7" s="10"/>
      <c r="AT7" s="10">
        <v>226</v>
      </c>
      <c r="AU7" s="10">
        <v>248</v>
      </c>
      <c r="AV7" s="10">
        <v>393</v>
      </c>
      <c r="AW7" s="10">
        <v>172</v>
      </c>
      <c r="AX7" s="10">
        <v>17</v>
      </c>
      <c r="AY7" s="10"/>
      <c r="AZ7" s="10">
        <v>332</v>
      </c>
      <c r="BA7" s="10">
        <v>358</v>
      </c>
      <c r="BB7" s="10">
        <v>148</v>
      </c>
      <c r="BC7" s="10">
        <v>180</v>
      </c>
      <c r="BD7" s="10">
        <v>105</v>
      </c>
      <c r="BE7" s="10">
        <v>71</v>
      </c>
    </row>
    <row r="8" spans="2:57" ht="30" customHeight="1" x14ac:dyDescent="0.25">
      <c r="B8" s="11" t="s">
        <v>20</v>
      </c>
      <c r="C8" s="11">
        <v>1217</v>
      </c>
      <c r="D8" s="11">
        <v>625</v>
      </c>
      <c r="E8" s="11">
        <v>589</v>
      </c>
      <c r="F8" s="11"/>
      <c r="G8" s="11">
        <v>160</v>
      </c>
      <c r="H8" s="11">
        <v>294</v>
      </c>
      <c r="I8" s="11">
        <v>281</v>
      </c>
      <c r="J8" s="11">
        <v>273</v>
      </c>
      <c r="K8" s="11">
        <v>159</v>
      </c>
      <c r="L8" s="11">
        <v>49</v>
      </c>
      <c r="M8" s="11"/>
      <c r="N8" s="11">
        <v>337</v>
      </c>
      <c r="O8" s="11">
        <v>329</v>
      </c>
      <c r="P8" s="11">
        <v>306</v>
      </c>
      <c r="Q8" s="11">
        <v>242</v>
      </c>
      <c r="R8" s="11"/>
      <c r="S8" s="11">
        <v>191</v>
      </c>
      <c r="T8" s="11">
        <v>160</v>
      </c>
      <c r="U8" s="11">
        <v>86</v>
      </c>
      <c r="V8" s="11">
        <v>109</v>
      </c>
      <c r="W8" s="11">
        <v>84</v>
      </c>
      <c r="X8" s="11">
        <v>113</v>
      </c>
      <c r="Y8" s="11">
        <v>93</v>
      </c>
      <c r="Z8" s="11">
        <v>47</v>
      </c>
      <c r="AA8" s="11">
        <v>132</v>
      </c>
      <c r="AB8" s="11">
        <v>103</v>
      </c>
      <c r="AC8" s="11">
        <v>60</v>
      </c>
      <c r="AD8" s="11">
        <v>41</v>
      </c>
      <c r="AE8" s="11"/>
      <c r="AF8" s="11">
        <v>374</v>
      </c>
      <c r="AG8" s="11">
        <v>517</v>
      </c>
      <c r="AH8" s="11">
        <v>209</v>
      </c>
      <c r="AI8" s="11"/>
      <c r="AJ8" s="11">
        <v>352</v>
      </c>
      <c r="AK8" s="11">
        <v>388</v>
      </c>
      <c r="AL8" s="11">
        <v>88</v>
      </c>
      <c r="AM8" s="11">
        <v>15</v>
      </c>
      <c r="AN8" s="11">
        <v>175</v>
      </c>
      <c r="AO8" s="11"/>
      <c r="AP8" s="11">
        <v>211</v>
      </c>
      <c r="AQ8" s="11">
        <v>484</v>
      </c>
      <c r="AR8" s="11">
        <v>80</v>
      </c>
      <c r="AS8" s="11"/>
      <c r="AT8" s="11">
        <v>238</v>
      </c>
      <c r="AU8" s="11">
        <v>256</v>
      </c>
      <c r="AV8" s="11">
        <v>395</v>
      </c>
      <c r="AW8" s="11">
        <v>174</v>
      </c>
      <c r="AX8" s="11">
        <v>17</v>
      </c>
      <c r="AY8" s="11"/>
      <c r="AZ8" s="11">
        <v>350</v>
      </c>
      <c r="BA8" s="11">
        <v>362</v>
      </c>
      <c r="BB8" s="11">
        <v>151</v>
      </c>
      <c r="BC8" s="11">
        <v>180</v>
      </c>
      <c r="BD8" s="11">
        <v>102</v>
      </c>
      <c r="BE8" s="11">
        <v>72</v>
      </c>
    </row>
    <row r="9" spans="2:57" x14ac:dyDescent="0.25">
      <c r="B9" s="15" t="s">
        <v>407</v>
      </c>
      <c r="C9" s="14">
        <v>0.34631416758067701</v>
      </c>
      <c r="D9" s="14">
        <v>0.35871506384121998</v>
      </c>
      <c r="E9" s="14">
        <v>0.33305224230266001</v>
      </c>
      <c r="F9" s="14"/>
      <c r="G9" s="14">
        <v>0.47359173764903501</v>
      </c>
      <c r="H9" s="14">
        <v>0.42805009568839397</v>
      </c>
      <c r="I9" s="14">
        <v>0.36592036034249698</v>
      </c>
      <c r="J9" s="14">
        <v>0.24053023304112101</v>
      </c>
      <c r="K9" s="14">
        <v>0.241681023037156</v>
      </c>
      <c r="L9" s="14">
        <v>0.25917361691117802</v>
      </c>
      <c r="M9" s="14"/>
      <c r="N9" s="14">
        <v>0.44206340568570901</v>
      </c>
      <c r="O9" s="14">
        <v>0.38016218169697702</v>
      </c>
      <c r="P9" s="14">
        <v>0.31409138672395198</v>
      </c>
      <c r="Q9" s="14">
        <v>0.20758154288634301</v>
      </c>
      <c r="R9" s="14"/>
      <c r="S9" s="14">
        <v>0.34078898163694699</v>
      </c>
      <c r="T9" s="14">
        <v>0.35762102632717002</v>
      </c>
      <c r="U9" s="14">
        <v>0.26354388267835699</v>
      </c>
      <c r="V9" s="14">
        <v>0.35797375585946001</v>
      </c>
      <c r="W9" s="14">
        <v>0.319919924817538</v>
      </c>
      <c r="X9" s="14">
        <v>0.40098442179996202</v>
      </c>
      <c r="Y9" s="14">
        <v>0.41859082384526197</v>
      </c>
      <c r="Z9" s="14">
        <v>0.34498845491727997</v>
      </c>
      <c r="AA9" s="14">
        <v>0.35938168584388203</v>
      </c>
      <c r="AB9" s="14">
        <v>0.26146534023975299</v>
      </c>
      <c r="AC9" s="14">
        <v>0.33422323461873399</v>
      </c>
      <c r="AD9" s="14">
        <v>0.40028475120906798</v>
      </c>
      <c r="AE9" s="14"/>
      <c r="AF9" s="14">
        <v>0.32127149047990999</v>
      </c>
      <c r="AG9" s="14">
        <v>0.39282390016859198</v>
      </c>
      <c r="AH9" s="14">
        <v>0.228486443461134</v>
      </c>
      <c r="AI9" s="14"/>
      <c r="AJ9" s="14">
        <v>0.36410440546328898</v>
      </c>
      <c r="AK9" s="14">
        <v>0.41769107994552102</v>
      </c>
      <c r="AL9" s="14">
        <v>0.36177386640353498</v>
      </c>
      <c r="AM9" s="14">
        <v>0.18839641347129099</v>
      </c>
      <c r="AN9" s="14">
        <v>0.19198819053903399</v>
      </c>
      <c r="AO9" s="14"/>
      <c r="AP9" s="14">
        <v>0.37729701296447299</v>
      </c>
      <c r="AQ9" s="14">
        <v>0.39582757254018602</v>
      </c>
      <c r="AR9" s="14">
        <v>0.36713382286685198</v>
      </c>
      <c r="AS9" s="14"/>
      <c r="AT9" s="14">
        <v>0.20824405425981399</v>
      </c>
      <c r="AU9" s="14">
        <v>0.308690147100107</v>
      </c>
      <c r="AV9" s="14">
        <v>0.392700349811966</v>
      </c>
      <c r="AW9" s="14">
        <v>0.49408157691743498</v>
      </c>
      <c r="AX9" s="14">
        <v>0.42971975662455197</v>
      </c>
      <c r="AY9" s="14"/>
      <c r="AZ9" s="14">
        <v>0.39888008458798302</v>
      </c>
      <c r="BA9" s="14">
        <v>0.32139628225637601</v>
      </c>
      <c r="BB9" s="14">
        <v>0.269426755943521</v>
      </c>
      <c r="BC9" s="14">
        <v>0.36831053827983501</v>
      </c>
      <c r="BD9" s="14">
        <v>0.33189999306828999</v>
      </c>
      <c r="BE9" s="14">
        <v>0.34272536986607</v>
      </c>
    </row>
    <row r="10" spans="2:57" x14ac:dyDescent="0.25">
      <c r="B10" s="15" t="s">
        <v>408</v>
      </c>
      <c r="C10" s="14">
        <v>0.56829711101264802</v>
      </c>
      <c r="D10" s="14">
        <v>0.56300597732192803</v>
      </c>
      <c r="E10" s="14">
        <v>0.575185866562818</v>
      </c>
      <c r="F10" s="14"/>
      <c r="G10" s="14">
        <v>0.39824443584999403</v>
      </c>
      <c r="H10" s="14">
        <v>0.47535233947917699</v>
      </c>
      <c r="I10" s="14">
        <v>0.55184974841717804</v>
      </c>
      <c r="J10" s="14">
        <v>0.68674959158294702</v>
      </c>
      <c r="K10" s="14">
        <v>0.68984211209757496</v>
      </c>
      <c r="L10" s="14">
        <v>0.71814302822155995</v>
      </c>
      <c r="M10" s="14"/>
      <c r="N10" s="14">
        <v>0.49523898944111</v>
      </c>
      <c r="O10" s="14">
        <v>0.53379323000086898</v>
      </c>
      <c r="P10" s="14">
        <v>0.61100033464268599</v>
      </c>
      <c r="Q10" s="14">
        <v>0.661815204345504</v>
      </c>
      <c r="R10" s="14"/>
      <c r="S10" s="14">
        <v>0.53954483334021597</v>
      </c>
      <c r="T10" s="14">
        <v>0.57644103029010096</v>
      </c>
      <c r="U10" s="14">
        <v>0.61022093026209701</v>
      </c>
      <c r="V10" s="14">
        <v>0.573095149542861</v>
      </c>
      <c r="W10" s="14">
        <v>0.62278209493373005</v>
      </c>
      <c r="X10" s="14">
        <v>0.456389643624876</v>
      </c>
      <c r="Y10" s="14">
        <v>0.51183988489191401</v>
      </c>
      <c r="Z10" s="14">
        <v>0.50981516273072902</v>
      </c>
      <c r="AA10" s="14">
        <v>0.619046632463505</v>
      </c>
      <c r="AB10" s="14">
        <v>0.64324504888442002</v>
      </c>
      <c r="AC10" s="14">
        <v>0.60997198206453396</v>
      </c>
      <c r="AD10" s="14">
        <v>0.54798477951403901</v>
      </c>
      <c r="AE10" s="14"/>
      <c r="AF10" s="14">
        <v>0.61879711431884199</v>
      </c>
      <c r="AG10" s="14">
        <v>0.54827557049978604</v>
      </c>
      <c r="AH10" s="14">
        <v>0.62469086745531299</v>
      </c>
      <c r="AI10" s="14"/>
      <c r="AJ10" s="14">
        <v>0.56115629258598299</v>
      </c>
      <c r="AK10" s="14">
        <v>0.52421174068309195</v>
      </c>
      <c r="AL10" s="14">
        <v>0.57290809765031903</v>
      </c>
      <c r="AM10" s="14">
        <v>0.81160358652870901</v>
      </c>
      <c r="AN10" s="14">
        <v>0.66274764669161801</v>
      </c>
      <c r="AO10" s="14"/>
      <c r="AP10" s="14">
        <v>0.54665040782413099</v>
      </c>
      <c r="AQ10" s="14">
        <v>0.53950468992424505</v>
      </c>
      <c r="AR10" s="14">
        <v>0.53364177628197695</v>
      </c>
      <c r="AS10" s="14"/>
      <c r="AT10" s="14">
        <v>0.70322330121091503</v>
      </c>
      <c r="AU10" s="14">
        <v>0.577305134496371</v>
      </c>
      <c r="AV10" s="14">
        <v>0.526535228748647</v>
      </c>
      <c r="AW10" s="14">
        <v>0.44066524861259299</v>
      </c>
      <c r="AX10" s="14">
        <v>0.51225594439879296</v>
      </c>
      <c r="AY10" s="14"/>
      <c r="AZ10" s="14">
        <v>0.50901058633393603</v>
      </c>
      <c r="BA10" s="14">
        <v>0.587820825801048</v>
      </c>
      <c r="BB10" s="14">
        <v>0.62710960465302001</v>
      </c>
      <c r="BC10" s="14">
        <v>0.561635714317824</v>
      </c>
      <c r="BD10" s="14">
        <v>0.60428633227845896</v>
      </c>
      <c r="BE10" s="14">
        <v>0.60098943525854898</v>
      </c>
    </row>
    <row r="11" spans="2:57" x14ac:dyDescent="0.25">
      <c r="B11" s="15" t="s">
        <v>87</v>
      </c>
      <c r="C11" s="23">
        <v>8.5388721406674195E-2</v>
      </c>
      <c r="D11" s="23">
        <v>7.8278958836852305E-2</v>
      </c>
      <c r="E11" s="23">
        <v>9.1761891134521795E-2</v>
      </c>
      <c r="F11" s="23"/>
      <c r="G11" s="23">
        <v>0.128163826500971</v>
      </c>
      <c r="H11" s="23">
        <v>9.6597564832429497E-2</v>
      </c>
      <c r="I11" s="23">
        <v>8.2229891240324898E-2</v>
      </c>
      <c r="J11" s="23">
        <v>7.2720175375931798E-2</v>
      </c>
      <c r="K11" s="23">
        <v>6.8476864865269396E-2</v>
      </c>
      <c r="L11" s="23">
        <v>2.2683354867262601E-2</v>
      </c>
      <c r="M11" s="23"/>
      <c r="N11" s="23">
        <v>6.2697604873181698E-2</v>
      </c>
      <c r="O11" s="23">
        <v>8.6044588302153502E-2</v>
      </c>
      <c r="P11" s="23">
        <v>7.4908278633362593E-2</v>
      </c>
      <c r="Q11" s="23">
        <v>0.13060325276815299</v>
      </c>
      <c r="R11" s="23"/>
      <c r="S11" s="23">
        <v>0.119666185022837</v>
      </c>
      <c r="T11" s="23">
        <v>6.5937943382728806E-2</v>
      </c>
      <c r="U11" s="23">
        <v>0.12623518705954601</v>
      </c>
      <c r="V11" s="23">
        <v>6.8931094597678405E-2</v>
      </c>
      <c r="W11" s="23">
        <v>5.72979802487317E-2</v>
      </c>
      <c r="X11" s="23">
        <v>0.14262593457516201</v>
      </c>
      <c r="Y11" s="23">
        <v>6.9569291262823504E-2</v>
      </c>
      <c r="Z11" s="23">
        <v>0.145196382351991</v>
      </c>
      <c r="AA11" s="23">
        <v>2.1571681692612199E-2</v>
      </c>
      <c r="AB11" s="23">
        <v>9.52896108758267E-2</v>
      </c>
      <c r="AC11" s="23">
        <v>5.5804783316732297E-2</v>
      </c>
      <c r="AD11" s="23">
        <v>5.1730469276893003E-2</v>
      </c>
      <c r="AE11" s="23"/>
      <c r="AF11" s="23">
        <v>5.9931395201248197E-2</v>
      </c>
      <c r="AG11" s="23">
        <v>5.89005293316225E-2</v>
      </c>
      <c r="AH11" s="23">
        <v>0.146822689083552</v>
      </c>
      <c r="AI11" s="23"/>
      <c r="AJ11" s="23">
        <v>7.4739301950728004E-2</v>
      </c>
      <c r="AK11" s="23">
        <v>5.8097179371387003E-2</v>
      </c>
      <c r="AL11" s="23">
        <v>6.5318035946146102E-2</v>
      </c>
      <c r="AM11" s="23">
        <v>0</v>
      </c>
      <c r="AN11" s="23">
        <v>0.145264162769348</v>
      </c>
      <c r="AO11" s="23"/>
      <c r="AP11" s="23">
        <v>7.6052579211396298E-2</v>
      </c>
      <c r="AQ11" s="23">
        <v>6.4667737535568606E-2</v>
      </c>
      <c r="AR11" s="23">
        <v>9.9224400851171193E-2</v>
      </c>
      <c r="AS11" s="23"/>
      <c r="AT11" s="23">
        <v>8.8532644529270205E-2</v>
      </c>
      <c r="AU11" s="23">
        <v>0.114004718403522</v>
      </c>
      <c r="AV11" s="23">
        <v>8.0764421439387502E-2</v>
      </c>
      <c r="AW11" s="23">
        <v>6.52531744699721E-2</v>
      </c>
      <c r="AX11" s="23">
        <v>5.8024298976655099E-2</v>
      </c>
      <c r="AY11" s="23"/>
      <c r="AZ11" s="23">
        <v>9.2109329078081101E-2</v>
      </c>
      <c r="BA11" s="23">
        <v>9.0782891942575994E-2</v>
      </c>
      <c r="BB11" s="23">
        <v>0.103463639403459</v>
      </c>
      <c r="BC11" s="23">
        <v>7.00537474023403E-2</v>
      </c>
      <c r="BD11" s="23">
        <v>6.3813674653250801E-2</v>
      </c>
      <c r="BE11" s="23">
        <v>5.6285194875381299E-2</v>
      </c>
    </row>
    <row r="12" spans="2:57" x14ac:dyDescent="0.25">
      <c r="B12" s="16" t="s">
        <v>453</v>
      </c>
    </row>
    <row r="13" spans="2:57" x14ac:dyDescent="0.25">
      <c r="B13" t="s">
        <v>91</v>
      </c>
    </row>
    <row r="14" spans="2:57" x14ac:dyDescent="0.25">
      <c r="B14" t="s">
        <v>92</v>
      </c>
    </row>
    <row r="16" spans="2:57" x14ac:dyDescent="0.25">
      <c r="B16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B2:BE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413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1194</v>
      </c>
      <c r="D7" s="10">
        <v>589</v>
      </c>
      <c r="E7" s="10">
        <v>602</v>
      </c>
      <c r="F7" s="10"/>
      <c r="G7" s="10">
        <v>153</v>
      </c>
      <c r="H7" s="10">
        <v>267</v>
      </c>
      <c r="I7" s="10">
        <v>268</v>
      </c>
      <c r="J7" s="10">
        <v>278</v>
      </c>
      <c r="K7" s="10">
        <v>176</v>
      </c>
      <c r="L7" s="10">
        <v>52</v>
      </c>
      <c r="M7" s="10"/>
      <c r="N7" s="10">
        <v>354</v>
      </c>
      <c r="O7" s="10">
        <v>348</v>
      </c>
      <c r="P7" s="10">
        <v>284</v>
      </c>
      <c r="Q7" s="10">
        <v>205</v>
      </c>
      <c r="R7" s="10"/>
      <c r="S7" s="10">
        <v>181</v>
      </c>
      <c r="T7" s="10">
        <v>167</v>
      </c>
      <c r="U7" s="10">
        <v>88</v>
      </c>
      <c r="V7" s="10">
        <v>102</v>
      </c>
      <c r="W7" s="10">
        <v>83</v>
      </c>
      <c r="X7" s="10">
        <v>104</v>
      </c>
      <c r="Y7" s="10">
        <v>95</v>
      </c>
      <c r="Z7" s="10">
        <v>48</v>
      </c>
      <c r="AA7" s="10">
        <v>128</v>
      </c>
      <c r="AB7" s="10">
        <v>95</v>
      </c>
      <c r="AC7" s="10">
        <v>60</v>
      </c>
      <c r="AD7" s="10">
        <v>43</v>
      </c>
      <c r="AE7" s="10"/>
      <c r="AF7" s="10">
        <v>372</v>
      </c>
      <c r="AG7" s="10">
        <v>512</v>
      </c>
      <c r="AH7" s="10">
        <v>197</v>
      </c>
      <c r="AI7" s="10"/>
      <c r="AJ7" s="10">
        <v>352</v>
      </c>
      <c r="AK7" s="10">
        <v>379</v>
      </c>
      <c r="AL7" s="10">
        <v>89</v>
      </c>
      <c r="AM7" s="10">
        <v>15</v>
      </c>
      <c r="AN7" s="10">
        <v>165</v>
      </c>
      <c r="AO7" s="10"/>
      <c r="AP7" s="10">
        <v>208</v>
      </c>
      <c r="AQ7" s="10">
        <v>472</v>
      </c>
      <c r="AR7" s="10">
        <v>80</v>
      </c>
      <c r="AS7" s="10"/>
      <c r="AT7" s="10">
        <v>226</v>
      </c>
      <c r="AU7" s="10">
        <v>248</v>
      </c>
      <c r="AV7" s="10">
        <v>393</v>
      </c>
      <c r="AW7" s="10">
        <v>172</v>
      </c>
      <c r="AX7" s="10">
        <v>17</v>
      </c>
      <c r="AY7" s="10"/>
      <c r="AZ7" s="10">
        <v>332</v>
      </c>
      <c r="BA7" s="10">
        <v>358</v>
      </c>
      <c r="BB7" s="10">
        <v>148</v>
      </c>
      <c r="BC7" s="10">
        <v>180</v>
      </c>
      <c r="BD7" s="10">
        <v>105</v>
      </c>
      <c r="BE7" s="10">
        <v>71</v>
      </c>
    </row>
    <row r="8" spans="2:57" ht="30" customHeight="1" x14ac:dyDescent="0.25">
      <c r="B8" s="11" t="s">
        <v>20</v>
      </c>
      <c r="C8" s="11">
        <v>1217</v>
      </c>
      <c r="D8" s="11">
        <v>625</v>
      </c>
      <c r="E8" s="11">
        <v>589</v>
      </c>
      <c r="F8" s="11"/>
      <c r="G8" s="11">
        <v>160</v>
      </c>
      <c r="H8" s="11">
        <v>294</v>
      </c>
      <c r="I8" s="11">
        <v>281</v>
      </c>
      <c r="J8" s="11">
        <v>273</v>
      </c>
      <c r="K8" s="11">
        <v>159</v>
      </c>
      <c r="L8" s="11">
        <v>49</v>
      </c>
      <c r="M8" s="11"/>
      <c r="N8" s="11">
        <v>337</v>
      </c>
      <c r="O8" s="11">
        <v>329</v>
      </c>
      <c r="P8" s="11">
        <v>306</v>
      </c>
      <c r="Q8" s="11">
        <v>242</v>
      </c>
      <c r="R8" s="11"/>
      <c r="S8" s="11">
        <v>191</v>
      </c>
      <c r="T8" s="11">
        <v>160</v>
      </c>
      <c r="U8" s="11">
        <v>86</v>
      </c>
      <c r="V8" s="11">
        <v>109</v>
      </c>
      <c r="W8" s="11">
        <v>84</v>
      </c>
      <c r="X8" s="11">
        <v>113</v>
      </c>
      <c r="Y8" s="11">
        <v>93</v>
      </c>
      <c r="Z8" s="11">
        <v>47</v>
      </c>
      <c r="AA8" s="11">
        <v>132</v>
      </c>
      <c r="AB8" s="11">
        <v>103</v>
      </c>
      <c r="AC8" s="11">
        <v>60</v>
      </c>
      <c r="AD8" s="11">
        <v>41</v>
      </c>
      <c r="AE8" s="11"/>
      <c r="AF8" s="11">
        <v>374</v>
      </c>
      <c r="AG8" s="11">
        <v>517</v>
      </c>
      <c r="AH8" s="11">
        <v>209</v>
      </c>
      <c r="AI8" s="11"/>
      <c r="AJ8" s="11">
        <v>352</v>
      </c>
      <c r="AK8" s="11">
        <v>388</v>
      </c>
      <c r="AL8" s="11">
        <v>88</v>
      </c>
      <c r="AM8" s="11">
        <v>15</v>
      </c>
      <c r="AN8" s="11">
        <v>175</v>
      </c>
      <c r="AO8" s="11"/>
      <c r="AP8" s="11">
        <v>211</v>
      </c>
      <c r="AQ8" s="11">
        <v>484</v>
      </c>
      <c r="AR8" s="11">
        <v>80</v>
      </c>
      <c r="AS8" s="11"/>
      <c r="AT8" s="11">
        <v>238</v>
      </c>
      <c r="AU8" s="11">
        <v>256</v>
      </c>
      <c r="AV8" s="11">
        <v>395</v>
      </c>
      <c r="AW8" s="11">
        <v>174</v>
      </c>
      <c r="AX8" s="11">
        <v>17</v>
      </c>
      <c r="AY8" s="11"/>
      <c r="AZ8" s="11">
        <v>350</v>
      </c>
      <c r="BA8" s="11">
        <v>362</v>
      </c>
      <c r="BB8" s="11">
        <v>151</v>
      </c>
      <c r="BC8" s="11">
        <v>180</v>
      </c>
      <c r="BD8" s="11">
        <v>102</v>
      </c>
      <c r="BE8" s="11">
        <v>72</v>
      </c>
    </row>
    <row r="9" spans="2:57" x14ac:dyDescent="0.25">
      <c r="B9" s="15" t="s">
        <v>407</v>
      </c>
      <c r="C9" s="14">
        <v>0.374825648937537</v>
      </c>
      <c r="D9" s="14">
        <v>0.42180252033138799</v>
      </c>
      <c r="E9" s="14">
        <v>0.32687340046499402</v>
      </c>
      <c r="F9" s="14"/>
      <c r="G9" s="14">
        <v>0.45998751141179101</v>
      </c>
      <c r="H9" s="14">
        <v>0.39335001499410399</v>
      </c>
      <c r="I9" s="14">
        <v>0.39168694749288302</v>
      </c>
      <c r="J9" s="14">
        <v>0.30206106717445402</v>
      </c>
      <c r="K9" s="14">
        <v>0.33740316995365399</v>
      </c>
      <c r="L9" s="14">
        <v>0.41645179963970602</v>
      </c>
      <c r="M9" s="14"/>
      <c r="N9" s="14">
        <v>0.46777883589035002</v>
      </c>
      <c r="O9" s="14">
        <v>0.36780724482396998</v>
      </c>
      <c r="P9" s="14">
        <v>0.34268182121207902</v>
      </c>
      <c r="Q9" s="14">
        <v>0.29630122711768198</v>
      </c>
      <c r="R9" s="14"/>
      <c r="S9" s="14">
        <v>0.39716256873705602</v>
      </c>
      <c r="T9" s="14">
        <v>0.30911307498111701</v>
      </c>
      <c r="U9" s="14">
        <v>0.35362881716998001</v>
      </c>
      <c r="V9" s="14">
        <v>0.34778568100900198</v>
      </c>
      <c r="W9" s="14">
        <v>0.35103143096058798</v>
      </c>
      <c r="X9" s="14">
        <v>0.47448708413118801</v>
      </c>
      <c r="Y9" s="14">
        <v>0.43619051703469303</v>
      </c>
      <c r="Z9" s="14">
        <v>0.45592362458654601</v>
      </c>
      <c r="AA9" s="14">
        <v>0.40463475967427498</v>
      </c>
      <c r="AB9" s="14">
        <v>0.30638757039259101</v>
      </c>
      <c r="AC9" s="14">
        <v>0.248573486056826</v>
      </c>
      <c r="AD9" s="14">
        <v>0.44663953070418499</v>
      </c>
      <c r="AE9" s="14"/>
      <c r="AF9" s="14">
        <v>0.38389576061438702</v>
      </c>
      <c r="AG9" s="14">
        <v>0.394113275727836</v>
      </c>
      <c r="AH9" s="14">
        <v>0.28457745592182998</v>
      </c>
      <c r="AI9" s="14"/>
      <c r="AJ9" s="14">
        <v>0.447960691559943</v>
      </c>
      <c r="AK9" s="14">
        <v>0.41623110173502198</v>
      </c>
      <c r="AL9" s="14">
        <v>0.34209668506153001</v>
      </c>
      <c r="AM9" s="14">
        <v>0.27694250227477402</v>
      </c>
      <c r="AN9" s="14">
        <v>0.25629716989281498</v>
      </c>
      <c r="AO9" s="14"/>
      <c r="AP9" s="14">
        <v>0.45791819197490402</v>
      </c>
      <c r="AQ9" s="14">
        <v>0.396193676526091</v>
      </c>
      <c r="AR9" s="14">
        <v>0.374382547045783</v>
      </c>
      <c r="AS9" s="14"/>
      <c r="AT9" s="14">
        <v>0.266316273245297</v>
      </c>
      <c r="AU9" s="14">
        <v>0.35893363466566203</v>
      </c>
      <c r="AV9" s="14">
        <v>0.38612067301536201</v>
      </c>
      <c r="AW9" s="14">
        <v>0.51390070535928201</v>
      </c>
      <c r="AX9" s="14">
        <v>0.43058064180824601</v>
      </c>
      <c r="AY9" s="14"/>
      <c r="AZ9" s="14">
        <v>0.38314570075538401</v>
      </c>
      <c r="BA9" s="14">
        <v>0.39510609449158701</v>
      </c>
      <c r="BB9" s="14">
        <v>0.34196438561494802</v>
      </c>
      <c r="BC9" s="14">
        <v>0.38614244674114101</v>
      </c>
      <c r="BD9" s="14">
        <v>0.33844738251649498</v>
      </c>
      <c r="BE9" s="14">
        <v>0.32435426796689898</v>
      </c>
    </row>
    <row r="10" spans="2:57" x14ac:dyDescent="0.25">
      <c r="B10" s="15" t="s">
        <v>408</v>
      </c>
      <c r="C10" s="14">
        <v>0.51459733173197497</v>
      </c>
      <c r="D10" s="14">
        <v>0.47363782486244999</v>
      </c>
      <c r="E10" s="14">
        <v>0.55561446911837298</v>
      </c>
      <c r="F10" s="14"/>
      <c r="G10" s="14">
        <v>0.42855905063504801</v>
      </c>
      <c r="H10" s="14">
        <v>0.49911975008630199</v>
      </c>
      <c r="I10" s="14">
        <v>0.51842679597528096</v>
      </c>
      <c r="J10" s="14">
        <v>0.57915079228413502</v>
      </c>
      <c r="K10" s="14">
        <v>0.51287519879835197</v>
      </c>
      <c r="L10" s="14">
        <v>0.51163347086459898</v>
      </c>
      <c r="M10" s="14"/>
      <c r="N10" s="14">
        <v>0.43040666346971301</v>
      </c>
      <c r="O10" s="14">
        <v>0.49083911164704203</v>
      </c>
      <c r="P10" s="14">
        <v>0.57245338233353604</v>
      </c>
      <c r="Q10" s="14">
        <v>0.58871519748954004</v>
      </c>
      <c r="R10" s="14"/>
      <c r="S10" s="14">
        <v>0.476298295626298</v>
      </c>
      <c r="T10" s="14">
        <v>0.55754064505648304</v>
      </c>
      <c r="U10" s="14">
        <v>0.47571166020126798</v>
      </c>
      <c r="V10" s="14">
        <v>0.48943135017871903</v>
      </c>
      <c r="W10" s="14">
        <v>0.58187647298417799</v>
      </c>
      <c r="X10" s="14">
        <v>0.40289681784305098</v>
      </c>
      <c r="Y10" s="14">
        <v>0.475150814606498</v>
      </c>
      <c r="Z10" s="14">
        <v>0.48662053059518601</v>
      </c>
      <c r="AA10" s="14">
        <v>0.52886908927083998</v>
      </c>
      <c r="AB10" s="14">
        <v>0.63056923293811895</v>
      </c>
      <c r="AC10" s="14">
        <v>0.61512953414889004</v>
      </c>
      <c r="AD10" s="14">
        <v>0.480146821146122</v>
      </c>
      <c r="AE10" s="14"/>
      <c r="AF10" s="14">
        <v>0.51229014915969695</v>
      </c>
      <c r="AG10" s="14">
        <v>0.50494971712083103</v>
      </c>
      <c r="AH10" s="14">
        <v>0.58144582916338605</v>
      </c>
      <c r="AI10" s="14"/>
      <c r="AJ10" s="14">
        <v>0.44338246801053499</v>
      </c>
      <c r="AK10" s="14">
        <v>0.50661005177486196</v>
      </c>
      <c r="AL10" s="14">
        <v>0.56337589858953996</v>
      </c>
      <c r="AM10" s="14">
        <v>0.66124935838352095</v>
      </c>
      <c r="AN10" s="14">
        <v>0.61636805949278906</v>
      </c>
      <c r="AO10" s="14"/>
      <c r="AP10" s="14">
        <v>0.44109977429606201</v>
      </c>
      <c r="AQ10" s="14">
        <v>0.52541216470332797</v>
      </c>
      <c r="AR10" s="14">
        <v>0.55668562752266004</v>
      </c>
      <c r="AS10" s="14"/>
      <c r="AT10" s="14">
        <v>0.60750906872495702</v>
      </c>
      <c r="AU10" s="14">
        <v>0.50019827749300905</v>
      </c>
      <c r="AV10" s="14">
        <v>0.50733739706552905</v>
      </c>
      <c r="AW10" s="14">
        <v>0.41106540506136102</v>
      </c>
      <c r="AX10" s="14">
        <v>0.512738033927438</v>
      </c>
      <c r="AY10" s="14"/>
      <c r="AZ10" s="14">
        <v>0.51407718502148303</v>
      </c>
      <c r="BA10" s="14">
        <v>0.49239719845160201</v>
      </c>
      <c r="BB10" s="14">
        <v>0.52882275377369503</v>
      </c>
      <c r="BC10" s="14">
        <v>0.51281735756986502</v>
      </c>
      <c r="BD10" s="14">
        <v>0.55858219295290401</v>
      </c>
      <c r="BE10" s="14">
        <v>0.54111794663407298</v>
      </c>
    </row>
    <row r="11" spans="2:57" x14ac:dyDescent="0.25">
      <c r="B11" s="15" t="s">
        <v>87</v>
      </c>
      <c r="C11" s="23">
        <v>0.110577019330488</v>
      </c>
      <c r="D11" s="23">
        <v>0.104559654806163</v>
      </c>
      <c r="E11" s="23">
        <v>0.117512130416634</v>
      </c>
      <c r="F11" s="23"/>
      <c r="G11" s="23">
        <v>0.111453437953161</v>
      </c>
      <c r="H11" s="23">
        <v>0.107530234919594</v>
      </c>
      <c r="I11" s="23">
        <v>8.9886256531836295E-2</v>
      </c>
      <c r="J11" s="23">
        <v>0.118788140541411</v>
      </c>
      <c r="K11" s="23">
        <v>0.14972163124799401</v>
      </c>
      <c r="L11" s="23">
        <v>7.1914729495695398E-2</v>
      </c>
      <c r="M11" s="23"/>
      <c r="N11" s="23">
        <v>0.10181450063993699</v>
      </c>
      <c r="O11" s="23">
        <v>0.14135364352898799</v>
      </c>
      <c r="P11" s="23">
        <v>8.48647964543843E-2</v>
      </c>
      <c r="Q11" s="23">
        <v>0.114983575392777</v>
      </c>
      <c r="R11" s="23"/>
      <c r="S11" s="23">
        <v>0.12653913563664601</v>
      </c>
      <c r="T11" s="23">
        <v>0.13334627996240001</v>
      </c>
      <c r="U11" s="23">
        <v>0.170659522628753</v>
      </c>
      <c r="V11" s="23">
        <v>0.16278296881227899</v>
      </c>
      <c r="W11" s="23">
        <v>6.7092096055234404E-2</v>
      </c>
      <c r="X11" s="23">
        <v>0.122616098025761</v>
      </c>
      <c r="Y11" s="23">
        <v>8.8658668358809298E-2</v>
      </c>
      <c r="Z11" s="23">
        <v>5.7455844818268403E-2</v>
      </c>
      <c r="AA11" s="23">
        <v>6.6496151054885294E-2</v>
      </c>
      <c r="AB11" s="23">
        <v>6.3043196669290799E-2</v>
      </c>
      <c r="AC11" s="23">
        <v>0.13629697979428501</v>
      </c>
      <c r="AD11" s="23">
        <v>7.3213648149693403E-2</v>
      </c>
      <c r="AE11" s="23"/>
      <c r="AF11" s="23">
        <v>0.10381409022591601</v>
      </c>
      <c r="AG11" s="23">
        <v>0.100937007151333</v>
      </c>
      <c r="AH11" s="23">
        <v>0.133976714914784</v>
      </c>
      <c r="AI11" s="23"/>
      <c r="AJ11" s="23">
        <v>0.10865684042952201</v>
      </c>
      <c r="AK11" s="23">
        <v>7.7158846490116395E-2</v>
      </c>
      <c r="AL11" s="23">
        <v>9.4527416348929597E-2</v>
      </c>
      <c r="AM11" s="23">
        <v>6.1808139341705703E-2</v>
      </c>
      <c r="AN11" s="23">
        <v>0.12733477061439599</v>
      </c>
      <c r="AO11" s="23"/>
      <c r="AP11" s="23">
        <v>0.100982033729034</v>
      </c>
      <c r="AQ11" s="23">
        <v>7.8394158770580702E-2</v>
      </c>
      <c r="AR11" s="23">
        <v>6.8931825431557001E-2</v>
      </c>
      <c r="AS11" s="23"/>
      <c r="AT11" s="23">
        <v>0.12617465802974701</v>
      </c>
      <c r="AU11" s="23">
        <v>0.14086808784132901</v>
      </c>
      <c r="AV11" s="23">
        <v>0.106541929919109</v>
      </c>
      <c r="AW11" s="23">
        <v>7.5033889579357596E-2</v>
      </c>
      <c r="AX11" s="23">
        <v>5.6681324264316199E-2</v>
      </c>
      <c r="AY11" s="23"/>
      <c r="AZ11" s="23">
        <v>0.102777114223133</v>
      </c>
      <c r="BA11" s="23">
        <v>0.11249670705681</v>
      </c>
      <c r="BB11" s="23">
        <v>0.12921286061135601</v>
      </c>
      <c r="BC11" s="23">
        <v>0.101040195688993</v>
      </c>
      <c r="BD11" s="23">
        <v>0.102970424530601</v>
      </c>
      <c r="BE11" s="23">
        <v>0.13452778539902799</v>
      </c>
    </row>
    <row r="12" spans="2:57" x14ac:dyDescent="0.25">
      <c r="B12" s="16" t="s">
        <v>453</v>
      </c>
    </row>
    <row r="13" spans="2:57" x14ac:dyDescent="0.25">
      <c r="B13" t="s">
        <v>91</v>
      </c>
    </row>
    <row r="14" spans="2:57" x14ac:dyDescent="0.25">
      <c r="B14" t="s">
        <v>92</v>
      </c>
    </row>
    <row r="16" spans="2:57" x14ac:dyDescent="0.25">
      <c r="B16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B2:H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8" width="20.7109375" customWidth="1"/>
  </cols>
  <sheetData>
    <row r="2" spans="2:8" ht="39.950000000000003" customHeight="1" x14ac:dyDescent="0.25">
      <c r="D2" s="29" t="s">
        <v>113</v>
      </c>
      <c r="E2" s="26"/>
      <c r="F2" s="26"/>
      <c r="G2" s="26"/>
      <c r="H2" s="26"/>
    </row>
    <row r="6" spans="2:8" ht="50.1" customHeight="1" x14ac:dyDescent="0.25">
      <c r="B6" s="17" t="s">
        <v>15</v>
      </c>
      <c r="C6" s="17" t="s">
        <v>414</v>
      </c>
      <c r="D6" s="17" t="s">
        <v>415</v>
      </c>
      <c r="E6" s="17" t="s">
        <v>416</v>
      </c>
      <c r="F6" s="17" t="s">
        <v>417</v>
      </c>
      <c r="G6" s="17" t="s">
        <v>418</v>
      </c>
    </row>
    <row r="7" spans="2:8" x14ac:dyDescent="0.25">
      <c r="B7" s="15" t="s">
        <v>81</v>
      </c>
      <c r="C7" s="14">
        <v>0.31538586793521101</v>
      </c>
      <c r="D7" s="14">
        <v>0.105400774121271</v>
      </c>
      <c r="E7" s="14">
        <v>0.103787495752131</v>
      </c>
      <c r="F7" s="14">
        <v>6.6361322604044398E-2</v>
      </c>
      <c r="G7" s="14">
        <v>5.7448720947258697E-2</v>
      </c>
    </row>
    <row r="8" spans="2:8" x14ac:dyDescent="0.25">
      <c r="B8" s="15" t="s">
        <v>82</v>
      </c>
      <c r="C8" s="14">
        <v>0.47358487166964203</v>
      </c>
      <c r="D8" s="14">
        <v>0.34251535182002402</v>
      </c>
      <c r="E8" s="14">
        <v>0.29774794957513001</v>
      </c>
      <c r="F8" s="14">
        <v>0.17635507851915999</v>
      </c>
      <c r="G8" s="14">
        <v>0.212873022225534</v>
      </c>
    </row>
    <row r="9" spans="2:8" x14ac:dyDescent="0.25">
      <c r="B9" s="15" t="s">
        <v>83</v>
      </c>
      <c r="C9" s="14">
        <v>0.159514841122183</v>
      </c>
      <c r="D9" s="14">
        <v>0.27890608645357401</v>
      </c>
      <c r="E9" s="14">
        <v>0.21177214392413499</v>
      </c>
      <c r="F9" s="14">
        <v>0.25330617502535202</v>
      </c>
      <c r="G9" s="14">
        <v>0.19490222209319799</v>
      </c>
    </row>
    <row r="10" spans="2:8" x14ac:dyDescent="0.25">
      <c r="B10" s="15" t="s">
        <v>84</v>
      </c>
      <c r="C10" s="14">
        <v>2.9765755344767199E-2</v>
      </c>
      <c r="D10" s="14">
        <v>0.18224731004968001</v>
      </c>
      <c r="E10" s="14">
        <v>0.25876123413035201</v>
      </c>
      <c r="F10" s="14">
        <v>0.28099073264449298</v>
      </c>
      <c r="G10" s="14">
        <v>0.31807209998241698</v>
      </c>
    </row>
    <row r="11" spans="2:8" x14ac:dyDescent="0.25">
      <c r="B11" s="15" t="s">
        <v>86</v>
      </c>
      <c r="C11" s="14">
        <v>8.8069755920191992E-3</v>
      </c>
      <c r="D11" s="14">
        <v>7.3502078307040794E-2</v>
      </c>
      <c r="E11" s="14">
        <v>0.116336037592446</v>
      </c>
      <c r="F11" s="14">
        <v>0.216434790745789</v>
      </c>
      <c r="G11" s="14">
        <v>0.20744484053489201</v>
      </c>
    </row>
    <row r="12" spans="2:8" x14ac:dyDescent="0.25">
      <c r="B12" s="15" t="s">
        <v>379</v>
      </c>
      <c r="C12" s="14">
        <v>1.29416883361785E-2</v>
      </c>
      <c r="D12" s="14">
        <v>1.7428399248410501E-2</v>
      </c>
      <c r="E12" s="14">
        <v>1.1595139025806601E-2</v>
      </c>
      <c r="F12" s="14">
        <v>6.5519004611611E-3</v>
      </c>
      <c r="G12" s="14">
        <v>9.2590942167007396E-3</v>
      </c>
    </row>
    <row r="13" spans="2:8" x14ac:dyDescent="0.25">
      <c r="B13" s="20" t="s">
        <v>112</v>
      </c>
      <c r="C13" s="18">
        <v>0.78897073960485198</v>
      </c>
      <c r="D13" s="18">
        <v>0.44791612594129498</v>
      </c>
      <c r="E13" s="18">
        <v>0.40153544532726099</v>
      </c>
      <c r="F13" s="18">
        <v>0.242716401123204</v>
      </c>
      <c r="G13" s="18">
        <v>0.27032174317279301</v>
      </c>
    </row>
    <row r="14" spans="2:8" x14ac:dyDescent="0.25">
      <c r="B14" s="20" t="s">
        <v>88</v>
      </c>
      <c r="C14" s="18">
        <v>3.8572730936786398E-2</v>
      </c>
      <c r="D14" s="18">
        <v>0.25574938835672101</v>
      </c>
      <c r="E14" s="18">
        <v>0.375097271722798</v>
      </c>
      <c r="F14" s="18">
        <v>0.49742552339028301</v>
      </c>
      <c r="G14" s="18">
        <v>0.52551694051730902</v>
      </c>
    </row>
    <row r="15" spans="2:8" x14ac:dyDescent="0.25">
      <c r="B15" s="20" t="s">
        <v>89</v>
      </c>
      <c r="C15" s="19">
        <v>0.75039800866806605</v>
      </c>
      <c r="D15" s="19">
        <v>0.192166737584574</v>
      </c>
      <c r="E15" s="19">
        <v>2.64381736044631E-2</v>
      </c>
      <c r="F15" s="19">
        <v>-0.25470912226707798</v>
      </c>
      <c r="G15" s="19">
        <v>-0.25519519734451601</v>
      </c>
    </row>
    <row r="16" spans="2:8" x14ac:dyDescent="0.25">
      <c r="B16" s="16"/>
      <c r="C16" s="16"/>
      <c r="D16" s="16"/>
      <c r="E16" s="16"/>
      <c r="F16" s="16"/>
      <c r="G16" s="16"/>
    </row>
    <row r="17" spans="2:2" x14ac:dyDescent="0.25">
      <c r="B17" t="s">
        <v>91</v>
      </c>
    </row>
    <row r="18" spans="2:2" x14ac:dyDescent="0.25">
      <c r="B18" t="s">
        <v>92</v>
      </c>
    </row>
    <row r="22" spans="2:2" x14ac:dyDescent="0.25">
      <c r="B22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B2:BE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419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0.105400774121271</v>
      </c>
      <c r="D9" s="14">
        <v>0.104083161005403</v>
      </c>
      <c r="E9" s="14">
        <v>0.105522706791521</v>
      </c>
      <c r="F9" s="14"/>
      <c r="G9" s="14">
        <v>0.122147769884767</v>
      </c>
      <c r="H9" s="14">
        <v>0.14886130344312901</v>
      </c>
      <c r="I9" s="14">
        <v>0.106650158543779</v>
      </c>
      <c r="J9" s="14">
        <v>0.10952839640157</v>
      </c>
      <c r="K9" s="14">
        <v>0.10425383075856701</v>
      </c>
      <c r="L9" s="14">
        <v>5.5039010537065503E-2</v>
      </c>
      <c r="M9" s="14"/>
      <c r="N9" s="14">
        <v>9.7081528466648803E-2</v>
      </c>
      <c r="O9" s="14">
        <v>9.8515286902027793E-2</v>
      </c>
      <c r="P9" s="14">
        <v>0.10993600828163699</v>
      </c>
      <c r="Q9" s="14">
        <v>0.117566106662637</v>
      </c>
      <c r="R9" s="14"/>
      <c r="S9" s="14">
        <v>0.123665217231183</v>
      </c>
      <c r="T9" s="14">
        <v>0.14021976427650301</v>
      </c>
      <c r="U9" s="14">
        <v>7.2089229232030594E-2</v>
      </c>
      <c r="V9" s="14">
        <v>0.10055024931668501</v>
      </c>
      <c r="W9" s="14">
        <v>8.6442693406114005E-2</v>
      </c>
      <c r="X9" s="14">
        <v>0.12424945836236501</v>
      </c>
      <c r="Y9" s="14">
        <v>0.10986211272397201</v>
      </c>
      <c r="Z9" s="14">
        <v>4.9568776200691701E-2</v>
      </c>
      <c r="AA9" s="14">
        <v>0.122547854115394</v>
      </c>
      <c r="AB9" s="14">
        <v>8.3034575674027805E-2</v>
      </c>
      <c r="AC9" s="14">
        <v>8.4270313451569906E-2</v>
      </c>
      <c r="AD9" s="14">
        <v>6.2499469456959202E-2</v>
      </c>
      <c r="AE9" s="14"/>
      <c r="AF9" s="14">
        <v>9.3149977177402199E-2</v>
      </c>
      <c r="AG9" s="14">
        <v>0.115754988106164</v>
      </c>
      <c r="AH9" s="14">
        <v>0.11836053649202199</v>
      </c>
      <c r="AI9" s="14"/>
      <c r="AJ9" s="14">
        <v>0.10561458378079901</v>
      </c>
      <c r="AK9" s="14">
        <v>0.113409320623493</v>
      </c>
      <c r="AL9" s="14">
        <v>9.2827384239067195E-2</v>
      </c>
      <c r="AM9" s="14">
        <v>0.314493269328395</v>
      </c>
      <c r="AN9" s="14">
        <v>9.8640428328724203E-2</v>
      </c>
      <c r="AO9" s="14"/>
      <c r="AP9" s="14">
        <v>0.107210300783843</v>
      </c>
      <c r="AQ9" s="14">
        <v>0.128111299530104</v>
      </c>
      <c r="AR9" s="14">
        <v>0.108496339905484</v>
      </c>
      <c r="AS9" s="14"/>
      <c r="AT9" s="14">
        <v>7.8677762150614505E-2</v>
      </c>
      <c r="AU9" s="14">
        <v>0.10886085089551401</v>
      </c>
      <c r="AV9" s="14">
        <v>0.117448596622795</v>
      </c>
      <c r="AW9" s="14">
        <v>0.12238377782277</v>
      </c>
      <c r="AX9" s="14">
        <v>9.4603043825985597E-2</v>
      </c>
      <c r="AY9" s="14"/>
      <c r="AZ9" s="14">
        <v>0.15725142675870099</v>
      </c>
      <c r="BA9" s="14">
        <v>0.1022498437546</v>
      </c>
      <c r="BB9" s="14">
        <v>8.8461661556556506E-2</v>
      </c>
      <c r="BC9" s="14">
        <v>8.14588479581526E-2</v>
      </c>
      <c r="BD9" s="14">
        <v>7.98859552145261E-2</v>
      </c>
      <c r="BE9" s="14">
        <v>6.8775672343740102E-2</v>
      </c>
    </row>
    <row r="10" spans="2:57" x14ac:dyDescent="0.25">
      <c r="B10" s="15" t="s">
        <v>82</v>
      </c>
      <c r="C10" s="14">
        <v>0.34251535182002402</v>
      </c>
      <c r="D10" s="14">
        <v>0.351694077695275</v>
      </c>
      <c r="E10" s="14">
        <v>0.333421488216537</v>
      </c>
      <c r="F10" s="14"/>
      <c r="G10" s="14">
        <v>0.29167261541577999</v>
      </c>
      <c r="H10" s="14">
        <v>0.36008427836743001</v>
      </c>
      <c r="I10" s="14">
        <v>0.36951684075771102</v>
      </c>
      <c r="J10" s="14">
        <v>0.374347200830486</v>
      </c>
      <c r="K10" s="14">
        <v>0.29013895086420999</v>
      </c>
      <c r="L10" s="14">
        <v>0.34951158457893</v>
      </c>
      <c r="M10" s="14"/>
      <c r="N10" s="14">
        <v>0.31928242833272902</v>
      </c>
      <c r="O10" s="14">
        <v>0.33619435753646498</v>
      </c>
      <c r="P10" s="14">
        <v>0.37582960959138201</v>
      </c>
      <c r="Q10" s="14">
        <v>0.34860083799254998</v>
      </c>
      <c r="R10" s="14"/>
      <c r="S10" s="14">
        <v>0.34409452543792601</v>
      </c>
      <c r="T10" s="14">
        <v>0.32913510372528998</v>
      </c>
      <c r="U10" s="14">
        <v>0.30071651238722302</v>
      </c>
      <c r="V10" s="14">
        <v>0.366367377440801</v>
      </c>
      <c r="W10" s="14">
        <v>0.35494902333258899</v>
      </c>
      <c r="X10" s="14">
        <v>0.364152365467655</v>
      </c>
      <c r="Y10" s="14">
        <v>0.31355001775675001</v>
      </c>
      <c r="Z10" s="14">
        <v>0.33428952515801402</v>
      </c>
      <c r="AA10" s="14">
        <v>0.31855179133240502</v>
      </c>
      <c r="AB10" s="14">
        <v>0.34814619897298399</v>
      </c>
      <c r="AC10" s="14">
        <v>0.38770432318009102</v>
      </c>
      <c r="AD10" s="14">
        <v>0.42329848824662702</v>
      </c>
      <c r="AE10" s="14"/>
      <c r="AF10" s="14">
        <v>0.38451130096484598</v>
      </c>
      <c r="AG10" s="14">
        <v>0.31879722677113098</v>
      </c>
      <c r="AH10" s="14">
        <v>0.34662591137062698</v>
      </c>
      <c r="AI10" s="14"/>
      <c r="AJ10" s="14">
        <v>0.33860647699531399</v>
      </c>
      <c r="AK10" s="14">
        <v>0.32090895873426301</v>
      </c>
      <c r="AL10" s="14">
        <v>0.34577780784676099</v>
      </c>
      <c r="AM10" s="14">
        <v>0.27585623513819002</v>
      </c>
      <c r="AN10" s="14">
        <v>0.402996880570684</v>
      </c>
      <c r="AO10" s="14"/>
      <c r="AP10" s="14">
        <v>0.36341738146076702</v>
      </c>
      <c r="AQ10" s="14">
        <v>0.32511712348347699</v>
      </c>
      <c r="AR10" s="14">
        <v>0.33977526047284201</v>
      </c>
      <c r="AS10" s="14"/>
      <c r="AT10" s="14">
        <v>0.34499641074416898</v>
      </c>
      <c r="AU10" s="14">
        <v>0.36460767474592998</v>
      </c>
      <c r="AV10" s="14">
        <v>0.31856140336747601</v>
      </c>
      <c r="AW10" s="14">
        <v>0.322311273193918</v>
      </c>
      <c r="AX10" s="14">
        <v>0.35645150096522799</v>
      </c>
      <c r="AY10" s="14"/>
      <c r="AZ10" s="14">
        <v>0.31006482075896602</v>
      </c>
      <c r="BA10" s="14">
        <v>0.318079785946423</v>
      </c>
      <c r="BB10" s="14">
        <v>0.37485940266947598</v>
      </c>
      <c r="BC10" s="14">
        <v>0.35334159630234402</v>
      </c>
      <c r="BD10" s="14">
        <v>0.361098074504349</v>
      </c>
      <c r="BE10" s="14">
        <v>0.45368404109607802</v>
      </c>
    </row>
    <row r="11" spans="2:57" x14ac:dyDescent="0.25">
      <c r="B11" s="15" t="s">
        <v>83</v>
      </c>
      <c r="C11" s="14">
        <v>0.27890608645357401</v>
      </c>
      <c r="D11" s="14">
        <v>0.26428457760358798</v>
      </c>
      <c r="E11" s="14">
        <v>0.29286946746758102</v>
      </c>
      <c r="F11" s="14"/>
      <c r="G11" s="14">
        <v>0.24762845873362699</v>
      </c>
      <c r="H11" s="14">
        <v>0.21065582601750499</v>
      </c>
      <c r="I11" s="14">
        <v>0.26172132135933202</v>
      </c>
      <c r="J11" s="14">
        <v>0.26824444950335002</v>
      </c>
      <c r="K11" s="14">
        <v>0.322340594688792</v>
      </c>
      <c r="L11" s="14">
        <v>0.34909837805645</v>
      </c>
      <c r="M11" s="14"/>
      <c r="N11" s="14">
        <v>0.29434908856170899</v>
      </c>
      <c r="O11" s="14">
        <v>0.31204540488376198</v>
      </c>
      <c r="P11" s="14">
        <v>0.23693943901946901</v>
      </c>
      <c r="Q11" s="14">
        <v>0.26562059238103197</v>
      </c>
      <c r="R11" s="14"/>
      <c r="S11" s="14">
        <v>0.262207284932648</v>
      </c>
      <c r="T11" s="14">
        <v>0.27811047423972302</v>
      </c>
      <c r="U11" s="14">
        <v>0.32577312597381802</v>
      </c>
      <c r="V11" s="14">
        <v>0.30967178800807499</v>
      </c>
      <c r="W11" s="14">
        <v>0.27653350593253401</v>
      </c>
      <c r="X11" s="14">
        <v>0.22825730005542999</v>
      </c>
      <c r="Y11" s="14">
        <v>0.27591662611168499</v>
      </c>
      <c r="Z11" s="14">
        <v>0.236829284068305</v>
      </c>
      <c r="AA11" s="14">
        <v>0.28168040912456799</v>
      </c>
      <c r="AB11" s="14">
        <v>0.30341625942086897</v>
      </c>
      <c r="AC11" s="14">
        <v>0.29876202027920201</v>
      </c>
      <c r="AD11" s="14">
        <v>0.247929504230714</v>
      </c>
      <c r="AE11" s="14"/>
      <c r="AF11" s="14">
        <v>0.25908072303852098</v>
      </c>
      <c r="AG11" s="14">
        <v>0.30068374247725799</v>
      </c>
      <c r="AH11" s="14">
        <v>0.28176402291894098</v>
      </c>
      <c r="AI11" s="14"/>
      <c r="AJ11" s="14">
        <v>0.28971255433409498</v>
      </c>
      <c r="AK11" s="14">
        <v>0.29460192574648297</v>
      </c>
      <c r="AL11" s="14">
        <v>0.30374171284917201</v>
      </c>
      <c r="AM11" s="14">
        <v>0.250758814762851</v>
      </c>
      <c r="AN11" s="14">
        <v>0.249874141512375</v>
      </c>
      <c r="AO11" s="14"/>
      <c r="AP11" s="14">
        <v>0.245209318670148</v>
      </c>
      <c r="AQ11" s="14">
        <v>0.27450952796091699</v>
      </c>
      <c r="AR11" s="14">
        <v>0.28200222978378597</v>
      </c>
      <c r="AS11" s="14"/>
      <c r="AT11" s="14">
        <v>0.309559694766602</v>
      </c>
      <c r="AU11" s="14">
        <v>0.25129571318449401</v>
      </c>
      <c r="AV11" s="14">
        <v>0.27915445958724699</v>
      </c>
      <c r="AW11" s="14">
        <v>0.29106211927217501</v>
      </c>
      <c r="AX11" s="14">
        <v>0.25139289239997398</v>
      </c>
      <c r="AY11" s="14"/>
      <c r="AZ11" s="14">
        <v>0.26566775055595299</v>
      </c>
      <c r="BA11" s="14">
        <v>0.29417054979184398</v>
      </c>
      <c r="BB11" s="14">
        <v>0.28568994811367399</v>
      </c>
      <c r="BC11" s="14">
        <v>0.27496921135130697</v>
      </c>
      <c r="BD11" s="14">
        <v>0.279337307445784</v>
      </c>
      <c r="BE11" s="14">
        <v>0.25604608156516001</v>
      </c>
    </row>
    <row r="12" spans="2:57" x14ac:dyDescent="0.25">
      <c r="B12" s="15" t="s">
        <v>84</v>
      </c>
      <c r="C12" s="14">
        <v>0.18224731004968001</v>
      </c>
      <c r="D12" s="14">
        <v>0.191097875239673</v>
      </c>
      <c r="E12" s="14">
        <v>0.17467524890548899</v>
      </c>
      <c r="F12" s="14"/>
      <c r="G12" s="14">
        <v>0.221672610017913</v>
      </c>
      <c r="H12" s="14">
        <v>0.17285280457708099</v>
      </c>
      <c r="I12" s="14">
        <v>0.17189386272385601</v>
      </c>
      <c r="J12" s="14">
        <v>0.166785623161924</v>
      </c>
      <c r="K12" s="14">
        <v>0.200681219269951</v>
      </c>
      <c r="L12" s="14">
        <v>0.172172845277134</v>
      </c>
      <c r="M12" s="14"/>
      <c r="N12" s="14">
        <v>0.204181009996112</v>
      </c>
      <c r="O12" s="14">
        <v>0.16422569662757999</v>
      </c>
      <c r="P12" s="14">
        <v>0.19212029922225901</v>
      </c>
      <c r="Q12" s="14">
        <v>0.166309865859121</v>
      </c>
      <c r="R12" s="14"/>
      <c r="S12" s="14">
        <v>0.17841792498459999</v>
      </c>
      <c r="T12" s="14">
        <v>0.173827159885142</v>
      </c>
      <c r="U12" s="14">
        <v>0.21699524649031501</v>
      </c>
      <c r="V12" s="14">
        <v>0.16745583690059701</v>
      </c>
      <c r="W12" s="14">
        <v>0.17657912881459401</v>
      </c>
      <c r="X12" s="14">
        <v>0.18138694693948099</v>
      </c>
      <c r="Y12" s="14">
        <v>0.19378241461520601</v>
      </c>
      <c r="Z12" s="14">
        <v>0.250253984970425</v>
      </c>
      <c r="AA12" s="14">
        <v>0.179603096633592</v>
      </c>
      <c r="AB12" s="14">
        <v>0.19466206066125299</v>
      </c>
      <c r="AC12" s="14">
        <v>0.12839948574221399</v>
      </c>
      <c r="AD12" s="14">
        <v>0.14444217476275401</v>
      </c>
      <c r="AE12" s="14"/>
      <c r="AF12" s="14">
        <v>0.165235937871067</v>
      </c>
      <c r="AG12" s="14">
        <v>0.18793581562091799</v>
      </c>
      <c r="AH12" s="14">
        <v>0.17836877513215699</v>
      </c>
      <c r="AI12" s="14"/>
      <c r="AJ12" s="14">
        <v>0.17899819716103799</v>
      </c>
      <c r="AK12" s="14">
        <v>0.176178936655877</v>
      </c>
      <c r="AL12" s="14">
        <v>0.19565323682962499</v>
      </c>
      <c r="AM12" s="14">
        <v>0.15889168077056401</v>
      </c>
      <c r="AN12" s="14">
        <v>0.160801443570604</v>
      </c>
      <c r="AO12" s="14"/>
      <c r="AP12" s="14">
        <v>0.190833629104769</v>
      </c>
      <c r="AQ12" s="14">
        <v>0.182365303852631</v>
      </c>
      <c r="AR12" s="14">
        <v>0.172816836483281</v>
      </c>
      <c r="AS12" s="14"/>
      <c r="AT12" s="14">
        <v>0.19122400504947701</v>
      </c>
      <c r="AU12" s="14">
        <v>0.180913651763182</v>
      </c>
      <c r="AV12" s="14">
        <v>0.17811970889950601</v>
      </c>
      <c r="AW12" s="14">
        <v>0.18370000674904399</v>
      </c>
      <c r="AX12" s="14">
        <v>9.7675967696977298E-2</v>
      </c>
      <c r="AY12" s="14"/>
      <c r="AZ12" s="14">
        <v>0.16746590759340199</v>
      </c>
      <c r="BA12" s="14">
        <v>0.17890875140562301</v>
      </c>
      <c r="BB12" s="14">
        <v>0.17573516273251599</v>
      </c>
      <c r="BC12" s="14">
        <v>0.215746528300437</v>
      </c>
      <c r="BD12" s="14">
        <v>0.19317852830038201</v>
      </c>
      <c r="BE12" s="14">
        <v>0.14838067485499201</v>
      </c>
    </row>
    <row r="13" spans="2:57" x14ac:dyDescent="0.25">
      <c r="B13" s="15" t="s">
        <v>86</v>
      </c>
      <c r="C13" s="14">
        <v>7.3502078307040794E-2</v>
      </c>
      <c r="D13" s="14">
        <v>7.5934286790644595E-2</v>
      </c>
      <c r="E13" s="14">
        <v>7.1559726503317198E-2</v>
      </c>
      <c r="F13" s="14"/>
      <c r="G13" s="14">
        <v>9.6399784597512195E-2</v>
      </c>
      <c r="H13" s="14">
        <v>8.7373777398669403E-2</v>
      </c>
      <c r="I13" s="14">
        <v>6.6800378090935503E-2</v>
      </c>
      <c r="J13" s="14">
        <v>7.2176481790806102E-2</v>
      </c>
      <c r="K13" s="14">
        <v>6.9515641059918004E-2</v>
      </c>
      <c r="L13" s="14">
        <v>5.6052549044337603E-2</v>
      </c>
      <c r="M13" s="14"/>
      <c r="N13" s="14">
        <v>7.6609385538367603E-2</v>
      </c>
      <c r="O13" s="14">
        <v>7.0577306591319999E-2</v>
      </c>
      <c r="P13" s="14">
        <v>7.3468461679144503E-2</v>
      </c>
      <c r="Q13" s="14">
        <v>7.0533239354959004E-2</v>
      </c>
      <c r="R13" s="14"/>
      <c r="S13" s="14">
        <v>6.7956919499268201E-2</v>
      </c>
      <c r="T13" s="14">
        <v>6.7306780779030101E-2</v>
      </c>
      <c r="U13" s="14">
        <v>6.3875637532718202E-2</v>
      </c>
      <c r="V13" s="14">
        <v>5.0716540868445799E-2</v>
      </c>
      <c r="W13" s="14">
        <v>9.1018483281611107E-2</v>
      </c>
      <c r="X13" s="14">
        <v>6.1160688785185199E-2</v>
      </c>
      <c r="Y13" s="14">
        <v>0.10688882879238799</v>
      </c>
      <c r="Z13" s="14">
        <v>0.119587767609301</v>
      </c>
      <c r="AA13" s="14">
        <v>8.41136699896739E-2</v>
      </c>
      <c r="AB13" s="14">
        <v>6.0108867563914099E-2</v>
      </c>
      <c r="AC13" s="14">
        <v>5.9237338187447398E-2</v>
      </c>
      <c r="AD13" s="14">
        <v>9.0766086478684102E-2</v>
      </c>
      <c r="AE13" s="14"/>
      <c r="AF13" s="14">
        <v>8.3363511995390799E-2</v>
      </c>
      <c r="AG13" s="14">
        <v>6.2107690913718303E-2</v>
      </c>
      <c r="AH13" s="14">
        <v>5.8654699412847101E-2</v>
      </c>
      <c r="AI13" s="14"/>
      <c r="AJ13" s="14">
        <v>7.5284353937363602E-2</v>
      </c>
      <c r="AK13" s="14">
        <v>7.8602273013336804E-2</v>
      </c>
      <c r="AL13" s="14">
        <v>5.5824484361789703E-2</v>
      </c>
      <c r="AM13" s="14">
        <v>0</v>
      </c>
      <c r="AN13" s="14">
        <v>6.1497175959287498E-2</v>
      </c>
      <c r="AO13" s="14"/>
      <c r="AP13" s="14">
        <v>8.5521813872865796E-2</v>
      </c>
      <c r="AQ13" s="14">
        <v>7.7023070189363399E-2</v>
      </c>
      <c r="AR13" s="14">
        <v>8.22696451860742E-2</v>
      </c>
      <c r="AS13" s="14"/>
      <c r="AT13" s="14">
        <v>5.7553417450889703E-2</v>
      </c>
      <c r="AU13" s="14">
        <v>6.72686202598963E-2</v>
      </c>
      <c r="AV13" s="14">
        <v>9.6310493901199307E-2</v>
      </c>
      <c r="AW13" s="14">
        <v>6.6351395989488901E-2</v>
      </c>
      <c r="AX13" s="14">
        <v>0.10291442091922801</v>
      </c>
      <c r="AY13" s="14"/>
      <c r="AZ13" s="14">
        <v>8.3769571086908801E-2</v>
      </c>
      <c r="BA13" s="14">
        <v>8.6979877306286105E-2</v>
      </c>
      <c r="BB13" s="14">
        <v>5.54693763863634E-2</v>
      </c>
      <c r="BC13" s="14">
        <v>5.82125428801296E-2</v>
      </c>
      <c r="BD13" s="14">
        <v>7.6719397569373501E-2</v>
      </c>
      <c r="BE13" s="14">
        <v>4.6987232588249501E-2</v>
      </c>
    </row>
    <row r="14" spans="2:57" x14ac:dyDescent="0.25">
      <c r="B14" s="15" t="s">
        <v>379</v>
      </c>
      <c r="C14" s="14">
        <v>1.7428399248410501E-2</v>
      </c>
      <c r="D14" s="14">
        <v>1.29060216654168E-2</v>
      </c>
      <c r="E14" s="14">
        <v>2.1951362115555199E-2</v>
      </c>
      <c r="F14" s="14"/>
      <c r="G14" s="14">
        <v>2.0478761350399201E-2</v>
      </c>
      <c r="H14" s="14">
        <v>2.0172010196184899E-2</v>
      </c>
      <c r="I14" s="14">
        <v>2.3417438524385499E-2</v>
      </c>
      <c r="J14" s="14">
        <v>8.9178483118632808E-3</v>
      </c>
      <c r="K14" s="14">
        <v>1.3069763358561901E-2</v>
      </c>
      <c r="L14" s="14">
        <v>1.8125632506082599E-2</v>
      </c>
      <c r="M14" s="14"/>
      <c r="N14" s="14">
        <v>8.4965591044331105E-3</v>
      </c>
      <c r="O14" s="14">
        <v>1.8441947458844501E-2</v>
      </c>
      <c r="P14" s="14">
        <v>1.1706182206107699E-2</v>
      </c>
      <c r="Q14" s="14">
        <v>3.1369357749701801E-2</v>
      </c>
      <c r="R14" s="14"/>
      <c r="S14" s="14">
        <v>2.36581279143743E-2</v>
      </c>
      <c r="T14" s="14">
        <v>1.14007170943117E-2</v>
      </c>
      <c r="U14" s="14">
        <v>2.0550248383894201E-2</v>
      </c>
      <c r="V14" s="14">
        <v>5.2382074653961998E-3</v>
      </c>
      <c r="W14" s="14">
        <v>1.4477165232558299E-2</v>
      </c>
      <c r="X14" s="14">
        <v>4.0793240389884002E-2</v>
      </c>
      <c r="Y14" s="14">
        <v>0</v>
      </c>
      <c r="Z14" s="14">
        <v>9.4706619932632598E-3</v>
      </c>
      <c r="AA14" s="14">
        <v>1.35031788043666E-2</v>
      </c>
      <c r="AB14" s="14">
        <v>1.06320377069522E-2</v>
      </c>
      <c r="AC14" s="14">
        <v>4.1626519159475801E-2</v>
      </c>
      <c r="AD14" s="14">
        <v>3.1064276824261099E-2</v>
      </c>
      <c r="AE14" s="14"/>
      <c r="AF14" s="14">
        <v>1.46585489527733E-2</v>
      </c>
      <c r="AG14" s="14">
        <v>1.4720536110811E-2</v>
      </c>
      <c r="AH14" s="14">
        <v>1.6226054673406098E-2</v>
      </c>
      <c r="AI14" s="14"/>
      <c r="AJ14" s="14">
        <v>1.1783833791389999E-2</v>
      </c>
      <c r="AK14" s="14">
        <v>1.62985852265475E-2</v>
      </c>
      <c r="AL14" s="14">
        <v>6.1753738735856297E-3</v>
      </c>
      <c r="AM14" s="14">
        <v>0</v>
      </c>
      <c r="AN14" s="14">
        <v>2.6189930058325601E-2</v>
      </c>
      <c r="AO14" s="14"/>
      <c r="AP14" s="14">
        <v>7.80755610760732E-3</v>
      </c>
      <c r="AQ14" s="14">
        <v>1.2873674983508601E-2</v>
      </c>
      <c r="AR14" s="14">
        <v>1.4639688168534001E-2</v>
      </c>
      <c r="AS14" s="14"/>
      <c r="AT14" s="14">
        <v>1.7988709838247699E-2</v>
      </c>
      <c r="AU14" s="14">
        <v>2.7053489150983299E-2</v>
      </c>
      <c r="AV14" s="14">
        <v>1.0405337621775699E-2</v>
      </c>
      <c r="AW14" s="14">
        <v>1.4191426972604001E-2</v>
      </c>
      <c r="AX14" s="14">
        <v>9.6962174192606901E-2</v>
      </c>
      <c r="AY14" s="14"/>
      <c r="AZ14" s="14">
        <v>1.5780523246069902E-2</v>
      </c>
      <c r="BA14" s="14">
        <v>1.9611191795224799E-2</v>
      </c>
      <c r="BB14" s="14">
        <v>1.9784448541412598E-2</v>
      </c>
      <c r="BC14" s="14">
        <v>1.6271273207629298E-2</v>
      </c>
      <c r="BD14" s="14">
        <v>9.7807369655858994E-3</v>
      </c>
      <c r="BE14" s="14">
        <v>2.6126297551779799E-2</v>
      </c>
    </row>
    <row r="15" spans="2:57" x14ac:dyDescent="0.25">
      <c r="B15" s="15" t="s">
        <v>112</v>
      </c>
      <c r="C15" s="18">
        <v>0.44791612594129498</v>
      </c>
      <c r="D15" s="18">
        <v>0.45577723870067799</v>
      </c>
      <c r="E15" s="18">
        <v>0.43894419500805798</v>
      </c>
      <c r="F15" s="18"/>
      <c r="G15" s="18">
        <v>0.41382038530054799</v>
      </c>
      <c r="H15" s="18">
        <v>0.50894558181055904</v>
      </c>
      <c r="I15" s="18">
        <v>0.47616699930148998</v>
      </c>
      <c r="J15" s="18">
        <v>0.48387559723205598</v>
      </c>
      <c r="K15" s="18">
        <v>0.39439278162277702</v>
      </c>
      <c r="L15" s="18">
        <v>0.404550595115996</v>
      </c>
      <c r="M15" s="18"/>
      <c r="N15" s="18">
        <v>0.41636395679937799</v>
      </c>
      <c r="O15" s="18">
        <v>0.43470964443849303</v>
      </c>
      <c r="P15" s="18">
        <v>0.48576561787301897</v>
      </c>
      <c r="Q15" s="18">
        <v>0.46616694465518699</v>
      </c>
      <c r="R15" s="18"/>
      <c r="S15" s="18">
        <v>0.46775974266910902</v>
      </c>
      <c r="T15" s="18">
        <v>0.46935486800179299</v>
      </c>
      <c r="U15" s="18">
        <v>0.37280574161925401</v>
      </c>
      <c r="V15" s="18">
        <v>0.46691762675748599</v>
      </c>
      <c r="W15" s="18">
        <v>0.44139171673870298</v>
      </c>
      <c r="X15" s="18">
        <v>0.48840182383002001</v>
      </c>
      <c r="Y15" s="18">
        <v>0.42341213048072202</v>
      </c>
      <c r="Z15" s="18">
        <v>0.38385830135870602</v>
      </c>
      <c r="AA15" s="18">
        <v>0.441099645447799</v>
      </c>
      <c r="AB15" s="18">
        <v>0.43118077464701199</v>
      </c>
      <c r="AC15" s="18">
        <v>0.471974636631661</v>
      </c>
      <c r="AD15" s="18">
        <v>0.48579795770358603</v>
      </c>
      <c r="AE15" s="18"/>
      <c r="AF15" s="18">
        <v>0.47766127814224801</v>
      </c>
      <c r="AG15" s="18">
        <v>0.43455221487729401</v>
      </c>
      <c r="AH15" s="18">
        <v>0.46498644786264898</v>
      </c>
      <c r="AI15" s="18"/>
      <c r="AJ15" s="18">
        <v>0.44422106077611301</v>
      </c>
      <c r="AK15" s="18">
        <v>0.43431827935775502</v>
      </c>
      <c r="AL15" s="18">
        <v>0.43860519208582799</v>
      </c>
      <c r="AM15" s="18">
        <v>0.59034950446658496</v>
      </c>
      <c r="AN15" s="18">
        <v>0.50163730889940805</v>
      </c>
      <c r="AO15" s="18"/>
      <c r="AP15" s="18">
        <v>0.47062768224460999</v>
      </c>
      <c r="AQ15" s="18">
        <v>0.45322842301358002</v>
      </c>
      <c r="AR15" s="18">
        <v>0.44827160037832497</v>
      </c>
      <c r="AS15" s="18"/>
      <c r="AT15" s="18">
        <v>0.42367417289478398</v>
      </c>
      <c r="AU15" s="18">
        <v>0.47346852564144398</v>
      </c>
      <c r="AV15" s="18">
        <v>0.43600999999027101</v>
      </c>
      <c r="AW15" s="18">
        <v>0.44469505101668799</v>
      </c>
      <c r="AX15" s="18">
        <v>0.45105454479121398</v>
      </c>
      <c r="AY15" s="18"/>
      <c r="AZ15" s="18">
        <v>0.46731624751766698</v>
      </c>
      <c r="BA15" s="18">
        <v>0.420329629701023</v>
      </c>
      <c r="BB15" s="18">
        <v>0.46332106422603297</v>
      </c>
      <c r="BC15" s="18">
        <v>0.43480044426049702</v>
      </c>
      <c r="BD15" s="18">
        <v>0.44098402971887501</v>
      </c>
      <c r="BE15" s="18">
        <v>0.52245971343981801</v>
      </c>
    </row>
    <row r="16" spans="2:57" x14ac:dyDescent="0.25">
      <c r="B16" s="15" t="s">
        <v>88</v>
      </c>
      <c r="C16" s="18">
        <v>0.25574938835672101</v>
      </c>
      <c r="D16" s="18">
        <v>0.26703216203031799</v>
      </c>
      <c r="E16" s="18">
        <v>0.24623497540880601</v>
      </c>
      <c r="F16" s="18"/>
      <c r="G16" s="18">
        <v>0.31807239461542602</v>
      </c>
      <c r="H16" s="18">
        <v>0.26022658197575099</v>
      </c>
      <c r="I16" s="18">
        <v>0.23869424081479201</v>
      </c>
      <c r="J16" s="18">
        <v>0.23896210495272999</v>
      </c>
      <c r="K16" s="18">
        <v>0.270196860329869</v>
      </c>
      <c r="L16" s="18">
        <v>0.22822539432147099</v>
      </c>
      <c r="M16" s="18"/>
      <c r="N16" s="18">
        <v>0.28079039553447999</v>
      </c>
      <c r="O16" s="18">
        <v>0.23480300321889999</v>
      </c>
      <c r="P16" s="18">
        <v>0.26558876090140399</v>
      </c>
      <c r="Q16" s="18">
        <v>0.23684310521408</v>
      </c>
      <c r="R16" s="18"/>
      <c r="S16" s="18">
        <v>0.24637484448386801</v>
      </c>
      <c r="T16" s="18">
        <v>0.24113394066417199</v>
      </c>
      <c r="U16" s="18">
        <v>0.28087088402303401</v>
      </c>
      <c r="V16" s="18">
        <v>0.218172377769042</v>
      </c>
      <c r="W16" s="18">
        <v>0.26759761209620497</v>
      </c>
      <c r="X16" s="18">
        <v>0.24254763572466601</v>
      </c>
      <c r="Y16" s="18">
        <v>0.30067124340759299</v>
      </c>
      <c r="Z16" s="18">
        <v>0.36984175257972601</v>
      </c>
      <c r="AA16" s="18">
        <v>0.26371676662326599</v>
      </c>
      <c r="AB16" s="18">
        <v>0.254770928225167</v>
      </c>
      <c r="AC16" s="18">
        <v>0.187636823929661</v>
      </c>
      <c r="AD16" s="18">
        <v>0.23520826124143801</v>
      </c>
      <c r="AE16" s="18"/>
      <c r="AF16" s="18">
        <v>0.24859944986645799</v>
      </c>
      <c r="AG16" s="18">
        <v>0.25004350653463697</v>
      </c>
      <c r="AH16" s="18">
        <v>0.237023474545004</v>
      </c>
      <c r="AI16" s="18"/>
      <c r="AJ16" s="18">
        <v>0.25428255109840098</v>
      </c>
      <c r="AK16" s="18">
        <v>0.25478120966921403</v>
      </c>
      <c r="AL16" s="18">
        <v>0.25147772119141398</v>
      </c>
      <c r="AM16" s="18">
        <v>0.15889168077056401</v>
      </c>
      <c r="AN16" s="18">
        <v>0.222298619529891</v>
      </c>
      <c r="AO16" s="18"/>
      <c r="AP16" s="18">
        <v>0.27635544297763498</v>
      </c>
      <c r="AQ16" s="18">
        <v>0.259388374041994</v>
      </c>
      <c r="AR16" s="18">
        <v>0.25508648166935499</v>
      </c>
      <c r="AS16" s="18"/>
      <c r="AT16" s="18">
        <v>0.248777422500366</v>
      </c>
      <c r="AU16" s="18">
        <v>0.24818227202307899</v>
      </c>
      <c r="AV16" s="18">
        <v>0.27443020280070601</v>
      </c>
      <c r="AW16" s="18">
        <v>0.25005140273853199</v>
      </c>
      <c r="AX16" s="18">
        <v>0.20059038861620501</v>
      </c>
      <c r="AY16" s="18"/>
      <c r="AZ16" s="18">
        <v>0.25123547868031099</v>
      </c>
      <c r="BA16" s="18">
        <v>0.26588862871190899</v>
      </c>
      <c r="BB16" s="18">
        <v>0.23120453911888</v>
      </c>
      <c r="BC16" s="18">
        <v>0.273959071180567</v>
      </c>
      <c r="BD16" s="18">
        <v>0.26989792586975497</v>
      </c>
      <c r="BE16" s="18">
        <v>0.19536790744324101</v>
      </c>
    </row>
    <row r="17" spans="2:57" x14ac:dyDescent="0.25">
      <c r="B17" s="15" t="s">
        <v>89</v>
      </c>
      <c r="C17" s="19">
        <v>0.192166737584574</v>
      </c>
      <c r="D17" s="19">
        <v>0.18874507667036</v>
      </c>
      <c r="E17" s="19">
        <v>0.192709219599252</v>
      </c>
      <c r="F17" s="19"/>
      <c r="G17" s="19">
        <v>9.5747990685122006E-2</v>
      </c>
      <c r="H17" s="19">
        <v>0.248718999834809</v>
      </c>
      <c r="I17" s="19">
        <v>0.23747275848669799</v>
      </c>
      <c r="J17" s="19">
        <v>0.24491349227932599</v>
      </c>
      <c r="K17" s="19">
        <v>0.124195921292908</v>
      </c>
      <c r="L17" s="19">
        <v>0.17632520079452399</v>
      </c>
      <c r="M17" s="19"/>
      <c r="N17" s="19">
        <v>0.135573561264898</v>
      </c>
      <c r="O17" s="19">
        <v>0.19990664121959301</v>
      </c>
      <c r="P17" s="19">
        <v>0.22017685697161499</v>
      </c>
      <c r="Q17" s="19">
        <v>0.22932383944110599</v>
      </c>
      <c r="R17" s="19"/>
      <c r="S17" s="19">
        <v>0.22138489818524101</v>
      </c>
      <c r="T17" s="19">
        <v>0.228220927337621</v>
      </c>
      <c r="U17" s="19">
        <v>9.1934857596220401E-2</v>
      </c>
      <c r="V17" s="19">
        <v>0.248745248988444</v>
      </c>
      <c r="W17" s="19">
        <v>0.173794104642498</v>
      </c>
      <c r="X17" s="19">
        <v>0.245854188105354</v>
      </c>
      <c r="Y17" s="19">
        <v>0.122740887073128</v>
      </c>
      <c r="Z17" s="19">
        <v>1.401654877898E-2</v>
      </c>
      <c r="AA17" s="19">
        <v>0.17738287882453299</v>
      </c>
      <c r="AB17" s="19">
        <v>0.17640984642184501</v>
      </c>
      <c r="AC17" s="19">
        <v>0.28433781270199998</v>
      </c>
      <c r="AD17" s="19">
        <v>0.25058969646214801</v>
      </c>
      <c r="AE17" s="19"/>
      <c r="AF17" s="19">
        <v>0.229061828275789</v>
      </c>
      <c r="AG17" s="19">
        <v>0.18450870834265801</v>
      </c>
      <c r="AH17" s="19">
        <v>0.22796297331764501</v>
      </c>
      <c r="AI17" s="19"/>
      <c r="AJ17" s="19">
        <v>0.189938509677712</v>
      </c>
      <c r="AK17" s="19">
        <v>0.179537069688541</v>
      </c>
      <c r="AL17" s="19">
        <v>0.18712747089441401</v>
      </c>
      <c r="AM17" s="19">
        <v>0.43145782369602098</v>
      </c>
      <c r="AN17" s="19">
        <v>0.279338689369517</v>
      </c>
      <c r="AO17" s="19"/>
      <c r="AP17" s="19">
        <v>0.19427223926697501</v>
      </c>
      <c r="AQ17" s="19">
        <v>0.19384004897158599</v>
      </c>
      <c r="AR17" s="19">
        <v>0.19318511870897001</v>
      </c>
      <c r="AS17" s="19"/>
      <c r="AT17" s="19">
        <v>0.17489675039441799</v>
      </c>
      <c r="AU17" s="19">
        <v>0.22528625361836499</v>
      </c>
      <c r="AV17" s="19">
        <v>0.161579797189566</v>
      </c>
      <c r="AW17" s="19">
        <v>0.194643648278156</v>
      </c>
      <c r="AX17" s="19">
        <v>0.250464156175008</v>
      </c>
      <c r="AY17" s="19"/>
      <c r="AZ17" s="19">
        <v>0.216080768837356</v>
      </c>
      <c r="BA17" s="19">
        <v>0.15444100098911401</v>
      </c>
      <c r="BB17" s="19">
        <v>0.232116525107153</v>
      </c>
      <c r="BC17" s="19">
        <v>0.16084137307992999</v>
      </c>
      <c r="BD17" s="19">
        <v>0.17108610384912001</v>
      </c>
      <c r="BE17" s="19">
        <v>0.327091805996577</v>
      </c>
    </row>
    <row r="18" spans="2:57" x14ac:dyDescent="0.25">
      <c r="B18" s="16"/>
    </row>
    <row r="19" spans="2:57" x14ac:dyDescent="0.25">
      <c r="B19" t="s">
        <v>91</v>
      </c>
    </row>
    <row r="20" spans="2:57" x14ac:dyDescent="0.25">
      <c r="B20" t="s">
        <v>92</v>
      </c>
    </row>
    <row r="22" spans="2:57" x14ac:dyDescent="0.25">
      <c r="B22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B2:BE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420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6.6361322604044398E-2</v>
      </c>
      <c r="D9" s="14">
        <v>5.8168457167843801E-2</v>
      </c>
      <c r="E9" s="14">
        <v>7.1803717825201202E-2</v>
      </c>
      <c r="F9" s="14"/>
      <c r="G9" s="14">
        <v>0.106137673138512</v>
      </c>
      <c r="H9" s="14">
        <v>0.11981364021958101</v>
      </c>
      <c r="I9" s="14">
        <v>6.8364763424002606E-2</v>
      </c>
      <c r="J9" s="14">
        <v>4.5832161923352703E-2</v>
      </c>
      <c r="K9" s="14">
        <v>3.6041365855630302E-2</v>
      </c>
      <c r="L9" s="14">
        <v>3.1487351724702697E-2</v>
      </c>
      <c r="M9" s="14"/>
      <c r="N9" s="14">
        <v>5.7248507337896798E-2</v>
      </c>
      <c r="O9" s="14">
        <v>6.3087328540573598E-2</v>
      </c>
      <c r="P9" s="14">
        <v>6.8269850738918003E-2</v>
      </c>
      <c r="Q9" s="14">
        <v>7.9118558057160795E-2</v>
      </c>
      <c r="R9" s="14"/>
      <c r="S9" s="14">
        <v>8.7005866850536503E-2</v>
      </c>
      <c r="T9" s="14">
        <v>6.9575209358124696E-2</v>
      </c>
      <c r="U9" s="14">
        <v>5.7339840035700203E-2</v>
      </c>
      <c r="V9" s="14">
        <v>6.5292206089455296E-2</v>
      </c>
      <c r="W9" s="14">
        <v>6.1791802734738603E-2</v>
      </c>
      <c r="X9" s="14">
        <v>5.3210819362238898E-2</v>
      </c>
      <c r="Y9" s="14">
        <v>7.2676225272974501E-2</v>
      </c>
      <c r="Z9" s="14">
        <v>9.0898854772761703E-2</v>
      </c>
      <c r="AA9" s="14">
        <v>6.1696757332635098E-2</v>
      </c>
      <c r="AB9" s="14">
        <v>5.1400386715926998E-2</v>
      </c>
      <c r="AC9" s="14">
        <v>7.1984191299245798E-2</v>
      </c>
      <c r="AD9" s="14">
        <v>3.5917324234181203E-2</v>
      </c>
      <c r="AE9" s="14"/>
      <c r="AF9" s="14">
        <v>5.4731110290345802E-2</v>
      </c>
      <c r="AG9" s="14">
        <v>6.9189590138244494E-2</v>
      </c>
      <c r="AH9" s="14">
        <v>5.8515647816297402E-2</v>
      </c>
      <c r="AI9" s="14"/>
      <c r="AJ9" s="14">
        <v>4.3435665507870001E-2</v>
      </c>
      <c r="AK9" s="14">
        <v>9.4905935673677E-2</v>
      </c>
      <c r="AL9" s="14">
        <v>4.45883614432461E-2</v>
      </c>
      <c r="AM9" s="14">
        <v>0.18248054083191301</v>
      </c>
      <c r="AN9" s="14">
        <v>5.50562359383839E-2</v>
      </c>
      <c r="AO9" s="14"/>
      <c r="AP9" s="14">
        <v>5.5430293606347103E-2</v>
      </c>
      <c r="AQ9" s="14">
        <v>7.8197026272397094E-2</v>
      </c>
      <c r="AR9" s="14">
        <v>6.4912803761937102E-2</v>
      </c>
      <c r="AS9" s="14"/>
      <c r="AT9" s="14">
        <v>5.2806651405531299E-2</v>
      </c>
      <c r="AU9" s="14">
        <v>6.8239019394865E-2</v>
      </c>
      <c r="AV9" s="14">
        <v>6.0967882890507898E-2</v>
      </c>
      <c r="AW9" s="14">
        <v>9.4412000020928102E-2</v>
      </c>
      <c r="AX9" s="14">
        <v>3.2783626676940299E-2</v>
      </c>
      <c r="AY9" s="14"/>
      <c r="AZ9" s="14">
        <v>0.109679689198997</v>
      </c>
      <c r="BA9" s="14">
        <v>5.9863735810033097E-2</v>
      </c>
      <c r="BB9" s="14">
        <v>6.1942813222847802E-2</v>
      </c>
      <c r="BC9" s="14">
        <v>4.6192068383976798E-2</v>
      </c>
      <c r="BD9" s="14">
        <v>4.5049860126255198E-2</v>
      </c>
      <c r="BE9" s="14">
        <v>3.43214785014695E-2</v>
      </c>
    </row>
    <row r="10" spans="2:57" x14ac:dyDescent="0.25">
      <c r="B10" s="15" t="s">
        <v>82</v>
      </c>
      <c r="C10" s="14">
        <v>0.17635507851915999</v>
      </c>
      <c r="D10" s="14">
        <v>0.14353643348089701</v>
      </c>
      <c r="E10" s="14">
        <v>0.209472978328551</v>
      </c>
      <c r="F10" s="14"/>
      <c r="G10" s="14">
        <v>0.24657970970623599</v>
      </c>
      <c r="H10" s="14">
        <v>0.28143638209740901</v>
      </c>
      <c r="I10" s="14">
        <v>0.21851470551032301</v>
      </c>
      <c r="J10" s="14">
        <v>0.14720288958896399</v>
      </c>
      <c r="K10" s="14">
        <v>9.9248486918332005E-2</v>
      </c>
      <c r="L10" s="14">
        <v>8.4699156290787003E-2</v>
      </c>
      <c r="M10" s="14"/>
      <c r="N10" s="14">
        <v>0.14474805788138201</v>
      </c>
      <c r="O10" s="14">
        <v>0.16718215440242701</v>
      </c>
      <c r="P10" s="14">
        <v>0.19268859214158501</v>
      </c>
      <c r="Q10" s="14">
        <v>0.20881537358710101</v>
      </c>
      <c r="R10" s="14"/>
      <c r="S10" s="14">
        <v>0.20080257600121099</v>
      </c>
      <c r="T10" s="14">
        <v>0.17333558723230899</v>
      </c>
      <c r="U10" s="14">
        <v>0.13079119222389901</v>
      </c>
      <c r="V10" s="14">
        <v>0.19526679190831001</v>
      </c>
      <c r="W10" s="14">
        <v>0.22089245012398101</v>
      </c>
      <c r="X10" s="14">
        <v>0.131258493465992</v>
      </c>
      <c r="Y10" s="14">
        <v>0.16980368021627301</v>
      </c>
      <c r="Z10" s="14">
        <v>0.18521346791229501</v>
      </c>
      <c r="AA10" s="14">
        <v>0.18744965338994399</v>
      </c>
      <c r="AB10" s="14">
        <v>0.14616712832411799</v>
      </c>
      <c r="AC10" s="14">
        <v>0.20349755373863199</v>
      </c>
      <c r="AD10" s="14">
        <v>0.181366659639148</v>
      </c>
      <c r="AE10" s="14"/>
      <c r="AF10" s="14">
        <v>0.15316105805548899</v>
      </c>
      <c r="AG10" s="14">
        <v>0.17191371570039099</v>
      </c>
      <c r="AH10" s="14">
        <v>0.20656646991821001</v>
      </c>
      <c r="AI10" s="14"/>
      <c r="AJ10" s="14">
        <v>0.14573947635656301</v>
      </c>
      <c r="AK10" s="14">
        <v>0.20354217700163699</v>
      </c>
      <c r="AL10" s="14">
        <v>0.15972745604574201</v>
      </c>
      <c r="AM10" s="14">
        <v>0.14664255922018901</v>
      </c>
      <c r="AN10" s="14">
        <v>0.22762613205041701</v>
      </c>
      <c r="AO10" s="14"/>
      <c r="AP10" s="14">
        <v>0.16351379841622499</v>
      </c>
      <c r="AQ10" s="14">
        <v>0.18783494596846401</v>
      </c>
      <c r="AR10" s="14">
        <v>0.16473640723327401</v>
      </c>
      <c r="AS10" s="14"/>
      <c r="AT10" s="14">
        <v>0.18492455835935301</v>
      </c>
      <c r="AU10" s="14">
        <v>0.177870111302874</v>
      </c>
      <c r="AV10" s="14">
        <v>0.170072275157261</v>
      </c>
      <c r="AW10" s="14">
        <v>0.198386131497436</v>
      </c>
      <c r="AX10" s="14">
        <v>0.124267271062403</v>
      </c>
      <c r="AY10" s="14"/>
      <c r="AZ10" s="14">
        <v>0.18618711697197499</v>
      </c>
      <c r="BA10" s="14">
        <v>0.190577456823497</v>
      </c>
      <c r="BB10" s="14">
        <v>0.192381568321809</v>
      </c>
      <c r="BC10" s="14">
        <v>0.161592345383262</v>
      </c>
      <c r="BD10" s="14">
        <v>0.132997230861571</v>
      </c>
      <c r="BE10" s="14">
        <v>0.15994446779030899</v>
      </c>
    </row>
    <row r="11" spans="2:57" x14ac:dyDescent="0.25">
      <c r="B11" s="15" t="s">
        <v>83</v>
      </c>
      <c r="C11" s="14">
        <v>0.25330617502535202</v>
      </c>
      <c r="D11" s="14">
        <v>0.23927289594218401</v>
      </c>
      <c r="E11" s="14">
        <v>0.26749405320365199</v>
      </c>
      <c r="F11" s="14"/>
      <c r="G11" s="14">
        <v>0.27434970667876801</v>
      </c>
      <c r="H11" s="14">
        <v>0.24906067749258501</v>
      </c>
      <c r="I11" s="14">
        <v>0.21634461312164499</v>
      </c>
      <c r="J11" s="14">
        <v>0.28184355148819201</v>
      </c>
      <c r="K11" s="14">
        <v>0.27522778724598002</v>
      </c>
      <c r="L11" s="14">
        <v>0.23482120017087699</v>
      </c>
      <c r="M11" s="14"/>
      <c r="N11" s="14">
        <v>0.18640595759617001</v>
      </c>
      <c r="O11" s="14">
        <v>0.27851636195331197</v>
      </c>
      <c r="P11" s="14">
        <v>0.27381817035040801</v>
      </c>
      <c r="Q11" s="14">
        <v>0.27960391847808302</v>
      </c>
      <c r="R11" s="14"/>
      <c r="S11" s="14">
        <v>0.25066600823511698</v>
      </c>
      <c r="T11" s="14">
        <v>0.25257032049144901</v>
      </c>
      <c r="U11" s="14">
        <v>0.25919426385226801</v>
      </c>
      <c r="V11" s="14">
        <v>0.246134797422422</v>
      </c>
      <c r="W11" s="14">
        <v>0.23090810516319399</v>
      </c>
      <c r="X11" s="14">
        <v>0.28276587622931698</v>
      </c>
      <c r="Y11" s="14">
        <v>0.22644374233561701</v>
      </c>
      <c r="Z11" s="14">
        <v>0.229414057547698</v>
      </c>
      <c r="AA11" s="14">
        <v>0.23283879170416</v>
      </c>
      <c r="AB11" s="14">
        <v>0.28764613608568101</v>
      </c>
      <c r="AC11" s="14">
        <v>0.28062623346590099</v>
      </c>
      <c r="AD11" s="14">
        <v>0.26869776106924098</v>
      </c>
      <c r="AE11" s="14"/>
      <c r="AF11" s="14">
        <v>0.26923326611130199</v>
      </c>
      <c r="AG11" s="14">
        <v>0.23844373761228399</v>
      </c>
      <c r="AH11" s="14">
        <v>0.23593878306812899</v>
      </c>
      <c r="AI11" s="14"/>
      <c r="AJ11" s="14">
        <v>0.23842983298947601</v>
      </c>
      <c r="AK11" s="14">
        <v>0.24835106008499799</v>
      </c>
      <c r="AL11" s="14">
        <v>0.271152505829588</v>
      </c>
      <c r="AM11" s="14">
        <v>0.394759833522768</v>
      </c>
      <c r="AN11" s="14">
        <v>0.23865091172211</v>
      </c>
      <c r="AO11" s="14"/>
      <c r="AP11" s="14">
        <v>0.21453511584656801</v>
      </c>
      <c r="AQ11" s="14">
        <v>0.24624678572776099</v>
      </c>
      <c r="AR11" s="14">
        <v>0.27042343113559902</v>
      </c>
      <c r="AS11" s="14"/>
      <c r="AT11" s="14">
        <v>0.31461070748534697</v>
      </c>
      <c r="AU11" s="14">
        <v>0.24898409510580599</v>
      </c>
      <c r="AV11" s="14">
        <v>0.22557284741273401</v>
      </c>
      <c r="AW11" s="14">
        <v>0.20456132347310901</v>
      </c>
      <c r="AX11" s="14">
        <v>0.26190268957631502</v>
      </c>
      <c r="AY11" s="14"/>
      <c r="AZ11" s="14">
        <v>0.26385964329220801</v>
      </c>
      <c r="BA11" s="14">
        <v>0.22954145825397601</v>
      </c>
      <c r="BB11" s="14">
        <v>0.26160928245437298</v>
      </c>
      <c r="BC11" s="14">
        <v>0.26405637767442303</v>
      </c>
      <c r="BD11" s="14">
        <v>0.221076288702966</v>
      </c>
      <c r="BE11" s="14">
        <v>0.33282469343773302</v>
      </c>
    </row>
    <row r="12" spans="2:57" x14ac:dyDescent="0.25">
      <c r="B12" s="15" t="s">
        <v>84</v>
      </c>
      <c r="C12" s="14">
        <v>0.28099073264449298</v>
      </c>
      <c r="D12" s="14">
        <v>0.28636347362763698</v>
      </c>
      <c r="E12" s="14">
        <v>0.27546996210290903</v>
      </c>
      <c r="F12" s="14"/>
      <c r="G12" s="14">
        <v>0.25241749620898002</v>
      </c>
      <c r="H12" s="14">
        <v>0.20778273279097301</v>
      </c>
      <c r="I12" s="14">
        <v>0.29607916133627299</v>
      </c>
      <c r="J12" s="14">
        <v>0.30533236720749302</v>
      </c>
      <c r="K12" s="14">
        <v>0.305390642186815</v>
      </c>
      <c r="L12" s="14">
        <v>0.31152211422952297</v>
      </c>
      <c r="M12" s="14"/>
      <c r="N12" s="14">
        <v>0.29173885496099</v>
      </c>
      <c r="O12" s="14">
        <v>0.286670576027511</v>
      </c>
      <c r="P12" s="14">
        <v>0.28304797132094001</v>
      </c>
      <c r="Q12" s="14">
        <v>0.260305673586955</v>
      </c>
      <c r="R12" s="14"/>
      <c r="S12" s="14">
        <v>0.226557456384576</v>
      </c>
      <c r="T12" s="14">
        <v>0.266314383628381</v>
      </c>
      <c r="U12" s="14">
        <v>0.32737755732719898</v>
      </c>
      <c r="V12" s="14">
        <v>0.27720714931257001</v>
      </c>
      <c r="W12" s="14">
        <v>0.31996362730795502</v>
      </c>
      <c r="X12" s="14">
        <v>0.264690615955891</v>
      </c>
      <c r="Y12" s="14">
        <v>0.25666710149435201</v>
      </c>
      <c r="Z12" s="14">
        <v>0.27347621101882502</v>
      </c>
      <c r="AA12" s="14">
        <v>0.33592570556906198</v>
      </c>
      <c r="AB12" s="14">
        <v>0.31029007918767998</v>
      </c>
      <c r="AC12" s="14">
        <v>0.26218542381535898</v>
      </c>
      <c r="AD12" s="14">
        <v>0.261735120957929</v>
      </c>
      <c r="AE12" s="14"/>
      <c r="AF12" s="14">
        <v>0.281663642818541</v>
      </c>
      <c r="AG12" s="14">
        <v>0.27615594598749299</v>
      </c>
      <c r="AH12" s="14">
        <v>0.32491128682514903</v>
      </c>
      <c r="AI12" s="14"/>
      <c r="AJ12" s="14">
        <v>0.30626412626720401</v>
      </c>
      <c r="AK12" s="14">
        <v>0.25953851960422902</v>
      </c>
      <c r="AL12" s="14">
        <v>0.27435291898129699</v>
      </c>
      <c r="AM12" s="14">
        <v>7.3127106034306805E-2</v>
      </c>
      <c r="AN12" s="14">
        <v>0.290005391891832</v>
      </c>
      <c r="AO12" s="14"/>
      <c r="AP12" s="14">
        <v>0.30011971721839598</v>
      </c>
      <c r="AQ12" s="14">
        <v>0.27178553403834599</v>
      </c>
      <c r="AR12" s="14">
        <v>0.298924423019512</v>
      </c>
      <c r="AS12" s="14"/>
      <c r="AT12" s="14">
        <v>0.27245085940319802</v>
      </c>
      <c r="AU12" s="14">
        <v>0.30585481688016802</v>
      </c>
      <c r="AV12" s="14">
        <v>0.26532486826746798</v>
      </c>
      <c r="AW12" s="14">
        <v>0.280444321763341</v>
      </c>
      <c r="AX12" s="14">
        <v>0.28326723676009702</v>
      </c>
      <c r="AY12" s="14"/>
      <c r="AZ12" s="14">
        <v>0.22983085773015499</v>
      </c>
      <c r="BA12" s="14">
        <v>0.29292522050033898</v>
      </c>
      <c r="BB12" s="14">
        <v>0.27449224387105198</v>
      </c>
      <c r="BC12" s="14">
        <v>0.285912818600776</v>
      </c>
      <c r="BD12" s="14">
        <v>0.35630486390848598</v>
      </c>
      <c r="BE12" s="14">
        <v>0.28958076842547598</v>
      </c>
    </row>
    <row r="13" spans="2:57" x14ac:dyDescent="0.25">
      <c r="B13" s="15" t="s">
        <v>86</v>
      </c>
      <c r="C13" s="14">
        <v>0.216434790745789</v>
      </c>
      <c r="D13" s="14">
        <v>0.26787755497745902</v>
      </c>
      <c r="E13" s="14">
        <v>0.16743805265127901</v>
      </c>
      <c r="F13" s="14"/>
      <c r="G13" s="14">
        <v>9.9478242068284206E-2</v>
      </c>
      <c r="H13" s="14">
        <v>0.13226331137152</v>
      </c>
      <c r="I13" s="14">
        <v>0.197610809772719</v>
      </c>
      <c r="J13" s="14">
        <v>0.21978902979199899</v>
      </c>
      <c r="K13" s="14">
        <v>0.280352398970457</v>
      </c>
      <c r="L13" s="14">
        <v>0.333093172083955</v>
      </c>
      <c r="M13" s="14"/>
      <c r="N13" s="14">
        <v>0.31985862222356098</v>
      </c>
      <c r="O13" s="14">
        <v>0.20098400363886601</v>
      </c>
      <c r="P13" s="14">
        <v>0.171880649451639</v>
      </c>
      <c r="Q13" s="14">
        <v>0.158594709781683</v>
      </c>
      <c r="R13" s="14"/>
      <c r="S13" s="14">
        <v>0.21966904437712201</v>
      </c>
      <c r="T13" s="14">
        <v>0.230768722420918</v>
      </c>
      <c r="U13" s="14">
        <v>0.21746748089370099</v>
      </c>
      <c r="V13" s="14">
        <v>0.20953504283038099</v>
      </c>
      <c r="W13" s="14">
        <v>0.16644401467013101</v>
      </c>
      <c r="X13" s="14">
        <v>0.25505483939805901</v>
      </c>
      <c r="Y13" s="14">
        <v>0.26851552312541599</v>
      </c>
      <c r="Z13" s="14">
        <v>0.22099740874842</v>
      </c>
      <c r="AA13" s="14">
        <v>0.18208909200419901</v>
      </c>
      <c r="AB13" s="14">
        <v>0.20449626968659401</v>
      </c>
      <c r="AC13" s="14">
        <v>0.17009471466919401</v>
      </c>
      <c r="AD13" s="14">
        <v>0.25228313409950098</v>
      </c>
      <c r="AE13" s="14"/>
      <c r="AF13" s="14">
        <v>0.23684916216657201</v>
      </c>
      <c r="AG13" s="14">
        <v>0.24167629292027901</v>
      </c>
      <c r="AH13" s="14">
        <v>0.16622192796989399</v>
      </c>
      <c r="AI13" s="14"/>
      <c r="AJ13" s="14">
        <v>0.26469723326922501</v>
      </c>
      <c r="AK13" s="14">
        <v>0.19180092121494899</v>
      </c>
      <c r="AL13" s="14">
        <v>0.25017875770012699</v>
      </c>
      <c r="AM13" s="14">
        <v>0.20298996039082401</v>
      </c>
      <c r="AN13" s="14">
        <v>0.175923765785273</v>
      </c>
      <c r="AO13" s="14"/>
      <c r="AP13" s="14">
        <v>0.26640107491246401</v>
      </c>
      <c r="AQ13" s="14">
        <v>0.21118559056424299</v>
      </c>
      <c r="AR13" s="14">
        <v>0.19462101409744001</v>
      </c>
      <c r="AS13" s="14"/>
      <c r="AT13" s="14">
        <v>0.167508896014185</v>
      </c>
      <c r="AU13" s="14">
        <v>0.18749586880449001</v>
      </c>
      <c r="AV13" s="14">
        <v>0.27617368595204</v>
      </c>
      <c r="AW13" s="14">
        <v>0.22219622324518601</v>
      </c>
      <c r="AX13" s="14">
        <v>0.29777917592424402</v>
      </c>
      <c r="AY13" s="14"/>
      <c r="AZ13" s="14">
        <v>0.20341340733003499</v>
      </c>
      <c r="BA13" s="14">
        <v>0.22080650887789999</v>
      </c>
      <c r="BB13" s="14">
        <v>0.20575213936761799</v>
      </c>
      <c r="BC13" s="14">
        <v>0.23375428336035201</v>
      </c>
      <c r="BD13" s="14">
        <v>0.23489015139634301</v>
      </c>
      <c r="BE13" s="14">
        <v>0.18332859184501199</v>
      </c>
    </row>
    <row r="14" spans="2:57" x14ac:dyDescent="0.25">
      <c r="B14" s="15" t="s">
        <v>379</v>
      </c>
      <c r="C14" s="14">
        <v>6.5519004611611E-3</v>
      </c>
      <c r="D14" s="14">
        <v>4.7811848039792599E-3</v>
      </c>
      <c r="E14" s="14">
        <v>8.3212358884084594E-3</v>
      </c>
      <c r="F14" s="14"/>
      <c r="G14" s="14">
        <v>2.1037172199218801E-2</v>
      </c>
      <c r="H14" s="14">
        <v>9.6432560279324005E-3</v>
      </c>
      <c r="I14" s="14">
        <v>3.0859468350380899E-3</v>
      </c>
      <c r="J14" s="14">
        <v>0</v>
      </c>
      <c r="K14" s="14">
        <v>3.7393188227853699E-3</v>
      </c>
      <c r="L14" s="14">
        <v>4.3770055001561697E-3</v>
      </c>
      <c r="M14" s="14"/>
      <c r="N14" s="14">
        <v>0</v>
      </c>
      <c r="O14" s="14">
        <v>3.5595754373107802E-3</v>
      </c>
      <c r="P14" s="14">
        <v>1.02947659965091E-2</v>
      </c>
      <c r="Q14" s="14">
        <v>1.3561766509017701E-2</v>
      </c>
      <c r="R14" s="14"/>
      <c r="S14" s="14">
        <v>1.52990481514374E-2</v>
      </c>
      <c r="T14" s="14">
        <v>7.4357768688192404E-3</v>
      </c>
      <c r="U14" s="14">
        <v>7.8296656672325899E-3</v>
      </c>
      <c r="V14" s="14">
        <v>6.5640124368609E-3</v>
      </c>
      <c r="W14" s="14">
        <v>0</v>
      </c>
      <c r="X14" s="14">
        <v>1.30193555885019E-2</v>
      </c>
      <c r="Y14" s="14">
        <v>5.8937275553673698E-3</v>
      </c>
      <c r="Z14" s="14">
        <v>0</v>
      </c>
      <c r="AA14" s="14">
        <v>0</v>
      </c>
      <c r="AB14" s="14">
        <v>0</v>
      </c>
      <c r="AC14" s="14">
        <v>1.16118830116686E-2</v>
      </c>
      <c r="AD14" s="14">
        <v>0</v>
      </c>
      <c r="AE14" s="14"/>
      <c r="AF14" s="14">
        <v>4.3617605577499401E-3</v>
      </c>
      <c r="AG14" s="14">
        <v>2.6207176413086501E-3</v>
      </c>
      <c r="AH14" s="14">
        <v>7.8458844023203602E-3</v>
      </c>
      <c r="AI14" s="14"/>
      <c r="AJ14" s="14">
        <v>1.4336656096617601E-3</v>
      </c>
      <c r="AK14" s="14">
        <v>1.8613864205105799E-3</v>
      </c>
      <c r="AL14" s="14">
        <v>0</v>
      </c>
      <c r="AM14" s="14">
        <v>0</v>
      </c>
      <c r="AN14" s="14">
        <v>1.27375626119838E-2</v>
      </c>
      <c r="AO14" s="14"/>
      <c r="AP14" s="14">
        <v>0</v>
      </c>
      <c r="AQ14" s="14">
        <v>4.75011742878945E-3</v>
      </c>
      <c r="AR14" s="14">
        <v>6.3819207522384704E-3</v>
      </c>
      <c r="AS14" s="14"/>
      <c r="AT14" s="14">
        <v>7.6983273323859404E-3</v>
      </c>
      <c r="AU14" s="14">
        <v>1.1556088511796099E-2</v>
      </c>
      <c r="AV14" s="14">
        <v>1.88844031998971E-3</v>
      </c>
      <c r="AW14" s="14">
        <v>0</v>
      </c>
      <c r="AX14" s="14">
        <v>0</v>
      </c>
      <c r="AY14" s="14"/>
      <c r="AZ14" s="14">
        <v>7.0292854766283996E-3</v>
      </c>
      <c r="BA14" s="14">
        <v>6.2856197342544603E-3</v>
      </c>
      <c r="BB14" s="14">
        <v>3.8219527622995299E-3</v>
      </c>
      <c r="BC14" s="14">
        <v>8.4921065972101296E-3</v>
      </c>
      <c r="BD14" s="14">
        <v>9.6816050043789202E-3</v>
      </c>
      <c r="BE14" s="14">
        <v>0</v>
      </c>
    </row>
    <row r="15" spans="2:57" x14ac:dyDescent="0.25">
      <c r="B15" s="15" t="s">
        <v>112</v>
      </c>
      <c r="C15" s="18">
        <v>0.242716401123204</v>
      </c>
      <c r="D15" s="18">
        <v>0.201704890648741</v>
      </c>
      <c r="E15" s="18">
        <v>0.281276696153752</v>
      </c>
      <c r="F15" s="18"/>
      <c r="G15" s="18">
        <v>0.35271738284474802</v>
      </c>
      <c r="H15" s="18">
        <v>0.40125002231698997</v>
      </c>
      <c r="I15" s="18">
        <v>0.28687946893432498</v>
      </c>
      <c r="J15" s="18">
        <v>0.19303505151231601</v>
      </c>
      <c r="K15" s="18">
        <v>0.13528985277396199</v>
      </c>
      <c r="L15" s="18">
        <v>0.11618650801549001</v>
      </c>
      <c r="M15" s="18"/>
      <c r="N15" s="18">
        <v>0.201996565219279</v>
      </c>
      <c r="O15" s="18">
        <v>0.23026948294300001</v>
      </c>
      <c r="P15" s="18">
        <v>0.26095844288050302</v>
      </c>
      <c r="Q15" s="18">
        <v>0.28793393164426201</v>
      </c>
      <c r="R15" s="18"/>
      <c r="S15" s="18">
        <v>0.287808442851747</v>
      </c>
      <c r="T15" s="18">
        <v>0.24291079659043299</v>
      </c>
      <c r="U15" s="18">
        <v>0.18813103225959901</v>
      </c>
      <c r="V15" s="18">
        <v>0.260558997997765</v>
      </c>
      <c r="W15" s="18">
        <v>0.28268425285872001</v>
      </c>
      <c r="X15" s="18">
        <v>0.18446931282823101</v>
      </c>
      <c r="Y15" s="18">
        <v>0.242479905489248</v>
      </c>
      <c r="Z15" s="18">
        <v>0.27611232268505598</v>
      </c>
      <c r="AA15" s="18">
        <v>0.24914641072257901</v>
      </c>
      <c r="AB15" s="18">
        <v>0.19756751504004499</v>
      </c>
      <c r="AC15" s="18">
        <v>0.27548174503787798</v>
      </c>
      <c r="AD15" s="18">
        <v>0.21728398387332901</v>
      </c>
      <c r="AE15" s="18"/>
      <c r="AF15" s="18">
        <v>0.20789216834583499</v>
      </c>
      <c r="AG15" s="18">
        <v>0.24110330583863601</v>
      </c>
      <c r="AH15" s="18">
        <v>0.26508211773450702</v>
      </c>
      <c r="AI15" s="18"/>
      <c r="AJ15" s="18">
        <v>0.18917514186443299</v>
      </c>
      <c r="AK15" s="18">
        <v>0.29844811267531401</v>
      </c>
      <c r="AL15" s="18">
        <v>0.204315817488988</v>
      </c>
      <c r="AM15" s="18">
        <v>0.32912310005210199</v>
      </c>
      <c r="AN15" s="18">
        <v>0.28268236798880098</v>
      </c>
      <c r="AO15" s="18"/>
      <c r="AP15" s="18">
        <v>0.21894409202257301</v>
      </c>
      <c r="AQ15" s="18">
        <v>0.266031972240861</v>
      </c>
      <c r="AR15" s="18">
        <v>0.22964921099521099</v>
      </c>
      <c r="AS15" s="18"/>
      <c r="AT15" s="18">
        <v>0.23773120976488499</v>
      </c>
      <c r="AU15" s="18">
        <v>0.24610913069773899</v>
      </c>
      <c r="AV15" s="18">
        <v>0.23104015804776901</v>
      </c>
      <c r="AW15" s="18">
        <v>0.29279813151836398</v>
      </c>
      <c r="AX15" s="18">
        <v>0.157050897739344</v>
      </c>
      <c r="AY15" s="18"/>
      <c r="AZ15" s="18">
        <v>0.295866806170973</v>
      </c>
      <c r="BA15" s="18">
        <v>0.25044119263353098</v>
      </c>
      <c r="BB15" s="18">
        <v>0.25432438154465697</v>
      </c>
      <c r="BC15" s="18">
        <v>0.207784413767239</v>
      </c>
      <c r="BD15" s="18">
        <v>0.17804709098782601</v>
      </c>
      <c r="BE15" s="18">
        <v>0.19426594629177901</v>
      </c>
    </row>
    <row r="16" spans="2:57" x14ac:dyDescent="0.25">
      <c r="B16" s="15" t="s">
        <v>88</v>
      </c>
      <c r="C16" s="18">
        <v>0.49742552339028301</v>
      </c>
      <c r="D16" s="18">
        <v>0.55424102860509605</v>
      </c>
      <c r="E16" s="18">
        <v>0.44290801475418801</v>
      </c>
      <c r="F16" s="18"/>
      <c r="G16" s="18">
        <v>0.351895738277265</v>
      </c>
      <c r="H16" s="18">
        <v>0.34004604416249301</v>
      </c>
      <c r="I16" s="18">
        <v>0.49368997110899099</v>
      </c>
      <c r="J16" s="18">
        <v>0.52512139699949201</v>
      </c>
      <c r="K16" s="18">
        <v>0.58574304115727205</v>
      </c>
      <c r="L16" s="18">
        <v>0.64461528631347798</v>
      </c>
      <c r="M16" s="18"/>
      <c r="N16" s="18">
        <v>0.61159747718455104</v>
      </c>
      <c r="O16" s="18">
        <v>0.48765457966637699</v>
      </c>
      <c r="P16" s="18">
        <v>0.45492862077257901</v>
      </c>
      <c r="Q16" s="18">
        <v>0.418900383368638</v>
      </c>
      <c r="R16" s="18"/>
      <c r="S16" s="18">
        <v>0.44622650076169901</v>
      </c>
      <c r="T16" s="18">
        <v>0.49708310604929901</v>
      </c>
      <c r="U16" s="18">
        <v>0.54484503822090002</v>
      </c>
      <c r="V16" s="18">
        <v>0.486742192142952</v>
      </c>
      <c r="W16" s="18">
        <v>0.486407641978086</v>
      </c>
      <c r="X16" s="18">
        <v>0.51974545535395</v>
      </c>
      <c r="Y16" s="18">
        <v>0.52518262461976795</v>
      </c>
      <c r="Z16" s="18">
        <v>0.49447361976724502</v>
      </c>
      <c r="AA16" s="18">
        <v>0.51801479757326097</v>
      </c>
      <c r="AB16" s="18">
        <v>0.51478634887427499</v>
      </c>
      <c r="AC16" s="18">
        <v>0.43228013848455299</v>
      </c>
      <c r="AD16" s="18">
        <v>0.51401825505743004</v>
      </c>
      <c r="AE16" s="18"/>
      <c r="AF16" s="18">
        <v>0.51851280498511299</v>
      </c>
      <c r="AG16" s="18">
        <v>0.51783223890777197</v>
      </c>
      <c r="AH16" s="18">
        <v>0.49113321479504302</v>
      </c>
      <c r="AI16" s="18"/>
      <c r="AJ16" s="18">
        <v>0.57096135953642901</v>
      </c>
      <c r="AK16" s="18">
        <v>0.45133944081917798</v>
      </c>
      <c r="AL16" s="18">
        <v>0.52453167668142398</v>
      </c>
      <c r="AM16" s="18">
        <v>0.27611706642513001</v>
      </c>
      <c r="AN16" s="18">
        <v>0.46592915767710502</v>
      </c>
      <c r="AO16" s="18"/>
      <c r="AP16" s="18">
        <v>0.56652079213086004</v>
      </c>
      <c r="AQ16" s="18">
        <v>0.48297112460258901</v>
      </c>
      <c r="AR16" s="18">
        <v>0.49354543711695198</v>
      </c>
      <c r="AS16" s="18"/>
      <c r="AT16" s="18">
        <v>0.43995975541738302</v>
      </c>
      <c r="AU16" s="18">
        <v>0.49335068568465801</v>
      </c>
      <c r="AV16" s="18">
        <v>0.54149855421950699</v>
      </c>
      <c r="AW16" s="18">
        <v>0.50264054500852695</v>
      </c>
      <c r="AX16" s="18">
        <v>0.58104641268434098</v>
      </c>
      <c r="AY16" s="18"/>
      <c r="AZ16" s="18">
        <v>0.43324426506019098</v>
      </c>
      <c r="BA16" s="18">
        <v>0.51373172937823897</v>
      </c>
      <c r="BB16" s="18">
        <v>0.48024438323867003</v>
      </c>
      <c r="BC16" s="18">
        <v>0.51966710196112798</v>
      </c>
      <c r="BD16" s="18">
        <v>0.59119501530482899</v>
      </c>
      <c r="BE16" s="18">
        <v>0.47290936027048902</v>
      </c>
    </row>
    <row r="17" spans="2:57" x14ac:dyDescent="0.25">
      <c r="B17" s="15" t="s">
        <v>89</v>
      </c>
      <c r="C17" s="19">
        <v>-0.25470912226707798</v>
      </c>
      <c r="D17" s="19">
        <v>-0.35253613795635602</v>
      </c>
      <c r="E17" s="19">
        <v>-0.161631318600436</v>
      </c>
      <c r="F17" s="19"/>
      <c r="G17" s="19">
        <v>8.2164456748373704E-4</v>
      </c>
      <c r="H17" s="19">
        <v>6.1203978154496998E-2</v>
      </c>
      <c r="I17" s="19">
        <v>-0.20681050217466601</v>
      </c>
      <c r="J17" s="19">
        <v>-0.33208634548717603</v>
      </c>
      <c r="K17" s="19">
        <v>-0.45045318838331</v>
      </c>
      <c r="L17" s="19">
        <v>-0.52842877829798796</v>
      </c>
      <c r="M17" s="19"/>
      <c r="N17" s="19">
        <v>-0.40960091196527199</v>
      </c>
      <c r="O17" s="19">
        <v>-0.257385096723377</v>
      </c>
      <c r="P17" s="19">
        <v>-0.19397017789207599</v>
      </c>
      <c r="Q17" s="19">
        <v>-0.13096645172437499</v>
      </c>
      <c r="R17" s="19"/>
      <c r="S17" s="19">
        <v>-0.158418057909951</v>
      </c>
      <c r="T17" s="19">
        <v>-0.25417230945886499</v>
      </c>
      <c r="U17" s="19">
        <v>-0.35671400596130098</v>
      </c>
      <c r="V17" s="19">
        <v>-0.22618319414518601</v>
      </c>
      <c r="W17" s="19">
        <v>-0.20372338911936599</v>
      </c>
      <c r="X17" s="19">
        <v>-0.33527614252571902</v>
      </c>
      <c r="Y17" s="19">
        <v>-0.28270271913052097</v>
      </c>
      <c r="Z17" s="19">
        <v>-0.21836129708218899</v>
      </c>
      <c r="AA17" s="19">
        <v>-0.26886838685068198</v>
      </c>
      <c r="AB17" s="19">
        <v>-0.31721883383423</v>
      </c>
      <c r="AC17" s="19">
        <v>-0.15679839344667501</v>
      </c>
      <c r="AD17" s="19">
        <v>-0.29673427118410101</v>
      </c>
      <c r="AE17" s="19"/>
      <c r="AF17" s="19">
        <v>-0.31062063663927802</v>
      </c>
      <c r="AG17" s="19">
        <v>-0.27672893306913698</v>
      </c>
      <c r="AH17" s="19">
        <v>-0.226051097060535</v>
      </c>
      <c r="AI17" s="19"/>
      <c r="AJ17" s="19">
        <v>-0.381786217671996</v>
      </c>
      <c r="AK17" s="19">
        <v>-0.152891328143864</v>
      </c>
      <c r="AL17" s="19">
        <v>-0.320215859192436</v>
      </c>
      <c r="AM17" s="19">
        <v>5.3006033626971399E-2</v>
      </c>
      <c r="AN17" s="19">
        <v>-0.18324678968830399</v>
      </c>
      <c r="AO17" s="19"/>
      <c r="AP17" s="19">
        <v>-0.34757670010828701</v>
      </c>
      <c r="AQ17" s="19">
        <v>-0.216939152361728</v>
      </c>
      <c r="AR17" s="19">
        <v>-0.26389622612174102</v>
      </c>
      <c r="AS17" s="19"/>
      <c r="AT17" s="19">
        <v>-0.20222854565249801</v>
      </c>
      <c r="AU17" s="19">
        <v>-0.24724155498691899</v>
      </c>
      <c r="AV17" s="19">
        <v>-0.31045839617173798</v>
      </c>
      <c r="AW17" s="19">
        <v>-0.209842413490162</v>
      </c>
      <c r="AX17" s="19">
        <v>-0.42399551494499799</v>
      </c>
      <c r="AY17" s="19"/>
      <c r="AZ17" s="19">
        <v>-0.13737745888921801</v>
      </c>
      <c r="BA17" s="19">
        <v>-0.26329053674470798</v>
      </c>
      <c r="BB17" s="19">
        <v>-0.225920001694013</v>
      </c>
      <c r="BC17" s="19">
        <v>-0.31188268819388898</v>
      </c>
      <c r="BD17" s="19">
        <v>-0.41314792431700298</v>
      </c>
      <c r="BE17" s="19">
        <v>-0.27864341397871001</v>
      </c>
    </row>
    <row r="18" spans="2:57" x14ac:dyDescent="0.25">
      <c r="B18" s="16"/>
    </row>
    <row r="19" spans="2:57" x14ac:dyDescent="0.25">
      <c r="B19" t="s">
        <v>91</v>
      </c>
    </row>
    <row r="20" spans="2:57" x14ac:dyDescent="0.25">
      <c r="B20" t="s">
        <v>92</v>
      </c>
    </row>
    <row r="22" spans="2:57" x14ac:dyDescent="0.25">
      <c r="B22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B2:BE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421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0.103787495752131</v>
      </c>
      <c r="D9" s="14">
        <v>0.10898313122261399</v>
      </c>
      <c r="E9" s="14">
        <v>9.8459993379814398E-2</v>
      </c>
      <c r="F9" s="14"/>
      <c r="G9" s="14">
        <v>0.166639469734671</v>
      </c>
      <c r="H9" s="14">
        <v>0.15504326682523101</v>
      </c>
      <c r="I9" s="14">
        <v>0.117768960558056</v>
      </c>
      <c r="J9" s="14">
        <v>0.104178968551002</v>
      </c>
      <c r="K9" s="14">
        <v>4.8554760576437497E-2</v>
      </c>
      <c r="L9" s="14">
        <v>4.52862574683646E-2</v>
      </c>
      <c r="M9" s="14"/>
      <c r="N9" s="14">
        <v>8.8326168121387494E-2</v>
      </c>
      <c r="O9" s="14">
        <v>9.8003329160169697E-2</v>
      </c>
      <c r="P9" s="14">
        <v>0.121534778102928</v>
      </c>
      <c r="Q9" s="14">
        <v>0.108692556053841</v>
      </c>
      <c r="R9" s="14"/>
      <c r="S9" s="14">
        <v>0.12502495930301699</v>
      </c>
      <c r="T9" s="14">
        <v>8.3083732950200495E-2</v>
      </c>
      <c r="U9" s="14">
        <v>0.10192433452189199</v>
      </c>
      <c r="V9" s="14">
        <v>9.9565796824011801E-2</v>
      </c>
      <c r="W9" s="14">
        <v>0.15470254365389499</v>
      </c>
      <c r="X9" s="14">
        <v>0.104193672156218</v>
      </c>
      <c r="Y9" s="14">
        <v>9.9086864987568302E-2</v>
      </c>
      <c r="Z9" s="14">
        <v>9.7362440468909503E-2</v>
      </c>
      <c r="AA9" s="14">
        <v>0.123231382731374</v>
      </c>
      <c r="AB9" s="14">
        <v>7.5756326651179803E-2</v>
      </c>
      <c r="AC9" s="14">
        <v>0.101202873911529</v>
      </c>
      <c r="AD9" s="14">
        <v>2.9798694748610299E-2</v>
      </c>
      <c r="AE9" s="14"/>
      <c r="AF9" s="14">
        <v>9.9474783673002803E-2</v>
      </c>
      <c r="AG9" s="14">
        <v>9.1698875023515897E-2</v>
      </c>
      <c r="AH9" s="14">
        <v>0.11844412376935801</v>
      </c>
      <c r="AI9" s="14"/>
      <c r="AJ9" s="14">
        <v>7.8081804848304695E-2</v>
      </c>
      <c r="AK9" s="14">
        <v>0.117043322597927</v>
      </c>
      <c r="AL9" s="14">
        <v>0.12722134979222099</v>
      </c>
      <c r="AM9" s="14">
        <v>0.27610583398965299</v>
      </c>
      <c r="AN9" s="14">
        <v>0.12830400293009001</v>
      </c>
      <c r="AO9" s="14"/>
      <c r="AP9" s="14">
        <v>0.11108730209838499</v>
      </c>
      <c r="AQ9" s="14">
        <v>0.11086197382529001</v>
      </c>
      <c r="AR9" s="14">
        <v>0.12825671193936999</v>
      </c>
      <c r="AS9" s="14"/>
      <c r="AT9" s="14">
        <v>7.7235703645305895E-2</v>
      </c>
      <c r="AU9" s="14">
        <v>0.10543394886699201</v>
      </c>
      <c r="AV9" s="14">
        <v>0.11717331694960099</v>
      </c>
      <c r="AW9" s="14">
        <v>0.12585753430646701</v>
      </c>
      <c r="AX9" s="14">
        <v>0.103879929203275</v>
      </c>
      <c r="AY9" s="14"/>
      <c r="AZ9" s="14">
        <v>0.141992395690445</v>
      </c>
      <c r="BA9" s="14">
        <v>9.2572664248980099E-2</v>
      </c>
      <c r="BB9" s="14">
        <v>0.117047917033621</v>
      </c>
      <c r="BC9" s="14">
        <v>8.4883099347908095E-2</v>
      </c>
      <c r="BD9" s="14">
        <v>6.5320847342222904E-2</v>
      </c>
      <c r="BE9" s="14">
        <v>0.104972480919812</v>
      </c>
    </row>
    <row r="10" spans="2:57" x14ac:dyDescent="0.25">
      <c r="B10" s="15" t="s">
        <v>82</v>
      </c>
      <c r="C10" s="14">
        <v>0.29774794957513001</v>
      </c>
      <c r="D10" s="14">
        <v>0.30482967141752998</v>
      </c>
      <c r="E10" s="14">
        <v>0.29075394600829302</v>
      </c>
      <c r="F10" s="14"/>
      <c r="G10" s="14">
        <v>0.33120431670609501</v>
      </c>
      <c r="H10" s="14">
        <v>0.33879165300856801</v>
      </c>
      <c r="I10" s="14">
        <v>0.31216193995570202</v>
      </c>
      <c r="J10" s="14">
        <v>0.29419715114404499</v>
      </c>
      <c r="K10" s="14">
        <v>0.29462677895865202</v>
      </c>
      <c r="L10" s="14">
        <v>0.23505832427405801</v>
      </c>
      <c r="M10" s="14"/>
      <c r="N10" s="14">
        <v>0.26362016289267998</v>
      </c>
      <c r="O10" s="14">
        <v>0.29333039017667301</v>
      </c>
      <c r="P10" s="14">
        <v>0.33064391821394201</v>
      </c>
      <c r="Q10" s="14">
        <v>0.30720463869562098</v>
      </c>
      <c r="R10" s="14"/>
      <c r="S10" s="14">
        <v>0.26869899713005901</v>
      </c>
      <c r="T10" s="14">
        <v>0.33725131766862598</v>
      </c>
      <c r="U10" s="14">
        <v>0.27622066220857699</v>
      </c>
      <c r="V10" s="14">
        <v>0.31972070115100898</v>
      </c>
      <c r="W10" s="14">
        <v>0.25286947946307597</v>
      </c>
      <c r="X10" s="14">
        <v>0.26040193486345498</v>
      </c>
      <c r="Y10" s="14">
        <v>0.29559976837669399</v>
      </c>
      <c r="Z10" s="14">
        <v>0.32268505933846597</v>
      </c>
      <c r="AA10" s="14">
        <v>0.28511823536869901</v>
      </c>
      <c r="AB10" s="14">
        <v>0.28502279209961701</v>
      </c>
      <c r="AC10" s="14">
        <v>0.30172297772050199</v>
      </c>
      <c r="AD10" s="14">
        <v>0.52171994420859302</v>
      </c>
      <c r="AE10" s="14"/>
      <c r="AF10" s="14">
        <v>0.30036445412194701</v>
      </c>
      <c r="AG10" s="14">
        <v>0.30311318162807699</v>
      </c>
      <c r="AH10" s="14">
        <v>0.244986073972112</v>
      </c>
      <c r="AI10" s="14"/>
      <c r="AJ10" s="14">
        <v>0.29223667320175201</v>
      </c>
      <c r="AK10" s="14">
        <v>0.28501989499971198</v>
      </c>
      <c r="AL10" s="14">
        <v>0.25674960753076498</v>
      </c>
      <c r="AM10" s="14">
        <v>0.319280733001233</v>
      </c>
      <c r="AN10" s="14">
        <v>0.29197966363956801</v>
      </c>
      <c r="AO10" s="14"/>
      <c r="AP10" s="14">
        <v>0.29061991435589102</v>
      </c>
      <c r="AQ10" s="14">
        <v>0.29706843485691298</v>
      </c>
      <c r="AR10" s="14">
        <v>0.28050389417286598</v>
      </c>
      <c r="AS10" s="14"/>
      <c r="AT10" s="14">
        <v>0.30890884962127602</v>
      </c>
      <c r="AU10" s="14">
        <v>0.317726804493071</v>
      </c>
      <c r="AV10" s="14">
        <v>0.27350805943876</v>
      </c>
      <c r="AW10" s="14">
        <v>0.29417707599711301</v>
      </c>
      <c r="AX10" s="14">
        <v>0.37878960519958399</v>
      </c>
      <c r="AY10" s="14"/>
      <c r="AZ10" s="14">
        <v>0.30775896491729499</v>
      </c>
      <c r="BA10" s="14">
        <v>0.28503109476875998</v>
      </c>
      <c r="BB10" s="14">
        <v>0.34317049340341199</v>
      </c>
      <c r="BC10" s="14">
        <v>0.267037731170017</v>
      </c>
      <c r="BD10" s="14">
        <v>0.29943454565003302</v>
      </c>
      <c r="BE10" s="14">
        <v>0.31425022029243799</v>
      </c>
    </row>
    <row r="11" spans="2:57" x14ac:dyDescent="0.25">
      <c r="B11" s="15" t="s">
        <v>83</v>
      </c>
      <c r="C11" s="14">
        <v>0.21177214392413499</v>
      </c>
      <c r="D11" s="14">
        <v>0.20028599422564899</v>
      </c>
      <c r="E11" s="14">
        <v>0.22210151417872201</v>
      </c>
      <c r="F11" s="14"/>
      <c r="G11" s="14">
        <v>0.20336630656829899</v>
      </c>
      <c r="H11" s="14">
        <v>0.2047863491853</v>
      </c>
      <c r="I11" s="14">
        <v>0.198017427679612</v>
      </c>
      <c r="J11" s="14">
        <v>0.240433072150848</v>
      </c>
      <c r="K11" s="14">
        <v>0.19524407814144501</v>
      </c>
      <c r="L11" s="14">
        <v>0.222104864794261</v>
      </c>
      <c r="M11" s="14"/>
      <c r="N11" s="14">
        <v>0.20178754537910901</v>
      </c>
      <c r="O11" s="14">
        <v>0.20567761884728999</v>
      </c>
      <c r="P11" s="14">
        <v>0.197194322575898</v>
      </c>
      <c r="Q11" s="14">
        <v>0.24552799998757799</v>
      </c>
      <c r="R11" s="14"/>
      <c r="S11" s="14">
        <v>0.20650780004781299</v>
      </c>
      <c r="T11" s="14">
        <v>0.19633275917071499</v>
      </c>
      <c r="U11" s="14">
        <v>0.190867995144826</v>
      </c>
      <c r="V11" s="14">
        <v>0.229335291613773</v>
      </c>
      <c r="W11" s="14">
        <v>0.25004982938949299</v>
      </c>
      <c r="X11" s="14">
        <v>0.244726846442338</v>
      </c>
      <c r="Y11" s="14">
        <v>0.18093882138564801</v>
      </c>
      <c r="Z11" s="14">
        <v>0.26624467233757498</v>
      </c>
      <c r="AA11" s="14">
        <v>0.202990544060244</v>
      </c>
      <c r="AB11" s="14">
        <v>0.20523711450267601</v>
      </c>
      <c r="AC11" s="14">
        <v>0.20564219298040701</v>
      </c>
      <c r="AD11" s="14">
        <v>0.189208978500056</v>
      </c>
      <c r="AE11" s="14"/>
      <c r="AF11" s="14">
        <v>0.22000217781423301</v>
      </c>
      <c r="AG11" s="14">
        <v>0.20475907895894899</v>
      </c>
      <c r="AH11" s="14">
        <v>0.22580354345148099</v>
      </c>
      <c r="AI11" s="14"/>
      <c r="AJ11" s="14">
        <v>0.20913673605713501</v>
      </c>
      <c r="AK11" s="14">
        <v>0.22338319777780299</v>
      </c>
      <c r="AL11" s="14">
        <v>0.16488643759322699</v>
      </c>
      <c r="AM11" s="14">
        <v>0.13886078281285899</v>
      </c>
      <c r="AN11" s="14">
        <v>0.244625593982712</v>
      </c>
      <c r="AO11" s="14"/>
      <c r="AP11" s="14">
        <v>0.180369168368616</v>
      </c>
      <c r="AQ11" s="14">
        <v>0.21983493392857001</v>
      </c>
      <c r="AR11" s="14">
        <v>0.15570339621378099</v>
      </c>
      <c r="AS11" s="14"/>
      <c r="AT11" s="14">
        <v>0.25332033816346899</v>
      </c>
      <c r="AU11" s="14">
        <v>0.21612390812231699</v>
      </c>
      <c r="AV11" s="14">
        <v>0.20614723974554</v>
      </c>
      <c r="AW11" s="14">
        <v>0.18275357063942599</v>
      </c>
      <c r="AX11" s="14">
        <v>0.222409084762518</v>
      </c>
      <c r="AY11" s="14"/>
      <c r="AZ11" s="14">
        <v>0.21055545494161201</v>
      </c>
      <c r="BA11" s="14">
        <v>0.21720467521353901</v>
      </c>
      <c r="BB11" s="14">
        <v>0.172298922028368</v>
      </c>
      <c r="BC11" s="14">
        <v>0.239850703074618</v>
      </c>
      <c r="BD11" s="14">
        <v>0.20889394107033901</v>
      </c>
      <c r="BE11" s="14">
        <v>0.19268176798584599</v>
      </c>
    </row>
    <row r="12" spans="2:57" x14ac:dyDescent="0.25">
      <c r="B12" s="15" t="s">
        <v>84</v>
      </c>
      <c r="C12" s="14">
        <v>0.25876123413035201</v>
      </c>
      <c r="D12" s="14">
        <v>0.24594009372037201</v>
      </c>
      <c r="E12" s="14">
        <v>0.27175399689699797</v>
      </c>
      <c r="F12" s="14"/>
      <c r="G12" s="14">
        <v>0.21181592320478701</v>
      </c>
      <c r="H12" s="14">
        <v>0.190526199169752</v>
      </c>
      <c r="I12" s="14">
        <v>0.26069085996371499</v>
      </c>
      <c r="J12" s="14">
        <v>0.243895366302257</v>
      </c>
      <c r="K12" s="14">
        <v>0.30442146067234299</v>
      </c>
      <c r="L12" s="14">
        <v>0.325791517944516</v>
      </c>
      <c r="M12" s="14"/>
      <c r="N12" s="14">
        <v>0.30080142218509098</v>
      </c>
      <c r="O12" s="14">
        <v>0.276716529446839</v>
      </c>
      <c r="P12" s="14">
        <v>0.24005097323702901</v>
      </c>
      <c r="Q12" s="14">
        <v>0.210276891833095</v>
      </c>
      <c r="R12" s="14"/>
      <c r="S12" s="14">
        <v>0.23258363360015699</v>
      </c>
      <c r="T12" s="14">
        <v>0.29006161878189202</v>
      </c>
      <c r="U12" s="14">
        <v>0.287058038234839</v>
      </c>
      <c r="V12" s="14">
        <v>0.25633513248565298</v>
      </c>
      <c r="W12" s="14">
        <v>0.25031160972830302</v>
      </c>
      <c r="X12" s="14">
        <v>0.236782100063749</v>
      </c>
      <c r="Y12" s="14">
        <v>0.27657477588034901</v>
      </c>
      <c r="Z12" s="14">
        <v>0.23104253097647501</v>
      </c>
      <c r="AA12" s="14">
        <v>0.26574732192912698</v>
      </c>
      <c r="AB12" s="14">
        <v>0.28312688924419499</v>
      </c>
      <c r="AC12" s="14">
        <v>0.248570139836128</v>
      </c>
      <c r="AD12" s="14">
        <v>0.17021456240510099</v>
      </c>
      <c r="AE12" s="14"/>
      <c r="AF12" s="14">
        <v>0.23220824993637201</v>
      </c>
      <c r="AG12" s="14">
        <v>0.28614730288427598</v>
      </c>
      <c r="AH12" s="14">
        <v>0.28914509812692601</v>
      </c>
      <c r="AI12" s="14"/>
      <c r="AJ12" s="14">
        <v>0.27724157554502599</v>
      </c>
      <c r="AK12" s="14">
        <v>0.27754200925144801</v>
      </c>
      <c r="AL12" s="14">
        <v>0.30289962241217</v>
      </c>
      <c r="AM12" s="14">
        <v>0.12174872681619001</v>
      </c>
      <c r="AN12" s="14">
        <v>0.22028619048454601</v>
      </c>
      <c r="AO12" s="14"/>
      <c r="AP12" s="14">
        <v>0.27750760456411699</v>
      </c>
      <c r="AQ12" s="14">
        <v>0.26286898913199702</v>
      </c>
      <c r="AR12" s="14">
        <v>0.31350720195624698</v>
      </c>
      <c r="AS12" s="14"/>
      <c r="AT12" s="14">
        <v>0.24199607400902001</v>
      </c>
      <c r="AU12" s="14">
        <v>0.238678929623864</v>
      </c>
      <c r="AV12" s="14">
        <v>0.28238856805402002</v>
      </c>
      <c r="AW12" s="14">
        <v>0.22837297217472399</v>
      </c>
      <c r="AX12" s="14">
        <v>0.13076467898286501</v>
      </c>
      <c r="AY12" s="14"/>
      <c r="AZ12" s="14">
        <v>0.20388667574417499</v>
      </c>
      <c r="BA12" s="14">
        <v>0.26512674488335602</v>
      </c>
      <c r="BB12" s="14">
        <v>0.24049705041774699</v>
      </c>
      <c r="BC12" s="14">
        <v>0.30110028468400302</v>
      </c>
      <c r="BD12" s="14">
        <v>0.31163510509627901</v>
      </c>
      <c r="BE12" s="14">
        <v>0.25971861970636101</v>
      </c>
    </row>
    <row r="13" spans="2:57" x14ac:dyDescent="0.25">
      <c r="B13" s="15" t="s">
        <v>86</v>
      </c>
      <c r="C13" s="14">
        <v>0.116336037592446</v>
      </c>
      <c r="D13" s="14">
        <v>0.13117074877540799</v>
      </c>
      <c r="E13" s="14">
        <v>0.102525620008538</v>
      </c>
      <c r="F13" s="14"/>
      <c r="G13" s="14">
        <v>5.9670983481597398E-2</v>
      </c>
      <c r="H13" s="14">
        <v>8.6447996852030098E-2</v>
      </c>
      <c r="I13" s="14">
        <v>0.101707712852902</v>
      </c>
      <c r="J13" s="14">
        <v>0.111182577501465</v>
      </c>
      <c r="K13" s="14">
        <v>0.15715292165112299</v>
      </c>
      <c r="L13" s="14">
        <v>0.16731049215060201</v>
      </c>
      <c r="M13" s="14"/>
      <c r="N13" s="14">
        <v>0.141971521768746</v>
      </c>
      <c r="O13" s="14">
        <v>0.11859396481697999</v>
      </c>
      <c r="P13" s="14">
        <v>0.102692878221086</v>
      </c>
      <c r="Q13" s="14">
        <v>0.100404861140833</v>
      </c>
      <c r="R13" s="14"/>
      <c r="S13" s="14">
        <v>0.13953654106392599</v>
      </c>
      <c r="T13" s="14">
        <v>8.6350786987583403E-2</v>
      </c>
      <c r="U13" s="14">
        <v>0.12932465000906301</v>
      </c>
      <c r="V13" s="14">
        <v>8.3615110652609403E-2</v>
      </c>
      <c r="W13" s="14">
        <v>9.2066537765231798E-2</v>
      </c>
      <c r="X13" s="14">
        <v>0.12667301129218</v>
      </c>
      <c r="Y13" s="14">
        <v>0.14779976936973999</v>
      </c>
      <c r="Z13" s="14">
        <v>8.2665296878574407E-2</v>
      </c>
      <c r="AA13" s="14">
        <v>0.12291251591055601</v>
      </c>
      <c r="AB13" s="14">
        <v>0.14475029041207399</v>
      </c>
      <c r="AC13" s="14">
        <v>0.11038894914140999</v>
      </c>
      <c r="AD13" s="14">
        <v>8.9057820137639201E-2</v>
      </c>
      <c r="AE13" s="14"/>
      <c r="AF13" s="14">
        <v>0.14132458397362399</v>
      </c>
      <c r="AG13" s="14">
        <v>0.10926489866922</v>
      </c>
      <c r="AH13" s="14">
        <v>9.6830606633480407E-2</v>
      </c>
      <c r="AI13" s="14"/>
      <c r="AJ13" s="14">
        <v>0.14194436806706601</v>
      </c>
      <c r="AK13" s="14">
        <v>8.53859551172505E-2</v>
      </c>
      <c r="AL13" s="14">
        <v>0.14824298267161801</v>
      </c>
      <c r="AM13" s="14">
        <v>0.14400392338006601</v>
      </c>
      <c r="AN13" s="14">
        <v>8.9075231625007606E-2</v>
      </c>
      <c r="AO13" s="14"/>
      <c r="AP13" s="14">
        <v>0.140416010612992</v>
      </c>
      <c r="AQ13" s="14">
        <v>0.102341846958035</v>
      </c>
      <c r="AR13" s="14">
        <v>0.113851117342976</v>
      </c>
      <c r="AS13" s="14"/>
      <c r="AT13" s="14">
        <v>0.104730807576801</v>
      </c>
      <c r="AU13" s="14">
        <v>0.10038942772226001</v>
      </c>
      <c r="AV13" s="14">
        <v>0.11436595951997</v>
      </c>
      <c r="AW13" s="14">
        <v>0.15989056743445301</v>
      </c>
      <c r="AX13" s="14">
        <v>0.16415670185175801</v>
      </c>
      <c r="AY13" s="14"/>
      <c r="AZ13" s="14">
        <v>0.116084692773354</v>
      </c>
      <c r="BA13" s="14">
        <v>0.13035890324835001</v>
      </c>
      <c r="BB13" s="14">
        <v>0.114442777089174</v>
      </c>
      <c r="BC13" s="14">
        <v>9.9001688855583705E-2</v>
      </c>
      <c r="BD13" s="14">
        <v>0.10486590295522601</v>
      </c>
      <c r="BE13" s="14">
        <v>0.128376911095543</v>
      </c>
    </row>
    <row r="14" spans="2:57" x14ac:dyDescent="0.25">
      <c r="B14" s="15" t="s">
        <v>379</v>
      </c>
      <c r="C14" s="14">
        <v>1.1595139025806601E-2</v>
      </c>
      <c r="D14" s="14">
        <v>8.7903606384273792E-3</v>
      </c>
      <c r="E14" s="14">
        <v>1.4404929527634801E-2</v>
      </c>
      <c r="F14" s="14"/>
      <c r="G14" s="14">
        <v>2.7303000304551399E-2</v>
      </c>
      <c r="H14" s="14">
        <v>2.4404534959118901E-2</v>
      </c>
      <c r="I14" s="14">
        <v>9.6530989900134607E-3</v>
      </c>
      <c r="J14" s="14">
        <v>6.1128643503829804E-3</v>
      </c>
      <c r="K14" s="14">
        <v>0</v>
      </c>
      <c r="L14" s="14">
        <v>4.44854336819832E-3</v>
      </c>
      <c r="M14" s="14"/>
      <c r="N14" s="14">
        <v>3.4931796529861299E-3</v>
      </c>
      <c r="O14" s="14">
        <v>7.6781675520481802E-3</v>
      </c>
      <c r="P14" s="14">
        <v>7.8831296491176407E-3</v>
      </c>
      <c r="Q14" s="14">
        <v>2.78930522890324E-2</v>
      </c>
      <c r="R14" s="14"/>
      <c r="S14" s="14">
        <v>2.76480688550267E-2</v>
      </c>
      <c r="T14" s="14">
        <v>6.9197844409837096E-3</v>
      </c>
      <c r="U14" s="14">
        <v>1.46043198808031E-2</v>
      </c>
      <c r="V14" s="14">
        <v>1.14279672729446E-2</v>
      </c>
      <c r="W14" s="14">
        <v>0</v>
      </c>
      <c r="X14" s="14">
        <v>2.7222435182059398E-2</v>
      </c>
      <c r="Y14" s="14">
        <v>0</v>
      </c>
      <c r="Z14" s="14">
        <v>0</v>
      </c>
      <c r="AA14" s="14">
        <v>0</v>
      </c>
      <c r="AB14" s="14">
        <v>6.1065870902586097E-3</v>
      </c>
      <c r="AC14" s="14">
        <v>3.24728664100239E-2</v>
      </c>
      <c r="AD14" s="14">
        <v>0</v>
      </c>
      <c r="AE14" s="14"/>
      <c r="AF14" s="14">
        <v>6.6257504808213104E-3</v>
      </c>
      <c r="AG14" s="14">
        <v>5.0166628359613703E-3</v>
      </c>
      <c r="AH14" s="14">
        <v>2.4790554046643001E-2</v>
      </c>
      <c r="AI14" s="14"/>
      <c r="AJ14" s="14">
        <v>1.3588422807161401E-3</v>
      </c>
      <c r="AK14" s="14">
        <v>1.16256202558592E-2</v>
      </c>
      <c r="AL14" s="14">
        <v>0</v>
      </c>
      <c r="AM14" s="14">
        <v>0</v>
      </c>
      <c r="AN14" s="14">
        <v>2.5729317338076801E-2</v>
      </c>
      <c r="AO14" s="14"/>
      <c r="AP14" s="14">
        <v>0</v>
      </c>
      <c r="AQ14" s="14">
        <v>7.0238212991946799E-3</v>
      </c>
      <c r="AR14" s="14">
        <v>8.1776783747599703E-3</v>
      </c>
      <c r="AS14" s="14"/>
      <c r="AT14" s="14">
        <v>1.38082269841278E-2</v>
      </c>
      <c r="AU14" s="14">
        <v>2.1646981171496799E-2</v>
      </c>
      <c r="AV14" s="14">
        <v>6.41685629210884E-3</v>
      </c>
      <c r="AW14" s="14">
        <v>8.9482794478170594E-3</v>
      </c>
      <c r="AX14" s="14">
        <v>0</v>
      </c>
      <c r="AY14" s="14"/>
      <c r="AZ14" s="14">
        <v>1.9721815933118999E-2</v>
      </c>
      <c r="BA14" s="14">
        <v>9.7059176370157402E-3</v>
      </c>
      <c r="BB14" s="14">
        <v>1.2542840027678E-2</v>
      </c>
      <c r="BC14" s="14">
        <v>8.1264928678695496E-3</v>
      </c>
      <c r="BD14" s="14">
        <v>9.8496578858992996E-3</v>
      </c>
      <c r="BE14" s="14">
        <v>0</v>
      </c>
    </row>
    <row r="15" spans="2:57" x14ac:dyDescent="0.25">
      <c r="B15" s="15" t="s">
        <v>112</v>
      </c>
      <c r="C15" s="18">
        <v>0.40153544532726099</v>
      </c>
      <c r="D15" s="18">
        <v>0.41381280264014397</v>
      </c>
      <c r="E15" s="18">
        <v>0.389213939388108</v>
      </c>
      <c r="F15" s="18"/>
      <c r="G15" s="18">
        <v>0.49784378644076499</v>
      </c>
      <c r="H15" s="18">
        <v>0.49383491983379901</v>
      </c>
      <c r="I15" s="18">
        <v>0.42993090051375799</v>
      </c>
      <c r="J15" s="18">
        <v>0.39837611969504699</v>
      </c>
      <c r="K15" s="18">
        <v>0.34318153953508901</v>
      </c>
      <c r="L15" s="18">
        <v>0.28034458174242199</v>
      </c>
      <c r="M15" s="18"/>
      <c r="N15" s="18">
        <v>0.35194633101406803</v>
      </c>
      <c r="O15" s="18">
        <v>0.39133371933684302</v>
      </c>
      <c r="P15" s="18">
        <v>0.45217869631687002</v>
      </c>
      <c r="Q15" s="18">
        <v>0.41589719474946202</v>
      </c>
      <c r="R15" s="18"/>
      <c r="S15" s="18">
        <v>0.39372395643307601</v>
      </c>
      <c r="T15" s="18">
        <v>0.42033505061882598</v>
      </c>
      <c r="U15" s="18">
        <v>0.37814499673046897</v>
      </c>
      <c r="V15" s="18">
        <v>0.41928649797501999</v>
      </c>
      <c r="W15" s="18">
        <v>0.40757202311697199</v>
      </c>
      <c r="X15" s="18">
        <v>0.36459560701967397</v>
      </c>
      <c r="Y15" s="18">
        <v>0.39468663336426202</v>
      </c>
      <c r="Z15" s="18">
        <v>0.42004749980737599</v>
      </c>
      <c r="AA15" s="18">
        <v>0.40834961810007298</v>
      </c>
      <c r="AB15" s="18">
        <v>0.36077911875079699</v>
      </c>
      <c r="AC15" s="18">
        <v>0.40292585163202999</v>
      </c>
      <c r="AD15" s="18">
        <v>0.55151863895720299</v>
      </c>
      <c r="AE15" s="18"/>
      <c r="AF15" s="18">
        <v>0.39983923779495001</v>
      </c>
      <c r="AG15" s="18">
        <v>0.39481205665159302</v>
      </c>
      <c r="AH15" s="18">
        <v>0.36343019774147001</v>
      </c>
      <c r="AI15" s="18"/>
      <c r="AJ15" s="18">
        <v>0.37031847805005702</v>
      </c>
      <c r="AK15" s="18">
        <v>0.40206321759763902</v>
      </c>
      <c r="AL15" s="18">
        <v>0.38397095732298597</v>
      </c>
      <c r="AM15" s="18">
        <v>0.59538656699088599</v>
      </c>
      <c r="AN15" s="18">
        <v>0.42028366656965799</v>
      </c>
      <c r="AO15" s="18"/>
      <c r="AP15" s="18">
        <v>0.40170721645427598</v>
      </c>
      <c r="AQ15" s="18">
        <v>0.40793040868220298</v>
      </c>
      <c r="AR15" s="18">
        <v>0.40876060611223602</v>
      </c>
      <c r="AS15" s="18"/>
      <c r="AT15" s="18">
        <v>0.38614455326658198</v>
      </c>
      <c r="AU15" s="18">
        <v>0.42316075336006298</v>
      </c>
      <c r="AV15" s="18">
        <v>0.39068137638836098</v>
      </c>
      <c r="AW15" s="18">
        <v>0.42003461030358002</v>
      </c>
      <c r="AX15" s="18">
        <v>0.48266953440285898</v>
      </c>
      <c r="AY15" s="18"/>
      <c r="AZ15" s="18">
        <v>0.44975136060773901</v>
      </c>
      <c r="BA15" s="18">
        <v>0.37760375901774001</v>
      </c>
      <c r="BB15" s="18">
        <v>0.46021841043703299</v>
      </c>
      <c r="BC15" s="18">
        <v>0.351920830517926</v>
      </c>
      <c r="BD15" s="18">
        <v>0.36475539299225601</v>
      </c>
      <c r="BE15" s="18">
        <v>0.41922270121225003</v>
      </c>
    </row>
    <row r="16" spans="2:57" x14ac:dyDescent="0.25">
      <c r="B16" s="15" t="s">
        <v>88</v>
      </c>
      <c r="C16" s="18">
        <v>0.375097271722798</v>
      </c>
      <c r="D16" s="18">
        <v>0.37711084249577997</v>
      </c>
      <c r="E16" s="18">
        <v>0.37427961690553502</v>
      </c>
      <c r="F16" s="18"/>
      <c r="G16" s="18">
        <v>0.27148690668638398</v>
      </c>
      <c r="H16" s="18">
        <v>0.27697419602178203</v>
      </c>
      <c r="I16" s="18">
        <v>0.36239857281661703</v>
      </c>
      <c r="J16" s="18">
        <v>0.35507794380372298</v>
      </c>
      <c r="K16" s="18">
        <v>0.46157438232346598</v>
      </c>
      <c r="L16" s="18">
        <v>0.493102010095118</v>
      </c>
      <c r="M16" s="18"/>
      <c r="N16" s="18">
        <v>0.44277294395383698</v>
      </c>
      <c r="O16" s="18">
        <v>0.39531049426381898</v>
      </c>
      <c r="P16" s="18">
        <v>0.34274385145811398</v>
      </c>
      <c r="Q16" s="18">
        <v>0.31068175297392803</v>
      </c>
      <c r="R16" s="18"/>
      <c r="S16" s="18">
        <v>0.37212017466408398</v>
      </c>
      <c r="T16" s="18">
        <v>0.37641240576947499</v>
      </c>
      <c r="U16" s="18">
        <v>0.41638268824390201</v>
      </c>
      <c r="V16" s="18">
        <v>0.339950243138262</v>
      </c>
      <c r="W16" s="18">
        <v>0.34237814749353501</v>
      </c>
      <c r="X16" s="18">
        <v>0.36345511135592901</v>
      </c>
      <c r="Y16" s="18">
        <v>0.424374545250089</v>
      </c>
      <c r="Z16" s="18">
        <v>0.31370782785504903</v>
      </c>
      <c r="AA16" s="18">
        <v>0.388659837839683</v>
      </c>
      <c r="AB16" s="18">
        <v>0.42787717965626898</v>
      </c>
      <c r="AC16" s="18">
        <v>0.35895908897753898</v>
      </c>
      <c r="AD16" s="18">
        <v>0.25927238254274099</v>
      </c>
      <c r="AE16" s="18"/>
      <c r="AF16" s="18">
        <v>0.37353283390999598</v>
      </c>
      <c r="AG16" s="18">
        <v>0.39541220155349599</v>
      </c>
      <c r="AH16" s="18">
        <v>0.38597570476040599</v>
      </c>
      <c r="AI16" s="18"/>
      <c r="AJ16" s="18">
        <v>0.41918594361209199</v>
      </c>
      <c r="AK16" s="18">
        <v>0.36292796436869901</v>
      </c>
      <c r="AL16" s="18">
        <v>0.45114260508378701</v>
      </c>
      <c r="AM16" s="18">
        <v>0.26575265019625599</v>
      </c>
      <c r="AN16" s="18">
        <v>0.30936142210955297</v>
      </c>
      <c r="AO16" s="18"/>
      <c r="AP16" s="18">
        <v>0.41792361517710802</v>
      </c>
      <c r="AQ16" s="18">
        <v>0.36521083609003302</v>
      </c>
      <c r="AR16" s="18">
        <v>0.42735831929922302</v>
      </c>
      <c r="AS16" s="18"/>
      <c r="AT16" s="18">
        <v>0.34672688158582099</v>
      </c>
      <c r="AU16" s="18">
        <v>0.33906835734612401</v>
      </c>
      <c r="AV16" s="18">
        <v>0.39675452757398999</v>
      </c>
      <c r="AW16" s="18">
        <v>0.38826353960917698</v>
      </c>
      <c r="AX16" s="18">
        <v>0.29492138083462299</v>
      </c>
      <c r="AY16" s="18"/>
      <c r="AZ16" s="18">
        <v>0.31997136851753</v>
      </c>
      <c r="BA16" s="18">
        <v>0.395485648131705</v>
      </c>
      <c r="BB16" s="18">
        <v>0.35493982750691999</v>
      </c>
      <c r="BC16" s="18">
        <v>0.40010197353958699</v>
      </c>
      <c r="BD16" s="18">
        <v>0.41650100805150497</v>
      </c>
      <c r="BE16" s="18">
        <v>0.38809553080190401</v>
      </c>
    </row>
    <row r="17" spans="2:57" x14ac:dyDescent="0.25">
      <c r="B17" s="15" t="s">
        <v>89</v>
      </c>
      <c r="C17" s="19">
        <v>2.64381736044631E-2</v>
      </c>
      <c r="D17" s="19">
        <v>3.6701960144364297E-2</v>
      </c>
      <c r="E17" s="19">
        <v>1.49343224825721E-2</v>
      </c>
      <c r="F17" s="19"/>
      <c r="G17" s="19">
        <v>0.22635687975438101</v>
      </c>
      <c r="H17" s="19">
        <v>0.21686072381201699</v>
      </c>
      <c r="I17" s="19">
        <v>6.7532327697141598E-2</v>
      </c>
      <c r="J17" s="19">
        <v>4.32981758913243E-2</v>
      </c>
      <c r="K17" s="19">
        <v>-0.118392842788376</v>
      </c>
      <c r="L17" s="19">
        <v>-0.21275742835269601</v>
      </c>
      <c r="M17" s="19"/>
      <c r="N17" s="19">
        <v>-9.0826612939769499E-2</v>
      </c>
      <c r="O17" s="19">
        <v>-3.9767749269759003E-3</v>
      </c>
      <c r="P17" s="19">
        <v>0.109434844858756</v>
      </c>
      <c r="Q17" s="19">
        <v>0.105215441775534</v>
      </c>
      <c r="R17" s="19"/>
      <c r="S17" s="19">
        <v>2.1603781768992501E-2</v>
      </c>
      <c r="T17" s="19">
        <v>4.3922644849350503E-2</v>
      </c>
      <c r="U17" s="19">
        <v>-3.8237691513432301E-2</v>
      </c>
      <c r="V17" s="19">
        <v>7.9336254836758296E-2</v>
      </c>
      <c r="W17" s="19">
        <v>6.5193875623436703E-2</v>
      </c>
      <c r="X17" s="19">
        <v>1.1404956637448001E-3</v>
      </c>
      <c r="Y17" s="19">
        <v>-2.96879118858271E-2</v>
      </c>
      <c r="Z17" s="19">
        <v>0.10633967195232601</v>
      </c>
      <c r="AA17" s="19">
        <v>1.9689780260390199E-2</v>
      </c>
      <c r="AB17" s="19">
        <v>-6.7098060905472406E-2</v>
      </c>
      <c r="AC17" s="19">
        <v>4.3966762654491801E-2</v>
      </c>
      <c r="AD17" s="19">
        <v>0.292246256414463</v>
      </c>
      <c r="AE17" s="19"/>
      <c r="AF17" s="19">
        <v>2.6306403884953498E-2</v>
      </c>
      <c r="AG17" s="19">
        <v>-6.0014490190318803E-4</v>
      </c>
      <c r="AH17" s="19">
        <v>-2.2545507018936001E-2</v>
      </c>
      <c r="AI17" s="19"/>
      <c r="AJ17" s="19">
        <v>-4.8867465562035403E-2</v>
      </c>
      <c r="AK17" s="19">
        <v>3.9135253228940403E-2</v>
      </c>
      <c r="AL17" s="19">
        <v>-6.7171647760801201E-2</v>
      </c>
      <c r="AM17" s="19">
        <v>0.32963391679463</v>
      </c>
      <c r="AN17" s="19">
        <v>0.110922244460105</v>
      </c>
      <c r="AO17" s="19"/>
      <c r="AP17" s="19">
        <v>-1.6216398722832301E-2</v>
      </c>
      <c r="AQ17" s="19">
        <v>4.2719572592170497E-2</v>
      </c>
      <c r="AR17" s="19">
        <v>-1.85977131869869E-2</v>
      </c>
      <c r="AS17" s="19"/>
      <c r="AT17" s="19">
        <v>3.9417671680760699E-2</v>
      </c>
      <c r="AU17" s="19">
        <v>8.4092396013938794E-2</v>
      </c>
      <c r="AV17" s="19">
        <v>-6.0731511856288401E-3</v>
      </c>
      <c r="AW17" s="19">
        <v>3.1771070694402798E-2</v>
      </c>
      <c r="AX17" s="19">
        <v>0.18774815356823599</v>
      </c>
      <c r="AY17" s="19"/>
      <c r="AZ17" s="19">
        <v>0.12977999209020999</v>
      </c>
      <c r="BA17" s="19">
        <v>-1.7881889113965401E-2</v>
      </c>
      <c r="BB17" s="19">
        <v>0.105278582930113</v>
      </c>
      <c r="BC17" s="19">
        <v>-4.8181143021661002E-2</v>
      </c>
      <c r="BD17" s="19">
        <v>-5.17456150592496E-2</v>
      </c>
      <c r="BE17" s="19">
        <v>3.11271704103455E-2</v>
      </c>
    </row>
    <row r="18" spans="2:57" x14ac:dyDescent="0.25">
      <c r="B18" s="16"/>
    </row>
    <row r="19" spans="2:57" x14ac:dyDescent="0.25">
      <c r="B19" t="s">
        <v>91</v>
      </c>
    </row>
    <row r="20" spans="2:57" x14ac:dyDescent="0.25">
      <c r="B20" t="s">
        <v>92</v>
      </c>
    </row>
    <row r="22" spans="2:57" x14ac:dyDescent="0.25">
      <c r="B22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B2:BE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422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0.31538586793521101</v>
      </c>
      <c r="D9" s="14">
        <v>0.32570920441768397</v>
      </c>
      <c r="E9" s="14">
        <v>0.30513032513521998</v>
      </c>
      <c r="F9" s="14"/>
      <c r="G9" s="14">
        <v>0.244357075902572</v>
      </c>
      <c r="H9" s="14">
        <v>0.316572538283039</v>
      </c>
      <c r="I9" s="14">
        <v>0.26847963646536999</v>
      </c>
      <c r="J9" s="14">
        <v>0.31464769933072401</v>
      </c>
      <c r="K9" s="14">
        <v>0.34906821621942502</v>
      </c>
      <c r="L9" s="14">
        <v>0.37799409502480602</v>
      </c>
      <c r="M9" s="14"/>
      <c r="N9" s="14">
        <v>0.34852881833614502</v>
      </c>
      <c r="O9" s="14">
        <v>0.29717805014567999</v>
      </c>
      <c r="P9" s="14">
        <v>0.321749104595274</v>
      </c>
      <c r="Q9" s="14">
        <v>0.29479161913727697</v>
      </c>
      <c r="R9" s="14"/>
      <c r="S9" s="14">
        <v>0.36411309276891302</v>
      </c>
      <c r="T9" s="14">
        <v>0.32148401843803398</v>
      </c>
      <c r="U9" s="14">
        <v>0.25817359663353301</v>
      </c>
      <c r="V9" s="14">
        <v>0.28492429355397603</v>
      </c>
      <c r="W9" s="14">
        <v>0.26343890709988399</v>
      </c>
      <c r="X9" s="14">
        <v>0.350282767698474</v>
      </c>
      <c r="Y9" s="14">
        <v>0.35767955580194399</v>
      </c>
      <c r="Z9" s="14">
        <v>0.32468339999557899</v>
      </c>
      <c r="AA9" s="14">
        <v>0.29310422014514198</v>
      </c>
      <c r="AB9" s="14">
        <v>0.30320155961490503</v>
      </c>
      <c r="AC9" s="14">
        <v>0.289525518191524</v>
      </c>
      <c r="AD9" s="14">
        <v>0.35828908042765201</v>
      </c>
      <c r="AE9" s="14"/>
      <c r="AF9" s="14">
        <v>0.33285926086781198</v>
      </c>
      <c r="AG9" s="14">
        <v>0.33481149880078598</v>
      </c>
      <c r="AH9" s="14">
        <v>0.27465119830957502</v>
      </c>
      <c r="AI9" s="14"/>
      <c r="AJ9" s="14">
        <v>0.369162126122212</v>
      </c>
      <c r="AK9" s="14">
        <v>0.30721367308145903</v>
      </c>
      <c r="AL9" s="14">
        <v>0.33397374007862901</v>
      </c>
      <c r="AM9" s="14">
        <v>0.20896893301892799</v>
      </c>
      <c r="AN9" s="14">
        <v>0.24746191828439701</v>
      </c>
      <c r="AO9" s="14"/>
      <c r="AP9" s="14">
        <v>0.364562586101152</v>
      </c>
      <c r="AQ9" s="14">
        <v>0.32304371361919099</v>
      </c>
      <c r="AR9" s="14">
        <v>0.31792190277201698</v>
      </c>
      <c r="AS9" s="14"/>
      <c r="AT9" s="14">
        <v>0.30097057416010697</v>
      </c>
      <c r="AU9" s="14">
        <v>0.28342558476020302</v>
      </c>
      <c r="AV9" s="14">
        <v>0.32236964346883501</v>
      </c>
      <c r="AW9" s="14">
        <v>0.38150413238171998</v>
      </c>
      <c r="AX9" s="14">
        <v>0.36080360806897799</v>
      </c>
      <c r="AY9" s="14"/>
      <c r="AZ9" s="14">
        <v>0.34826132245979102</v>
      </c>
      <c r="BA9" s="14">
        <v>0.31210942599334202</v>
      </c>
      <c r="BB9" s="14">
        <v>0.30975903570040803</v>
      </c>
      <c r="BC9" s="14">
        <v>0.30070451861066499</v>
      </c>
      <c r="BD9" s="14">
        <v>0.30938091013175201</v>
      </c>
      <c r="BE9" s="14">
        <v>0.26753091273205298</v>
      </c>
    </row>
    <row r="10" spans="2:57" x14ac:dyDescent="0.25">
      <c r="B10" s="15" t="s">
        <v>82</v>
      </c>
      <c r="C10" s="14">
        <v>0.47358487166964203</v>
      </c>
      <c r="D10" s="14">
        <v>0.47757366918790101</v>
      </c>
      <c r="E10" s="14">
        <v>0.46946798725718403</v>
      </c>
      <c r="F10" s="14"/>
      <c r="G10" s="14">
        <v>0.482395353968462</v>
      </c>
      <c r="H10" s="14">
        <v>0.45130422906978901</v>
      </c>
      <c r="I10" s="14">
        <v>0.49603420241510299</v>
      </c>
      <c r="J10" s="14">
        <v>0.46481922217527</v>
      </c>
      <c r="K10" s="14">
        <v>0.46732277010623702</v>
      </c>
      <c r="L10" s="14">
        <v>0.47900954326871897</v>
      </c>
      <c r="M10" s="14"/>
      <c r="N10" s="14">
        <v>0.472326887350424</v>
      </c>
      <c r="O10" s="14">
        <v>0.48418851188489498</v>
      </c>
      <c r="P10" s="14">
        <v>0.49769095265489299</v>
      </c>
      <c r="Q10" s="14">
        <v>0.44587514694666203</v>
      </c>
      <c r="R10" s="14"/>
      <c r="S10" s="14">
        <v>0.42507424267002503</v>
      </c>
      <c r="T10" s="14">
        <v>0.52077874022941995</v>
      </c>
      <c r="U10" s="14">
        <v>0.48243161530434903</v>
      </c>
      <c r="V10" s="14">
        <v>0.50155074649485898</v>
      </c>
      <c r="W10" s="14">
        <v>0.47562011209152</v>
      </c>
      <c r="X10" s="14">
        <v>0.52317250338682197</v>
      </c>
      <c r="Y10" s="14">
        <v>0.398613027322689</v>
      </c>
      <c r="Z10" s="14">
        <v>0.48505264741711701</v>
      </c>
      <c r="AA10" s="14">
        <v>0.46662810119294801</v>
      </c>
      <c r="AB10" s="14">
        <v>0.43748248422379998</v>
      </c>
      <c r="AC10" s="14">
        <v>0.51726694983018995</v>
      </c>
      <c r="AD10" s="14">
        <v>0.47969113559233201</v>
      </c>
      <c r="AE10" s="14"/>
      <c r="AF10" s="14">
        <v>0.49330666890087399</v>
      </c>
      <c r="AG10" s="14">
        <v>0.46095321381170101</v>
      </c>
      <c r="AH10" s="14">
        <v>0.47218845424185402</v>
      </c>
      <c r="AI10" s="14"/>
      <c r="AJ10" s="14">
        <v>0.46509152313395302</v>
      </c>
      <c r="AK10" s="14">
        <v>0.50098391115061702</v>
      </c>
      <c r="AL10" s="14">
        <v>0.46047093844280801</v>
      </c>
      <c r="AM10" s="14">
        <v>0.50382785664400198</v>
      </c>
      <c r="AN10" s="14">
        <v>0.45775603105166102</v>
      </c>
      <c r="AO10" s="14"/>
      <c r="AP10" s="14">
        <v>0.46092993160345203</v>
      </c>
      <c r="AQ10" s="14">
        <v>0.48865786446906401</v>
      </c>
      <c r="AR10" s="14">
        <v>0.45826393150157901</v>
      </c>
      <c r="AS10" s="14"/>
      <c r="AT10" s="14">
        <v>0.46071267477015498</v>
      </c>
      <c r="AU10" s="14">
        <v>0.52185056677872299</v>
      </c>
      <c r="AV10" s="14">
        <v>0.46926046247097097</v>
      </c>
      <c r="AW10" s="14">
        <v>0.43007448500260298</v>
      </c>
      <c r="AX10" s="14">
        <v>0.38399788338722701</v>
      </c>
      <c r="AY10" s="14"/>
      <c r="AZ10" s="14">
        <v>0.449069408814812</v>
      </c>
      <c r="BA10" s="14">
        <v>0.49817410341056401</v>
      </c>
      <c r="BB10" s="14">
        <v>0.43636154132661997</v>
      </c>
      <c r="BC10" s="14">
        <v>0.48185435387341002</v>
      </c>
      <c r="BD10" s="14">
        <v>0.44545172224856799</v>
      </c>
      <c r="BE10" s="14">
        <v>0.55792553671014</v>
      </c>
    </row>
    <row r="11" spans="2:57" x14ac:dyDescent="0.25">
      <c r="B11" s="15" t="s">
        <v>83</v>
      </c>
      <c r="C11" s="14">
        <v>0.159514841122183</v>
      </c>
      <c r="D11" s="14">
        <v>0.14445074395113799</v>
      </c>
      <c r="E11" s="14">
        <v>0.17518098305062199</v>
      </c>
      <c r="F11" s="14"/>
      <c r="G11" s="14">
        <v>0.189807843804075</v>
      </c>
      <c r="H11" s="14">
        <v>0.172722226391505</v>
      </c>
      <c r="I11" s="14">
        <v>0.18887725801985999</v>
      </c>
      <c r="J11" s="14">
        <v>0.17559353246597201</v>
      </c>
      <c r="K11" s="14">
        <v>0.13663074926580701</v>
      </c>
      <c r="L11" s="14">
        <v>0.10689136339356201</v>
      </c>
      <c r="M11" s="14"/>
      <c r="N11" s="14">
        <v>0.13492355498397099</v>
      </c>
      <c r="O11" s="14">
        <v>0.15851745054644001</v>
      </c>
      <c r="P11" s="14">
        <v>0.150832130065815</v>
      </c>
      <c r="Q11" s="14">
        <v>0.19090881364526399</v>
      </c>
      <c r="R11" s="14"/>
      <c r="S11" s="14">
        <v>0.14961470161561799</v>
      </c>
      <c r="T11" s="14">
        <v>0.11660618551749399</v>
      </c>
      <c r="U11" s="14">
        <v>0.185826493268826</v>
      </c>
      <c r="V11" s="14">
        <v>0.16471089533387601</v>
      </c>
      <c r="W11" s="14">
        <v>0.21233555276153501</v>
      </c>
      <c r="X11" s="14">
        <v>9.6747271445078997E-2</v>
      </c>
      <c r="Y11" s="14">
        <v>0.20902829974929599</v>
      </c>
      <c r="Z11" s="14">
        <v>0.15593003788840501</v>
      </c>
      <c r="AA11" s="14">
        <v>0.172388817664924</v>
      </c>
      <c r="AB11" s="14">
        <v>0.206176910647901</v>
      </c>
      <c r="AC11" s="14">
        <v>0.12550509236320001</v>
      </c>
      <c r="AD11" s="14">
        <v>0.11341083031147201</v>
      </c>
      <c r="AE11" s="14"/>
      <c r="AF11" s="14">
        <v>0.14149241999217199</v>
      </c>
      <c r="AG11" s="14">
        <v>0.153190878729691</v>
      </c>
      <c r="AH11" s="14">
        <v>0.19311329695094401</v>
      </c>
      <c r="AI11" s="14"/>
      <c r="AJ11" s="14">
        <v>0.128707154020124</v>
      </c>
      <c r="AK11" s="14">
        <v>0.142729211036872</v>
      </c>
      <c r="AL11" s="14">
        <v>0.174327291754928</v>
      </c>
      <c r="AM11" s="14">
        <v>0.22119790381354101</v>
      </c>
      <c r="AN11" s="14">
        <v>0.23286392240741699</v>
      </c>
      <c r="AO11" s="14"/>
      <c r="AP11" s="14">
        <v>0.12590160524569999</v>
      </c>
      <c r="AQ11" s="14">
        <v>0.14333289265476401</v>
      </c>
      <c r="AR11" s="14">
        <v>0.156821443441686</v>
      </c>
      <c r="AS11" s="14"/>
      <c r="AT11" s="14">
        <v>0.17899124829253901</v>
      </c>
      <c r="AU11" s="14">
        <v>0.139004028331697</v>
      </c>
      <c r="AV11" s="14">
        <v>0.164165891898022</v>
      </c>
      <c r="AW11" s="14">
        <v>0.13352349466948499</v>
      </c>
      <c r="AX11" s="14">
        <v>0.21839713678146999</v>
      </c>
      <c r="AY11" s="14"/>
      <c r="AZ11" s="14">
        <v>0.14896698865150301</v>
      </c>
      <c r="BA11" s="14">
        <v>0.135224657450289</v>
      </c>
      <c r="BB11" s="14">
        <v>0.20295229834686301</v>
      </c>
      <c r="BC11" s="14">
        <v>0.175062150797241</v>
      </c>
      <c r="BD11" s="14">
        <v>0.17513396645011101</v>
      </c>
      <c r="BE11" s="14">
        <v>0.15046408165732</v>
      </c>
    </row>
    <row r="12" spans="2:57" x14ac:dyDescent="0.25">
      <c r="B12" s="15" t="s">
        <v>84</v>
      </c>
      <c r="C12" s="14">
        <v>2.9765755344767199E-2</v>
      </c>
      <c r="D12" s="14">
        <v>2.5558629407601102E-2</v>
      </c>
      <c r="E12" s="14">
        <v>3.3190102122484001E-2</v>
      </c>
      <c r="F12" s="14"/>
      <c r="G12" s="14">
        <v>5.0584364461171601E-2</v>
      </c>
      <c r="H12" s="14">
        <v>2.9366227202766899E-2</v>
      </c>
      <c r="I12" s="14">
        <v>3.0678344753867302E-2</v>
      </c>
      <c r="J12" s="14">
        <v>3.0650839636992101E-2</v>
      </c>
      <c r="K12" s="14">
        <v>2.7672585235881599E-2</v>
      </c>
      <c r="L12" s="14">
        <v>1.61206286213279E-2</v>
      </c>
      <c r="M12" s="14"/>
      <c r="N12" s="14">
        <v>2.4248402215416201E-2</v>
      </c>
      <c r="O12" s="14">
        <v>3.9414535967900899E-2</v>
      </c>
      <c r="P12" s="14">
        <v>1.18032947066746E-2</v>
      </c>
      <c r="Q12" s="14">
        <v>4.2035636138835097E-2</v>
      </c>
      <c r="R12" s="14"/>
      <c r="S12" s="14">
        <v>2.75804298710512E-2</v>
      </c>
      <c r="T12" s="14">
        <v>2.6322487376865201E-2</v>
      </c>
      <c r="U12" s="14">
        <v>4.2299670453423401E-2</v>
      </c>
      <c r="V12" s="14">
        <v>2.8314275895534299E-2</v>
      </c>
      <c r="W12" s="14">
        <v>2.5620448751782599E-2</v>
      </c>
      <c r="X12" s="14">
        <v>2.3287779675374098E-2</v>
      </c>
      <c r="Y12" s="14">
        <v>2.3561981293096501E-2</v>
      </c>
      <c r="Z12" s="14">
        <v>2.0989067942311299E-2</v>
      </c>
      <c r="AA12" s="14">
        <v>4.5423672112009199E-2</v>
      </c>
      <c r="AB12" s="14">
        <v>2.3062000432251002E-2</v>
      </c>
      <c r="AC12" s="14">
        <v>2.8299004366508101E-2</v>
      </c>
      <c r="AD12" s="14">
        <v>4.8608953668543897E-2</v>
      </c>
      <c r="AE12" s="14"/>
      <c r="AF12" s="14">
        <v>1.4323623029216701E-2</v>
      </c>
      <c r="AG12" s="14">
        <v>3.1197367557055201E-2</v>
      </c>
      <c r="AH12" s="14">
        <v>3.8293677561742998E-2</v>
      </c>
      <c r="AI12" s="14"/>
      <c r="AJ12" s="14">
        <v>2.1612996841130099E-2</v>
      </c>
      <c r="AK12" s="14">
        <v>3.4555860663543297E-2</v>
      </c>
      <c r="AL12" s="14">
        <v>1.9162627916570401E-2</v>
      </c>
      <c r="AM12" s="14">
        <v>2.9550348639759701E-2</v>
      </c>
      <c r="AN12" s="14">
        <v>2.66351348783707E-2</v>
      </c>
      <c r="AO12" s="14"/>
      <c r="AP12" s="14">
        <v>2.5364019962387699E-2</v>
      </c>
      <c r="AQ12" s="14">
        <v>2.89901925302707E-2</v>
      </c>
      <c r="AR12" s="14">
        <v>4.4725444631103797E-2</v>
      </c>
      <c r="AS12" s="14"/>
      <c r="AT12" s="14">
        <v>3.1692577218330902E-2</v>
      </c>
      <c r="AU12" s="14">
        <v>3.3354118929750098E-2</v>
      </c>
      <c r="AV12" s="14">
        <v>2.9571552227303299E-2</v>
      </c>
      <c r="AW12" s="14">
        <v>2.6438705329419901E-2</v>
      </c>
      <c r="AX12" s="14">
        <v>3.6801371762324203E-2</v>
      </c>
      <c r="AY12" s="14"/>
      <c r="AZ12" s="14">
        <v>3.5408887457949602E-2</v>
      </c>
      <c r="BA12" s="14">
        <v>3.04436393681481E-2</v>
      </c>
      <c r="BB12" s="14">
        <v>2.8738899900269999E-2</v>
      </c>
      <c r="BC12" s="14">
        <v>2.4252011372506498E-2</v>
      </c>
      <c r="BD12" s="14">
        <v>3.8270171513438499E-2</v>
      </c>
      <c r="BE12" s="14">
        <v>7.57694233097951E-3</v>
      </c>
    </row>
    <row r="13" spans="2:57" x14ac:dyDescent="0.25">
      <c r="B13" s="15" t="s">
        <v>86</v>
      </c>
      <c r="C13" s="14">
        <v>8.8069755920191992E-3</v>
      </c>
      <c r="D13" s="14">
        <v>1.01047750931114E-2</v>
      </c>
      <c r="E13" s="14">
        <v>7.5906790838311897E-3</v>
      </c>
      <c r="F13" s="14"/>
      <c r="G13" s="14">
        <v>1.2078677515857301E-2</v>
      </c>
      <c r="H13" s="14">
        <v>1.3430576061250799E-2</v>
      </c>
      <c r="I13" s="14">
        <v>6.0822794955279801E-3</v>
      </c>
      <c r="J13" s="14">
        <v>8.7958412838522893E-3</v>
      </c>
      <c r="K13" s="14">
        <v>6.3019558757177003E-3</v>
      </c>
      <c r="L13" s="14">
        <v>6.7461413344485398E-3</v>
      </c>
      <c r="M13" s="14"/>
      <c r="N13" s="14">
        <v>8.9468744570372506E-3</v>
      </c>
      <c r="O13" s="14">
        <v>5.73659764563307E-3</v>
      </c>
      <c r="P13" s="14">
        <v>9.9533987692830596E-3</v>
      </c>
      <c r="Q13" s="14">
        <v>8.8740318010085903E-3</v>
      </c>
      <c r="R13" s="14"/>
      <c r="S13" s="14">
        <v>2.1949028247245199E-2</v>
      </c>
      <c r="T13" s="14">
        <v>1.4808568438187199E-2</v>
      </c>
      <c r="U13" s="14">
        <v>5.6227338714335603E-3</v>
      </c>
      <c r="V13" s="14">
        <v>1.06690193086808E-2</v>
      </c>
      <c r="W13" s="14">
        <v>6.5493487943169004E-3</v>
      </c>
      <c r="X13" s="14">
        <v>0</v>
      </c>
      <c r="Y13" s="14">
        <v>0</v>
      </c>
      <c r="Z13" s="14">
        <v>0</v>
      </c>
      <c r="AA13" s="14">
        <v>1.36568390989227E-2</v>
      </c>
      <c r="AB13" s="14">
        <v>0</v>
      </c>
      <c r="AC13" s="14">
        <v>8.7226504518731103E-3</v>
      </c>
      <c r="AD13" s="14">
        <v>0</v>
      </c>
      <c r="AE13" s="14"/>
      <c r="AF13" s="14">
        <v>8.0886178869155594E-3</v>
      </c>
      <c r="AG13" s="14">
        <v>7.5265049877494003E-3</v>
      </c>
      <c r="AH13" s="14">
        <v>1.31934256727831E-2</v>
      </c>
      <c r="AI13" s="14"/>
      <c r="AJ13" s="14">
        <v>8.4097180169977193E-3</v>
      </c>
      <c r="AK13" s="14">
        <v>7.47603894136439E-3</v>
      </c>
      <c r="AL13" s="14">
        <v>0</v>
      </c>
      <c r="AM13" s="14">
        <v>3.6454957883768901E-2</v>
      </c>
      <c r="AN13" s="14">
        <v>1.4294505337059799E-2</v>
      </c>
      <c r="AO13" s="14"/>
      <c r="AP13" s="14">
        <v>1.32963279408344E-2</v>
      </c>
      <c r="AQ13" s="14">
        <v>9.1319295365775606E-3</v>
      </c>
      <c r="AR13" s="14">
        <v>7.3590378509415999E-3</v>
      </c>
      <c r="AS13" s="14"/>
      <c r="AT13" s="14">
        <v>1.20092050155953E-2</v>
      </c>
      <c r="AU13" s="14">
        <v>7.0603211530718803E-3</v>
      </c>
      <c r="AV13" s="14">
        <v>5.1407797158315198E-3</v>
      </c>
      <c r="AW13" s="14">
        <v>1.41536036645434E-2</v>
      </c>
      <c r="AX13" s="14">
        <v>0</v>
      </c>
      <c r="AY13" s="14"/>
      <c r="AZ13" s="14">
        <v>1.15243209034088E-2</v>
      </c>
      <c r="BA13" s="14">
        <v>1.2898250192767E-2</v>
      </c>
      <c r="BB13" s="14">
        <v>0</v>
      </c>
      <c r="BC13" s="14">
        <v>2.3923115835518399E-3</v>
      </c>
      <c r="BD13" s="14">
        <v>8.8146892914786699E-3</v>
      </c>
      <c r="BE13" s="14">
        <v>1.6502526569507701E-2</v>
      </c>
    </row>
    <row r="14" spans="2:57" x14ac:dyDescent="0.25">
      <c r="B14" s="15" t="s">
        <v>379</v>
      </c>
      <c r="C14" s="14">
        <v>1.29416883361785E-2</v>
      </c>
      <c r="D14" s="14">
        <v>1.6602977942564299E-2</v>
      </c>
      <c r="E14" s="14">
        <v>9.4399233506589006E-3</v>
      </c>
      <c r="F14" s="14"/>
      <c r="G14" s="14">
        <v>2.0776684347861198E-2</v>
      </c>
      <c r="H14" s="14">
        <v>1.6604202991650101E-2</v>
      </c>
      <c r="I14" s="14">
        <v>9.8482788502707308E-3</v>
      </c>
      <c r="J14" s="14">
        <v>5.49286510718927E-3</v>
      </c>
      <c r="K14" s="14">
        <v>1.30037232969328E-2</v>
      </c>
      <c r="L14" s="14">
        <v>1.3238228357136299E-2</v>
      </c>
      <c r="M14" s="14"/>
      <c r="N14" s="14">
        <v>1.1025462657006799E-2</v>
      </c>
      <c r="O14" s="14">
        <v>1.4964853809452E-2</v>
      </c>
      <c r="P14" s="14">
        <v>7.9711192080597296E-3</v>
      </c>
      <c r="Q14" s="14">
        <v>1.7514752330953801E-2</v>
      </c>
      <c r="R14" s="14"/>
      <c r="S14" s="14">
        <v>1.1668504827148299E-2</v>
      </c>
      <c r="T14" s="14">
        <v>0</v>
      </c>
      <c r="U14" s="14">
        <v>2.5645890468434698E-2</v>
      </c>
      <c r="V14" s="14">
        <v>9.8307694130746193E-3</v>
      </c>
      <c r="W14" s="14">
        <v>1.6435630500960901E-2</v>
      </c>
      <c r="X14" s="14">
        <v>6.50967779425093E-3</v>
      </c>
      <c r="Y14" s="14">
        <v>1.1117135832974001E-2</v>
      </c>
      <c r="Z14" s="14">
        <v>1.33448467565879E-2</v>
      </c>
      <c r="AA14" s="14">
        <v>8.7983497860540001E-3</v>
      </c>
      <c r="AB14" s="14">
        <v>3.0077045081142902E-2</v>
      </c>
      <c r="AC14" s="14">
        <v>3.0680784796704198E-2</v>
      </c>
      <c r="AD14" s="14">
        <v>0</v>
      </c>
      <c r="AE14" s="14"/>
      <c r="AF14" s="14">
        <v>9.9294093230090502E-3</v>
      </c>
      <c r="AG14" s="14">
        <v>1.23205361130166E-2</v>
      </c>
      <c r="AH14" s="14">
        <v>8.5599472631006906E-3</v>
      </c>
      <c r="AI14" s="14"/>
      <c r="AJ14" s="14">
        <v>7.0164818655829601E-3</v>
      </c>
      <c r="AK14" s="14">
        <v>7.0413051261443496E-3</v>
      </c>
      <c r="AL14" s="14">
        <v>1.2065401807063799E-2</v>
      </c>
      <c r="AM14" s="14">
        <v>0</v>
      </c>
      <c r="AN14" s="14">
        <v>2.0988488041094499E-2</v>
      </c>
      <c r="AO14" s="14"/>
      <c r="AP14" s="14">
        <v>9.9455291464734998E-3</v>
      </c>
      <c r="AQ14" s="14">
        <v>6.8434071901330397E-3</v>
      </c>
      <c r="AR14" s="14">
        <v>1.49082398026726E-2</v>
      </c>
      <c r="AS14" s="14"/>
      <c r="AT14" s="14">
        <v>1.56237205432727E-2</v>
      </c>
      <c r="AU14" s="14">
        <v>1.53053800465553E-2</v>
      </c>
      <c r="AV14" s="14">
        <v>9.4916702190372196E-3</v>
      </c>
      <c r="AW14" s="14">
        <v>1.43055789522285E-2</v>
      </c>
      <c r="AX14" s="14">
        <v>0</v>
      </c>
      <c r="AY14" s="14"/>
      <c r="AZ14" s="14">
        <v>6.7690717125352597E-3</v>
      </c>
      <c r="BA14" s="14">
        <v>1.1149923584888999E-2</v>
      </c>
      <c r="BB14" s="14">
        <v>2.2188224725838802E-2</v>
      </c>
      <c r="BC14" s="14">
        <v>1.57346537626251E-2</v>
      </c>
      <c r="BD14" s="14">
        <v>2.2948540364651E-2</v>
      </c>
      <c r="BE14" s="14">
        <v>0</v>
      </c>
    </row>
    <row r="15" spans="2:57" x14ac:dyDescent="0.25">
      <c r="B15" s="15" t="s">
        <v>112</v>
      </c>
      <c r="C15" s="18">
        <v>0.78897073960485198</v>
      </c>
      <c r="D15" s="18">
        <v>0.80328287360558503</v>
      </c>
      <c r="E15" s="18">
        <v>0.77459831239240295</v>
      </c>
      <c r="F15" s="18"/>
      <c r="G15" s="18">
        <v>0.72675242987103394</v>
      </c>
      <c r="H15" s="18">
        <v>0.76787676735282795</v>
      </c>
      <c r="I15" s="18">
        <v>0.76451383888047397</v>
      </c>
      <c r="J15" s="18">
        <v>0.77946692150599395</v>
      </c>
      <c r="K15" s="18">
        <v>0.81639098632566098</v>
      </c>
      <c r="L15" s="18">
        <v>0.85700363829352499</v>
      </c>
      <c r="M15" s="18"/>
      <c r="N15" s="18">
        <v>0.82085570568656896</v>
      </c>
      <c r="O15" s="18">
        <v>0.78136656203057397</v>
      </c>
      <c r="P15" s="18">
        <v>0.819440057250167</v>
      </c>
      <c r="Q15" s="18">
        <v>0.740666766083939</v>
      </c>
      <c r="R15" s="18"/>
      <c r="S15" s="18">
        <v>0.78918733543893704</v>
      </c>
      <c r="T15" s="18">
        <v>0.84226275866745404</v>
      </c>
      <c r="U15" s="18">
        <v>0.74060521193788198</v>
      </c>
      <c r="V15" s="18">
        <v>0.78647504004883495</v>
      </c>
      <c r="W15" s="18">
        <v>0.73905901919140404</v>
      </c>
      <c r="X15" s="18">
        <v>0.87345527108529597</v>
      </c>
      <c r="Y15" s="18">
        <v>0.75629258312463299</v>
      </c>
      <c r="Z15" s="18">
        <v>0.809736047412696</v>
      </c>
      <c r="AA15" s="18">
        <v>0.75973232133808999</v>
      </c>
      <c r="AB15" s="18">
        <v>0.74068404383870501</v>
      </c>
      <c r="AC15" s="18">
        <v>0.806792468021715</v>
      </c>
      <c r="AD15" s="18">
        <v>0.83798021601998396</v>
      </c>
      <c r="AE15" s="18"/>
      <c r="AF15" s="18">
        <v>0.82616592976868697</v>
      </c>
      <c r="AG15" s="18">
        <v>0.79576471261248705</v>
      </c>
      <c r="AH15" s="18">
        <v>0.74683965255142903</v>
      </c>
      <c r="AI15" s="18"/>
      <c r="AJ15" s="18">
        <v>0.83425364925616496</v>
      </c>
      <c r="AK15" s="18">
        <v>0.80819758423207599</v>
      </c>
      <c r="AL15" s="18">
        <v>0.79444467852143796</v>
      </c>
      <c r="AM15" s="18">
        <v>0.71279678966293103</v>
      </c>
      <c r="AN15" s="18">
        <v>0.70521794933605797</v>
      </c>
      <c r="AO15" s="18"/>
      <c r="AP15" s="18">
        <v>0.82549251770460497</v>
      </c>
      <c r="AQ15" s="18">
        <v>0.81170157808825505</v>
      </c>
      <c r="AR15" s="18">
        <v>0.776185834273596</v>
      </c>
      <c r="AS15" s="18"/>
      <c r="AT15" s="18">
        <v>0.76168324893026196</v>
      </c>
      <c r="AU15" s="18">
        <v>0.80527615153892596</v>
      </c>
      <c r="AV15" s="18">
        <v>0.79163010593980498</v>
      </c>
      <c r="AW15" s="18">
        <v>0.81157861738432302</v>
      </c>
      <c r="AX15" s="18">
        <v>0.744801491456205</v>
      </c>
      <c r="AY15" s="18"/>
      <c r="AZ15" s="18">
        <v>0.79733073127460297</v>
      </c>
      <c r="BA15" s="18">
        <v>0.81028352940390602</v>
      </c>
      <c r="BB15" s="18">
        <v>0.74612057702702805</v>
      </c>
      <c r="BC15" s="18">
        <v>0.78255887248407596</v>
      </c>
      <c r="BD15" s="18">
        <v>0.75483263238032094</v>
      </c>
      <c r="BE15" s="18">
        <v>0.82545644944219299</v>
      </c>
    </row>
    <row r="16" spans="2:57" x14ac:dyDescent="0.25">
      <c r="B16" s="15" t="s">
        <v>88</v>
      </c>
      <c r="C16" s="18">
        <v>3.8572730936786398E-2</v>
      </c>
      <c r="D16" s="18">
        <v>3.5663404500712502E-2</v>
      </c>
      <c r="E16" s="18">
        <v>4.0780781206315099E-2</v>
      </c>
      <c r="F16" s="18"/>
      <c r="G16" s="18">
        <v>6.2663041977028905E-2</v>
      </c>
      <c r="H16" s="18">
        <v>4.2796803264017802E-2</v>
      </c>
      <c r="I16" s="18">
        <v>3.6760624249395302E-2</v>
      </c>
      <c r="J16" s="18">
        <v>3.9446680920844399E-2</v>
      </c>
      <c r="K16" s="18">
        <v>3.3974541111599303E-2</v>
      </c>
      <c r="L16" s="18">
        <v>2.2866769955776401E-2</v>
      </c>
      <c r="M16" s="18"/>
      <c r="N16" s="18">
        <v>3.3195276672453498E-2</v>
      </c>
      <c r="O16" s="18">
        <v>4.51511336135339E-2</v>
      </c>
      <c r="P16" s="18">
        <v>2.1756693475957701E-2</v>
      </c>
      <c r="Q16" s="18">
        <v>5.0909667939843702E-2</v>
      </c>
      <c r="R16" s="18"/>
      <c r="S16" s="18">
        <v>4.9529458118296399E-2</v>
      </c>
      <c r="T16" s="18">
        <v>4.1131055815052303E-2</v>
      </c>
      <c r="U16" s="18">
        <v>4.79224043248569E-2</v>
      </c>
      <c r="V16" s="18">
        <v>3.8983295204215097E-2</v>
      </c>
      <c r="W16" s="18">
        <v>3.2169797546099499E-2</v>
      </c>
      <c r="X16" s="18">
        <v>2.3287779675374098E-2</v>
      </c>
      <c r="Y16" s="18">
        <v>2.3561981293096501E-2</v>
      </c>
      <c r="Z16" s="18">
        <v>2.0989067942311299E-2</v>
      </c>
      <c r="AA16" s="18">
        <v>5.9080511210932003E-2</v>
      </c>
      <c r="AB16" s="18">
        <v>2.3062000432251002E-2</v>
      </c>
      <c r="AC16" s="18">
        <v>3.7021654818381197E-2</v>
      </c>
      <c r="AD16" s="18">
        <v>4.8608953668543897E-2</v>
      </c>
      <c r="AE16" s="18"/>
      <c r="AF16" s="18">
        <v>2.2412240916132298E-2</v>
      </c>
      <c r="AG16" s="18">
        <v>3.8723872544804597E-2</v>
      </c>
      <c r="AH16" s="18">
        <v>5.1487103234526099E-2</v>
      </c>
      <c r="AI16" s="18"/>
      <c r="AJ16" s="18">
        <v>3.0022714858127901E-2</v>
      </c>
      <c r="AK16" s="18">
        <v>4.2031899604907698E-2</v>
      </c>
      <c r="AL16" s="18">
        <v>1.9162627916570401E-2</v>
      </c>
      <c r="AM16" s="18">
        <v>6.6005306523528595E-2</v>
      </c>
      <c r="AN16" s="18">
        <v>4.0929640215430503E-2</v>
      </c>
      <c r="AO16" s="18"/>
      <c r="AP16" s="18">
        <v>3.8660347903222203E-2</v>
      </c>
      <c r="AQ16" s="18">
        <v>3.8122122066848202E-2</v>
      </c>
      <c r="AR16" s="18">
        <v>5.2084482482045398E-2</v>
      </c>
      <c r="AS16" s="18"/>
      <c r="AT16" s="18">
        <v>4.3701782233926303E-2</v>
      </c>
      <c r="AU16" s="18">
        <v>4.0414440082822002E-2</v>
      </c>
      <c r="AV16" s="18">
        <v>3.4712331943134798E-2</v>
      </c>
      <c r="AW16" s="18">
        <v>4.0592308993963301E-2</v>
      </c>
      <c r="AX16" s="18">
        <v>3.6801371762324203E-2</v>
      </c>
      <c r="AY16" s="18"/>
      <c r="AZ16" s="18">
        <v>4.6933208361358399E-2</v>
      </c>
      <c r="BA16" s="18">
        <v>4.3341889560915101E-2</v>
      </c>
      <c r="BB16" s="18">
        <v>2.8738899900269999E-2</v>
      </c>
      <c r="BC16" s="18">
        <v>2.6644322956058401E-2</v>
      </c>
      <c r="BD16" s="18">
        <v>4.7084860804917097E-2</v>
      </c>
      <c r="BE16" s="18">
        <v>2.4079468900487198E-2</v>
      </c>
    </row>
    <row r="17" spans="2:57" x14ac:dyDescent="0.25">
      <c r="B17" s="15" t="s">
        <v>89</v>
      </c>
      <c r="C17" s="19">
        <v>0.75039800866806605</v>
      </c>
      <c r="D17" s="19">
        <v>0.767619469104872</v>
      </c>
      <c r="E17" s="19">
        <v>0.73381753118608795</v>
      </c>
      <c r="F17" s="19"/>
      <c r="G17" s="19">
        <v>0.66408938789400596</v>
      </c>
      <c r="H17" s="19">
        <v>0.72507996408881004</v>
      </c>
      <c r="I17" s="19">
        <v>0.727753214631079</v>
      </c>
      <c r="J17" s="19">
        <v>0.74002024058515004</v>
      </c>
      <c r="K17" s="19">
        <v>0.78241644521406195</v>
      </c>
      <c r="L17" s="19">
        <v>0.83413686833774903</v>
      </c>
      <c r="M17" s="19"/>
      <c r="N17" s="19">
        <v>0.78766042901411604</v>
      </c>
      <c r="O17" s="19">
        <v>0.73621542841704002</v>
      </c>
      <c r="P17" s="19">
        <v>0.79768336377420901</v>
      </c>
      <c r="Q17" s="19">
        <v>0.68975709814409503</v>
      </c>
      <c r="R17" s="19"/>
      <c r="S17" s="19">
        <v>0.73965787732064103</v>
      </c>
      <c r="T17" s="19">
        <v>0.80113170285240198</v>
      </c>
      <c r="U17" s="19">
        <v>0.69268280761302503</v>
      </c>
      <c r="V17" s="19">
        <v>0.747491744844619</v>
      </c>
      <c r="W17" s="19">
        <v>0.70688922164530499</v>
      </c>
      <c r="X17" s="19">
        <v>0.85016749140992198</v>
      </c>
      <c r="Y17" s="19">
        <v>0.73273060183153704</v>
      </c>
      <c r="Z17" s="19">
        <v>0.78874697947038497</v>
      </c>
      <c r="AA17" s="19">
        <v>0.70065181012715805</v>
      </c>
      <c r="AB17" s="19">
        <v>0.71762204340645397</v>
      </c>
      <c r="AC17" s="19">
        <v>0.76977081320333296</v>
      </c>
      <c r="AD17" s="19">
        <v>0.78937126235143995</v>
      </c>
      <c r="AE17" s="19"/>
      <c r="AF17" s="19">
        <v>0.80375368885255405</v>
      </c>
      <c r="AG17" s="19">
        <v>0.75704084006768302</v>
      </c>
      <c r="AH17" s="19">
        <v>0.69535254931690305</v>
      </c>
      <c r="AI17" s="19"/>
      <c r="AJ17" s="19">
        <v>0.80423093439803695</v>
      </c>
      <c r="AK17" s="19">
        <v>0.76616568462716805</v>
      </c>
      <c r="AL17" s="19">
        <v>0.77528205060486699</v>
      </c>
      <c r="AM17" s="19">
        <v>0.64679148313940205</v>
      </c>
      <c r="AN17" s="19">
        <v>0.66428830912062797</v>
      </c>
      <c r="AO17" s="19"/>
      <c r="AP17" s="19">
        <v>0.78683216980138204</v>
      </c>
      <c r="AQ17" s="19">
        <v>0.77357945602140699</v>
      </c>
      <c r="AR17" s="19">
        <v>0.724101351791551</v>
      </c>
      <c r="AS17" s="19"/>
      <c r="AT17" s="19">
        <v>0.717981466696335</v>
      </c>
      <c r="AU17" s="19">
        <v>0.76486171145610404</v>
      </c>
      <c r="AV17" s="19">
        <v>0.75691777399667104</v>
      </c>
      <c r="AW17" s="19">
        <v>0.77098630839035998</v>
      </c>
      <c r="AX17" s="19">
        <v>0.70800011969388099</v>
      </c>
      <c r="AY17" s="19"/>
      <c r="AZ17" s="19">
        <v>0.75039752291324402</v>
      </c>
      <c r="BA17" s="19">
        <v>0.76694163984299102</v>
      </c>
      <c r="BB17" s="19">
        <v>0.71738167712675804</v>
      </c>
      <c r="BC17" s="19">
        <v>0.75591454952801695</v>
      </c>
      <c r="BD17" s="19">
        <v>0.70774777157540303</v>
      </c>
      <c r="BE17" s="19">
        <v>0.80137698054170603</v>
      </c>
    </row>
    <row r="18" spans="2:57" x14ac:dyDescent="0.25">
      <c r="B18" s="16"/>
    </row>
    <row r="19" spans="2:57" x14ac:dyDescent="0.25">
      <c r="B19" t="s">
        <v>91</v>
      </c>
    </row>
    <row r="20" spans="2:57" x14ac:dyDescent="0.25">
      <c r="B20" t="s">
        <v>92</v>
      </c>
    </row>
    <row r="22" spans="2:57" x14ac:dyDescent="0.25">
      <c r="B22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B2:BE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423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81</v>
      </c>
      <c r="C9" s="14">
        <v>5.7448720947258697E-2</v>
      </c>
      <c r="D9" s="14">
        <v>6.26113985994603E-2</v>
      </c>
      <c r="E9" s="14">
        <v>5.1879355860386403E-2</v>
      </c>
      <c r="F9" s="14"/>
      <c r="G9" s="14">
        <v>8.1423635344948897E-2</v>
      </c>
      <c r="H9" s="14">
        <v>8.4623600079333797E-2</v>
      </c>
      <c r="I9" s="14">
        <v>6.9745766787186997E-2</v>
      </c>
      <c r="J9" s="14">
        <v>5.4422676958715603E-2</v>
      </c>
      <c r="K9" s="14">
        <v>4.0755821569015298E-2</v>
      </c>
      <c r="L9" s="14">
        <v>2.28704814987007E-2</v>
      </c>
      <c r="M9" s="14"/>
      <c r="N9" s="14">
        <v>5.5522927332389303E-2</v>
      </c>
      <c r="O9" s="14">
        <v>5.4383290253441803E-2</v>
      </c>
      <c r="P9" s="14">
        <v>6.4504736540237195E-2</v>
      </c>
      <c r="Q9" s="14">
        <v>5.7537102881679403E-2</v>
      </c>
      <c r="R9" s="14"/>
      <c r="S9" s="14">
        <v>5.5740698707194697E-2</v>
      </c>
      <c r="T9" s="14">
        <v>4.4028242311015098E-2</v>
      </c>
      <c r="U9" s="14">
        <v>3.5988335123435501E-2</v>
      </c>
      <c r="V9" s="14">
        <v>4.1137307011334397E-2</v>
      </c>
      <c r="W9" s="14">
        <v>7.6950140108378501E-2</v>
      </c>
      <c r="X9" s="14">
        <v>8.43318635597049E-2</v>
      </c>
      <c r="Y9" s="14">
        <v>7.9873597259620802E-2</v>
      </c>
      <c r="Z9" s="14">
        <v>8.1010402976583698E-2</v>
      </c>
      <c r="AA9" s="14">
        <v>5.6687505069260402E-2</v>
      </c>
      <c r="AB9" s="14">
        <v>4.01162940417625E-2</v>
      </c>
      <c r="AC9" s="14">
        <v>6.9235370493707593E-2</v>
      </c>
      <c r="AD9" s="14">
        <v>4.7207066079245803E-2</v>
      </c>
      <c r="AE9" s="14"/>
      <c r="AF9" s="14">
        <v>6.23028363447969E-2</v>
      </c>
      <c r="AG9" s="14">
        <v>5.3087601009988002E-2</v>
      </c>
      <c r="AH9" s="14">
        <v>3.3284274723111899E-2</v>
      </c>
      <c r="AI9" s="14"/>
      <c r="AJ9" s="14">
        <v>5.2255425542218202E-2</v>
      </c>
      <c r="AK9" s="14">
        <v>7.6480992013588101E-2</v>
      </c>
      <c r="AL9" s="14">
        <v>5.9944112552149403E-2</v>
      </c>
      <c r="AM9" s="14">
        <v>8.5869960064188303E-2</v>
      </c>
      <c r="AN9" s="14">
        <v>4.1822050660839501E-2</v>
      </c>
      <c r="AO9" s="14"/>
      <c r="AP9" s="14">
        <v>6.1311039007248297E-2</v>
      </c>
      <c r="AQ9" s="14">
        <v>6.9422508428980803E-2</v>
      </c>
      <c r="AR9" s="14">
        <v>4.6712471757447298E-2</v>
      </c>
      <c r="AS9" s="14"/>
      <c r="AT9" s="14">
        <v>5.3931267027230001E-2</v>
      </c>
      <c r="AU9" s="14">
        <v>5.3118200742387503E-2</v>
      </c>
      <c r="AV9" s="14">
        <v>4.6016256941772402E-2</v>
      </c>
      <c r="AW9" s="14">
        <v>8.9230207830475E-2</v>
      </c>
      <c r="AX9" s="14">
        <v>0.101923869388013</v>
      </c>
      <c r="AY9" s="14"/>
      <c r="AZ9" s="14">
        <v>8.7523607900851494E-2</v>
      </c>
      <c r="BA9" s="14">
        <v>5.5075676212156303E-2</v>
      </c>
      <c r="BB9" s="14">
        <v>6.9064734274843595E-2</v>
      </c>
      <c r="BC9" s="14">
        <v>3.7886689294563403E-2</v>
      </c>
      <c r="BD9" s="14">
        <v>3.3998968529066101E-2</v>
      </c>
      <c r="BE9" s="14">
        <v>2.7060291214752601E-2</v>
      </c>
    </row>
    <row r="10" spans="2:57" x14ac:dyDescent="0.25">
      <c r="B10" s="15" t="s">
        <v>82</v>
      </c>
      <c r="C10" s="14">
        <v>0.212873022225534</v>
      </c>
      <c r="D10" s="14">
        <v>0.20697094371329899</v>
      </c>
      <c r="E10" s="14">
        <v>0.21887484258586501</v>
      </c>
      <c r="F10" s="14"/>
      <c r="G10" s="14">
        <v>0.29889014097173899</v>
      </c>
      <c r="H10" s="14">
        <v>0.28204969245252698</v>
      </c>
      <c r="I10" s="14">
        <v>0.24675343368844099</v>
      </c>
      <c r="J10" s="14">
        <v>0.21939599116720301</v>
      </c>
      <c r="K10" s="14">
        <v>0.16313459143338499</v>
      </c>
      <c r="L10" s="14">
        <v>9.9354378876649899E-2</v>
      </c>
      <c r="M10" s="14"/>
      <c r="N10" s="14">
        <v>0.178118251414079</v>
      </c>
      <c r="O10" s="14">
        <v>0.18931485000602699</v>
      </c>
      <c r="P10" s="14">
        <v>0.23087280662022699</v>
      </c>
      <c r="Q10" s="14">
        <v>0.25655112819263598</v>
      </c>
      <c r="R10" s="14"/>
      <c r="S10" s="14">
        <v>0.23181407776509</v>
      </c>
      <c r="T10" s="14">
        <v>0.20661715577011799</v>
      </c>
      <c r="U10" s="14">
        <v>0.185605522084902</v>
      </c>
      <c r="V10" s="14">
        <v>0.27401920451867301</v>
      </c>
      <c r="W10" s="14">
        <v>0.21650957134201201</v>
      </c>
      <c r="X10" s="14">
        <v>0.191791822158767</v>
      </c>
      <c r="Y10" s="14">
        <v>0.20989931334435</v>
      </c>
      <c r="Z10" s="14">
        <v>0.113411883681117</v>
      </c>
      <c r="AA10" s="14">
        <v>0.21111418106469901</v>
      </c>
      <c r="AB10" s="14">
        <v>0.18540048786513399</v>
      </c>
      <c r="AC10" s="14">
        <v>0.23762812746672801</v>
      </c>
      <c r="AD10" s="14">
        <v>0.284893916415489</v>
      </c>
      <c r="AE10" s="14"/>
      <c r="AF10" s="14">
        <v>0.18345182686818101</v>
      </c>
      <c r="AG10" s="14">
        <v>0.21432788724097801</v>
      </c>
      <c r="AH10" s="14">
        <v>0.21670405539139301</v>
      </c>
      <c r="AI10" s="14"/>
      <c r="AJ10" s="14">
        <v>0.165388690051814</v>
      </c>
      <c r="AK10" s="14">
        <v>0.22537106566300799</v>
      </c>
      <c r="AL10" s="14">
        <v>0.23049190111330001</v>
      </c>
      <c r="AM10" s="14">
        <v>0.17353703272173199</v>
      </c>
      <c r="AN10" s="14">
        <v>0.231017686633092</v>
      </c>
      <c r="AO10" s="14"/>
      <c r="AP10" s="14">
        <v>0.19182537576390701</v>
      </c>
      <c r="AQ10" s="14">
        <v>0.21513494379029199</v>
      </c>
      <c r="AR10" s="14">
        <v>0.22267958346118</v>
      </c>
      <c r="AS10" s="14"/>
      <c r="AT10" s="14">
        <v>0.22074388790096999</v>
      </c>
      <c r="AU10" s="14">
        <v>0.23482437422257699</v>
      </c>
      <c r="AV10" s="14">
        <v>0.22919358776403501</v>
      </c>
      <c r="AW10" s="14">
        <v>0.208366447269594</v>
      </c>
      <c r="AX10" s="14">
        <v>0.182529896840506</v>
      </c>
      <c r="AY10" s="14"/>
      <c r="AZ10" s="14">
        <v>0.23525678466587199</v>
      </c>
      <c r="BA10" s="14">
        <v>0.209037612899206</v>
      </c>
      <c r="BB10" s="14">
        <v>0.24522985029330099</v>
      </c>
      <c r="BC10" s="14">
        <v>0.19019416944572101</v>
      </c>
      <c r="BD10" s="14">
        <v>0.17020704956212501</v>
      </c>
      <c r="BE10" s="14">
        <v>0.22122562204141399</v>
      </c>
    </row>
    <row r="11" spans="2:57" x14ac:dyDescent="0.25">
      <c r="B11" s="15" t="s">
        <v>83</v>
      </c>
      <c r="C11" s="14">
        <v>0.19490222209319799</v>
      </c>
      <c r="D11" s="14">
        <v>0.19422078736209</v>
      </c>
      <c r="E11" s="14">
        <v>0.19672097398545499</v>
      </c>
      <c r="F11" s="14"/>
      <c r="G11" s="14">
        <v>0.24962081846866299</v>
      </c>
      <c r="H11" s="14">
        <v>0.20281167666154201</v>
      </c>
      <c r="I11" s="14">
        <v>0.17621491380448401</v>
      </c>
      <c r="J11" s="14">
        <v>0.226018685630515</v>
      </c>
      <c r="K11" s="14">
        <v>0.157898100198342</v>
      </c>
      <c r="L11" s="14">
        <v>0.166632346446281</v>
      </c>
      <c r="M11" s="14"/>
      <c r="N11" s="14">
        <v>0.176544382202139</v>
      </c>
      <c r="O11" s="14">
        <v>0.18398648082497501</v>
      </c>
      <c r="P11" s="14">
        <v>0.209997221864653</v>
      </c>
      <c r="Q11" s="14">
        <v>0.210410955510832</v>
      </c>
      <c r="R11" s="14"/>
      <c r="S11" s="14">
        <v>0.19768888188883399</v>
      </c>
      <c r="T11" s="14">
        <v>0.23162301243460501</v>
      </c>
      <c r="U11" s="14">
        <v>0.199148265951725</v>
      </c>
      <c r="V11" s="14">
        <v>0.20585353112908</v>
      </c>
      <c r="W11" s="14">
        <v>0.147226011185424</v>
      </c>
      <c r="X11" s="14">
        <v>0.18572440432156501</v>
      </c>
      <c r="Y11" s="14">
        <v>0.17779257999777401</v>
      </c>
      <c r="Z11" s="14">
        <v>0.254893411975465</v>
      </c>
      <c r="AA11" s="14">
        <v>0.17537081007945199</v>
      </c>
      <c r="AB11" s="14">
        <v>0.21894954591375501</v>
      </c>
      <c r="AC11" s="14">
        <v>0.16418932630836799</v>
      </c>
      <c r="AD11" s="14">
        <v>0.13274457835189399</v>
      </c>
      <c r="AE11" s="14"/>
      <c r="AF11" s="14">
        <v>0.18926836020398899</v>
      </c>
      <c r="AG11" s="14">
        <v>0.161198442978009</v>
      </c>
      <c r="AH11" s="14">
        <v>0.27891781104635299</v>
      </c>
      <c r="AI11" s="14"/>
      <c r="AJ11" s="14">
        <v>0.16828940787503299</v>
      </c>
      <c r="AK11" s="14">
        <v>0.20426189431066499</v>
      </c>
      <c r="AL11" s="14">
        <v>0.15763998625213099</v>
      </c>
      <c r="AM11" s="14">
        <v>0.211261643492763</v>
      </c>
      <c r="AN11" s="14">
        <v>0.23836318358449099</v>
      </c>
      <c r="AO11" s="14"/>
      <c r="AP11" s="14">
        <v>0.16682658319889501</v>
      </c>
      <c r="AQ11" s="14">
        <v>0.20273381780469699</v>
      </c>
      <c r="AR11" s="14">
        <v>0.14069749721542801</v>
      </c>
      <c r="AS11" s="14"/>
      <c r="AT11" s="14">
        <v>0.19701091597939599</v>
      </c>
      <c r="AU11" s="14">
        <v>0.21367204451382199</v>
      </c>
      <c r="AV11" s="14">
        <v>0.18846273587094001</v>
      </c>
      <c r="AW11" s="14">
        <v>0.15464017082654499</v>
      </c>
      <c r="AX11" s="14">
        <v>0.186714478396735</v>
      </c>
      <c r="AY11" s="14"/>
      <c r="AZ11" s="14">
        <v>0.191855695036702</v>
      </c>
      <c r="BA11" s="14">
        <v>0.18100958427755601</v>
      </c>
      <c r="BB11" s="14">
        <v>0.235979727430945</v>
      </c>
      <c r="BC11" s="14">
        <v>0.17126206670250499</v>
      </c>
      <c r="BD11" s="14">
        <v>0.206903093979726</v>
      </c>
      <c r="BE11" s="14">
        <v>0.237751741229934</v>
      </c>
    </row>
    <row r="12" spans="2:57" x14ac:dyDescent="0.25">
      <c r="B12" s="15" t="s">
        <v>84</v>
      </c>
      <c r="C12" s="14">
        <v>0.31807209998241698</v>
      </c>
      <c r="D12" s="14">
        <v>0.29563305338547402</v>
      </c>
      <c r="E12" s="14">
        <v>0.33785830094708103</v>
      </c>
      <c r="F12" s="14"/>
      <c r="G12" s="14">
        <v>0.24247602123124301</v>
      </c>
      <c r="H12" s="14">
        <v>0.26803536415397999</v>
      </c>
      <c r="I12" s="14">
        <v>0.30519495794426199</v>
      </c>
      <c r="J12" s="14">
        <v>0.319134287087873</v>
      </c>
      <c r="K12" s="14">
        <v>0.34666893802108001</v>
      </c>
      <c r="L12" s="14">
        <v>0.399931221370876</v>
      </c>
      <c r="M12" s="14"/>
      <c r="N12" s="14">
        <v>0.318934622765287</v>
      </c>
      <c r="O12" s="14">
        <v>0.35766979063793403</v>
      </c>
      <c r="P12" s="14">
        <v>0.29347300401965498</v>
      </c>
      <c r="Q12" s="14">
        <v>0.29932428313204101</v>
      </c>
      <c r="R12" s="14"/>
      <c r="S12" s="14">
        <v>0.28743123706725898</v>
      </c>
      <c r="T12" s="14">
        <v>0.30847566397578202</v>
      </c>
      <c r="U12" s="14">
        <v>0.324792826588371</v>
      </c>
      <c r="V12" s="14">
        <v>0.27653420938308998</v>
      </c>
      <c r="W12" s="14">
        <v>0.35436452577413302</v>
      </c>
      <c r="X12" s="14">
        <v>0.35968568199967599</v>
      </c>
      <c r="Y12" s="14">
        <v>0.28477344819663503</v>
      </c>
      <c r="Z12" s="14">
        <v>0.34983981145624599</v>
      </c>
      <c r="AA12" s="14">
        <v>0.32224296111898698</v>
      </c>
      <c r="AB12" s="14">
        <v>0.34701141454127998</v>
      </c>
      <c r="AC12" s="14">
        <v>0.33660493889849602</v>
      </c>
      <c r="AD12" s="14">
        <v>0.31303588902569401</v>
      </c>
      <c r="AE12" s="14"/>
      <c r="AF12" s="14">
        <v>0.31141909683887697</v>
      </c>
      <c r="AG12" s="14">
        <v>0.34761869604315399</v>
      </c>
      <c r="AH12" s="14">
        <v>0.31619094808263798</v>
      </c>
      <c r="AI12" s="14"/>
      <c r="AJ12" s="14">
        <v>0.33561070090735501</v>
      </c>
      <c r="AK12" s="14">
        <v>0.30068469950064802</v>
      </c>
      <c r="AL12" s="14">
        <v>0.32775075858820202</v>
      </c>
      <c r="AM12" s="14">
        <v>0.35309968735276198</v>
      </c>
      <c r="AN12" s="14">
        <v>0.337937979930304</v>
      </c>
      <c r="AO12" s="14"/>
      <c r="AP12" s="14">
        <v>0.32958458263798801</v>
      </c>
      <c r="AQ12" s="14">
        <v>0.29764575726779102</v>
      </c>
      <c r="AR12" s="14">
        <v>0.37105239025078102</v>
      </c>
      <c r="AS12" s="14"/>
      <c r="AT12" s="14">
        <v>0.32648151532026098</v>
      </c>
      <c r="AU12" s="14">
        <v>0.30768507392399502</v>
      </c>
      <c r="AV12" s="14">
        <v>0.30414533601715898</v>
      </c>
      <c r="AW12" s="14">
        <v>0.33653396584631001</v>
      </c>
      <c r="AX12" s="14">
        <v>0.391750326394113</v>
      </c>
      <c r="AY12" s="14"/>
      <c r="AZ12" s="14">
        <v>0.28092633525760602</v>
      </c>
      <c r="BA12" s="14">
        <v>0.32865523676587</v>
      </c>
      <c r="BB12" s="14">
        <v>0.25793211100554198</v>
      </c>
      <c r="BC12" s="14">
        <v>0.37147303444630098</v>
      </c>
      <c r="BD12" s="14">
        <v>0.36347319170078302</v>
      </c>
      <c r="BE12" s="14">
        <v>0.29561741078979298</v>
      </c>
    </row>
    <row r="13" spans="2:57" x14ac:dyDescent="0.25">
      <c r="B13" s="15" t="s">
        <v>86</v>
      </c>
      <c r="C13" s="14">
        <v>0.20744484053489201</v>
      </c>
      <c r="D13" s="14">
        <v>0.229876446896874</v>
      </c>
      <c r="E13" s="14">
        <v>0.18674857401244599</v>
      </c>
      <c r="F13" s="14"/>
      <c r="G13" s="14">
        <v>0.110973749625583</v>
      </c>
      <c r="H13" s="14">
        <v>0.14978318116332101</v>
      </c>
      <c r="I13" s="14">
        <v>0.187515334221938</v>
      </c>
      <c r="J13" s="14">
        <v>0.18102835915569401</v>
      </c>
      <c r="K13" s="14">
        <v>0.28522270709880498</v>
      </c>
      <c r="L13" s="14">
        <v>0.30450081562111397</v>
      </c>
      <c r="M13" s="14"/>
      <c r="N13" s="14">
        <v>0.26747271084292701</v>
      </c>
      <c r="O13" s="14">
        <v>0.205502138909232</v>
      </c>
      <c r="P13" s="14">
        <v>0.19561369074524201</v>
      </c>
      <c r="Q13" s="14">
        <v>0.15703665152048801</v>
      </c>
      <c r="R13" s="14"/>
      <c r="S13" s="14">
        <v>0.20956195561193999</v>
      </c>
      <c r="T13" s="14">
        <v>0.20146736671174501</v>
      </c>
      <c r="U13" s="14">
        <v>0.241048347818523</v>
      </c>
      <c r="V13" s="14">
        <v>0.20245574795782301</v>
      </c>
      <c r="W13" s="14">
        <v>0.19854764893691701</v>
      </c>
      <c r="X13" s="14">
        <v>0.16468867679329799</v>
      </c>
      <c r="Y13" s="14">
        <v>0.24766106120161899</v>
      </c>
      <c r="Z13" s="14">
        <v>0.190411455338754</v>
      </c>
      <c r="AA13" s="14">
        <v>0.225817169060156</v>
      </c>
      <c r="AB13" s="14">
        <v>0.208522257638069</v>
      </c>
      <c r="AC13" s="14">
        <v>0.16016311342443501</v>
      </c>
      <c r="AD13" s="14">
        <v>0.22211855012767701</v>
      </c>
      <c r="AE13" s="14"/>
      <c r="AF13" s="14">
        <v>0.24453077371878101</v>
      </c>
      <c r="AG13" s="14">
        <v>0.21896321752398201</v>
      </c>
      <c r="AH13" s="14">
        <v>0.14814336792611499</v>
      </c>
      <c r="AI13" s="14"/>
      <c r="AJ13" s="14">
        <v>0.27262917991256802</v>
      </c>
      <c r="AK13" s="14">
        <v>0.186068235304722</v>
      </c>
      <c r="AL13" s="14">
        <v>0.224173241494217</v>
      </c>
      <c r="AM13" s="14">
        <v>0.176231676368555</v>
      </c>
      <c r="AN13" s="14">
        <v>0.13992388844751899</v>
      </c>
      <c r="AO13" s="14"/>
      <c r="AP13" s="14">
        <v>0.24794545575846699</v>
      </c>
      <c r="AQ13" s="14">
        <v>0.20685742783418801</v>
      </c>
      <c r="AR13" s="14">
        <v>0.218858057315164</v>
      </c>
      <c r="AS13" s="14"/>
      <c r="AT13" s="14">
        <v>0.19677824874696001</v>
      </c>
      <c r="AU13" s="14">
        <v>0.17324793470747399</v>
      </c>
      <c r="AV13" s="14">
        <v>0.221157574025238</v>
      </c>
      <c r="AW13" s="14">
        <v>0.20745643387818899</v>
      </c>
      <c r="AX13" s="14">
        <v>0.137081428980633</v>
      </c>
      <c r="AY13" s="14"/>
      <c r="AZ13" s="14">
        <v>0.19123315180532199</v>
      </c>
      <c r="BA13" s="14">
        <v>0.21718836533121599</v>
      </c>
      <c r="BB13" s="14">
        <v>0.18357924034763401</v>
      </c>
      <c r="BC13" s="14">
        <v>0.221244827483981</v>
      </c>
      <c r="BD13" s="14">
        <v>0.2200664226788</v>
      </c>
      <c r="BE13" s="14">
        <v>0.210407399876681</v>
      </c>
    </row>
    <row r="14" spans="2:57" x14ac:dyDescent="0.25">
      <c r="B14" s="15" t="s">
        <v>379</v>
      </c>
      <c r="C14" s="14">
        <v>9.2590942167007396E-3</v>
      </c>
      <c r="D14" s="14">
        <v>1.0687370042802199E-2</v>
      </c>
      <c r="E14" s="14">
        <v>7.9179526087671502E-3</v>
      </c>
      <c r="F14" s="14"/>
      <c r="G14" s="14">
        <v>1.6615634357822401E-2</v>
      </c>
      <c r="H14" s="14">
        <v>1.2696485489296401E-2</v>
      </c>
      <c r="I14" s="14">
        <v>1.45755935536883E-2</v>
      </c>
      <c r="J14" s="14">
        <v>0</v>
      </c>
      <c r="K14" s="14">
        <v>6.31984167937242E-3</v>
      </c>
      <c r="L14" s="14">
        <v>6.7107561863792003E-3</v>
      </c>
      <c r="M14" s="14"/>
      <c r="N14" s="14">
        <v>3.4071054431776401E-3</v>
      </c>
      <c r="O14" s="14">
        <v>9.1434493683913605E-3</v>
      </c>
      <c r="P14" s="14">
        <v>5.5385402099850101E-3</v>
      </c>
      <c r="Q14" s="14">
        <v>1.91398787623238E-2</v>
      </c>
      <c r="R14" s="14"/>
      <c r="S14" s="14">
        <v>1.7763148959682201E-2</v>
      </c>
      <c r="T14" s="14">
        <v>7.7885587967352404E-3</v>
      </c>
      <c r="U14" s="14">
        <v>1.34167024330442E-2</v>
      </c>
      <c r="V14" s="14">
        <v>0</v>
      </c>
      <c r="W14" s="14">
        <v>6.4021026531342999E-3</v>
      </c>
      <c r="X14" s="14">
        <v>1.3777551166987499E-2</v>
      </c>
      <c r="Y14" s="14">
        <v>0</v>
      </c>
      <c r="Z14" s="14">
        <v>1.04330345718335E-2</v>
      </c>
      <c r="AA14" s="14">
        <v>8.7673736074459097E-3</v>
      </c>
      <c r="AB14" s="14">
        <v>0</v>
      </c>
      <c r="AC14" s="14">
        <v>3.2179123408265203E-2</v>
      </c>
      <c r="AD14" s="14">
        <v>0</v>
      </c>
      <c r="AE14" s="14"/>
      <c r="AF14" s="14">
        <v>9.0271060253754708E-3</v>
      </c>
      <c r="AG14" s="14">
        <v>4.8041552038883698E-3</v>
      </c>
      <c r="AH14" s="14">
        <v>6.7595428303901996E-3</v>
      </c>
      <c r="AI14" s="14"/>
      <c r="AJ14" s="14">
        <v>5.8265957110114602E-3</v>
      </c>
      <c r="AK14" s="14">
        <v>7.1331132073686604E-3</v>
      </c>
      <c r="AL14" s="14">
        <v>0</v>
      </c>
      <c r="AM14" s="14">
        <v>0</v>
      </c>
      <c r="AN14" s="14">
        <v>1.09352107437542E-2</v>
      </c>
      <c r="AO14" s="14"/>
      <c r="AP14" s="14">
        <v>2.5069636334951202E-3</v>
      </c>
      <c r="AQ14" s="14">
        <v>8.2055448740510194E-3</v>
      </c>
      <c r="AR14" s="14">
        <v>0</v>
      </c>
      <c r="AS14" s="14"/>
      <c r="AT14" s="14">
        <v>5.0541650251831596E-3</v>
      </c>
      <c r="AU14" s="14">
        <v>1.74523718897443E-2</v>
      </c>
      <c r="AV14" s="14">
        <v>1.1024509380855901E-2</v>
      </c>
      <c r="AW14" s="14">
        <v>3.7727743488869302E-3</v>
      </c>
      <c r="AX14" s="14">
        <v>0</v>
      </c>
      <c r="AY14" s="14"/>
      <c r="AZ14" s="14">
        <v>1.3204425333646901E-2</v>
      </c>
      <c r="BA14" s="14">
        <v>9.0335245139954307E-3</v>
      </c>
      <c r="BB14" s="14">
        <v>8.21433664773525E-3</v>
      </c>
      <c r="BC14" s="14">
        <v>7.9392126269278804E-3</v>
      </c>
      <c r="BD14" s="14">
        <v>5.3512735494994296E-3</v>
      </c>
      <c r="BE14" s="14">
        <v>7.9375348474253395E-3</v>
      </c>
    </row>
    <row r="15" spans="2:57" x14ac:dyDescent="0.25">
      <c r="B15" s="15" t="s">
        <v>112</v>
      </c>
      <c r="C15" s="18">
        <v>0.27032174317279301</v>
      </c>
      <c r="D15" s="18">
        <v>0.26958234231275902</v>
      </c>
      <c r="E15" s="18">
        <v>0.27075419844625198</v>
      </c>
      <c r="F15" s="18"/>
      <c r="G15" s="18">
        <v>0.380313776316688</v>
      </c>
      <c r="H15" s="18">
        <v>0.36667329253186098</v>
      </c>
      <c r="I15" s="18">
        <v>0.31649920047562802</v>
      </c>
      <c r="J15" s="18">
        <v>0.27381866812591799</v>
      </c>
      <c r="K15" s="18">
        <v>0.20389041300239999</v>
      </c>
      <c r="L15" s="18">
        <v>0.122224860375351</v>
      </c>
      <c r="M15" s="18"/>
      <c r="N15" s="18">
        <v>0.233641178746469</v>
      </c>
      <c r="O15" s="18">
        <v>0.24369814025946801</v>
      </c>
      <c r="P15" s="18">
        <v>0.29537754316046499</v>
      </c>
      <c r="Q15" s="18">
        <v>0.31408823107431499</v>
      </c>
      <c r="R15" s="18"/>
      <c r="S15" s="18">
        <v>0.287554776472285</v>
      </c>
      <c r="T15" s="18">
        <v>0.25064539808113301</v>
      </c>
      <c r="U15" s="18">
        <v>0.22159385720833699</v>
      </c>
      <c r="V15" s="18">
        <v>0.31515651153000801</v>
      </c>
      <c r="W15" s="18">
        <v>0.29345971145039101</v>
      </c>
      <c r="X15" s="18">
        <v>0.27612368571847201</v>
      </c>
      <c r="Y15" s="18">
        <v>0.28977291060397098</v>
      </c>
      <c r="Z15" s="18">
        <v>0.194422286657701</v>
      </c>
      <c r="AA15" s="18">
        <v>0.26780168613395999</v>
      </c>
      <c r="AB15" s="18">
        <v>0.225516781906896</v>
      </c>
      <c r="AC15" s="18">
        <v>0.30686349796043499</v>
      </c>
      <c r="AD15" s="18">
        <v>0.33210098249473402</v>
      </c>
      <c r="AE15" s="18"/>
      <c r="AF15" s="18">
        <v>0.24575466321297801</v>
      </c>
      <c r="AG15" s="18">
        <v>0.267415488250966</v>
      </c>
      <c r="AH15" s="18">
        <v>0.249988330114505</v>
      </c>
      <c r="AI15" s="18"/>
      <c r="AJ15" s="18">
        <v>0.21764411559403199</v>
      </c>
      <c r="AK15" s="18">
        <v>0.30185205767659701</v>
      </c>
      <c r="AL15" s="18">
        <v>0.29043601366545002</v>
      </c>
      <c r="AM15" s="18">
        <v>0.25940699278592</v>
      </c>
      <c r="AN15" s="18">
        <v>0.27283973729393102</v>
      </c>
      <c r="AO15" s="18"/>
      <c r="AP15" s="18">
        <v>0.253136414771155</v>
      </c>
      <c r="AQ15" s="18">
        <v>0.28455745221927298</v>
      </c>
      <c r="AR15" s="18">
        <v>0.26939205521862702</v>
      </c>
      <c r="AS15" s="18"/>
      <c r="AT15" s="18">
        <v>0.27467515492819999</v>
      </c>
      <c r="AU15" s="18">
        <v>0.287942574964965</v>
      </c>
      <c r="AV15" s="18">
        <v>0.27520984470580701</v>
      </c>
      <c r="AW15" s="18">
        <v>0.297596655100069</v>
      </c>
      <c r="AX15" s="18">
        <v>0.28445376622851898</v>
      </c>
      <c r="AY15" s="18"/>
      <c r="AZ15" s="18">
        <v>0.32278039256672397</v>
      </c>
      <c r="BA15" s="18">
        <v>0.264113289111363</v>
      </c>
      <c r="BB15" s="18">
        <v>0.31429458456814402</v>
      </c>
      <c r="BC15" s="18">
        <v>0.228080858740284</v>
      </c>
      <c r="BD15" s="18">
        <v>0.20420601809119099</v>
      </c>
      <c r="BE15" s="18">
        <v>0.248285913256167</v>
      </c>
    </row>
    <row r="16" spans="2:57" x14ac:dyDescent="0.25">
      <c r="B16" s="15" t="s">
        <v>88</v>
      </c>
      <c r="C16" s="18">
        <v>0.52551694051730902</v>
      </c>
      <c r="D16" s="18">
        <v>0.525509500282349</v>
      </c>
      <c r="E16" s="18">
        <v>0.52460687495952596</v>
      </c>
      <c r="F16" s="18"/>
      <c r="G16" s="18">
        <v>0.353449770856826</v>
      </c>
      <c r="H16" s="18">
        <v>0.417818545317301</v>
      </c>
      <c r="I16" s="18">
        <v>0.49271029216619999</v>
      </c>
      <c r="J16" s="18">
        <v>0.50016264624356699</v>
      </c>
      <c r="K16" s="18">
        <v>0.63189164511988505</v>
      </c>
      <c r="L16" s="18">
        <v>0.70443203699198897</v>
      </c>
      <c r="M16" s="18"/>
      <c r="N16" s="18">
        <v>0.58640733360821495</v>
      </c>
      <c r="O16" s="18">
        <v>0.563171929547165</v>
      </c>
      <c r="P16" s="18">
        <v>0.48908669476489702</v>
      </c>
      <c r="Q16" s="18">
        <v>0.45636093465252903</v>
      </c>
      <c r="R16" s="18"/>
      <c r="S16" s="18">
        <v>0.496993192679199</v>
      </c>
      <c r="T16" s="18">
        <v>0.509943030687527</v>
      </c>
      <c r="U16" s="18">
        <v>0.56584117440689397</v>
      </c>
      <c r="V16" s="18">
        <v>0.47898995734091299</v>
      </c>
      <c r="W16" s="18">
        <v>0.55291217471105103</v>
      </c>
      <c r="X16" s="18">
        <v>0.524374358792975</v>
      </c>
      <c r="Y16" s="18">
        <v>0.53243450939825399</v>
      </c>
      <c r="Z16" s="18">
        <v>0.54025126679500002</v>
      </c>
      <c r="AA16" s="18">
        <v>0.54806013017914301</v>
      </c>
      <c r="AB16" s="18">
        <v>0.55553367217934901</v>
      </c>
      <c r="AC16" s="18">
        <v>0.49676805232293098</v>
      </c>
      <c r="AD16" s="18">
        <v>0.53515443915337102</v>
      </c>
      <c r="AE16" s="18"/>
      <c r="AF16" s="18">
        <v>0.55594987055765799</v>
      </c>
      <c r="AG16" s="18">
        <v>0.56658191356713705</v>
      </c>
      <c r="AH16" s="18">
        <v>0.46433431600875202</v>
      </c>
      <c r="AI16" s="18"/>
      <c r="AJ16" s="18">
        <v>0.60823988081992297</v>
      </c>
      <c r="AK16" s="18">
        <v>0.48675293480537002</v>
      </c>
      <c r="AL16" s="18">
        <v>0.55192400008242004</v>
      </c>
      <c r="AM16" s="18">
        <v>0.52933136372131695</v>
      </c>
      <c r="AN16" s="18">
        <v>0.47786186837782302</v>
      </c>
      <c r="AO16" s="18"/>
      <c r="AP16" s="18">
        <v>0.577530038396455</v>
      </c>
      <c r="AQ16" s="18">
        <v>0.504503185101979</v>
      </c>
      <c r="AR16" s="18">
        <v>0.58991044756594502</v>
      </c>
      <c r="AS16" s="18"/>
      <c r="AT16" s="18">
        <v>0.52325976406722097</v>
      </c>
      <c r="AU16" s="18">
        <v>0.48093300863146898</v>
      </c>
      <c r="AV16" s="18">
        <v>0.52530291004239704</v>
      </c>
      <c r="AW16" s="18">
        <v>0.54399039972449903</v>
      </c>
      <c r="AX16" s="18">
        <v>0.52883175537474603</v>
      </c>
      <c r="AY16" s="18"/>
      <c r="AZ16" s="18">
        <v>0.47215948706292699</v>
      </c>
      <c r="BA16" s="18">
        <v>0.54584360209708604</v>
      </c>
      <c r="BB16" s="18">
        <v>0.44151135135317598</v>
      </c>
      <c r="BC16" s="18">
        <v>0.59271786193028198</v>
      </c>
      <c r="BD16" s="18">
        <v>0.58353961437958302</v>
      </c>
      <c r="BE16" s="18">
        <v>0.50602481066647398</v>
      </c>
    </row>
    <row r="17" spans="2:57" x14ac:dyDescent="0.25">
      <c r="B17" s="15" t="s">
        <v>89</v>
      </c>
      <c r="C17" s="19">
        <v>-0.25519519734451601</v>
      </c>
      <c r="D17" s="19">
        <v>-0.25592715796958998</v>
      </c>
      <c r="E17" s="19">
        <v>-0.25385267651327398</v>
      </c>
      <c r="F17" s="19"/>
      <c r="G17" s="19">
        <v>2.6864005459862599E-2</v>
      </c>
      <c r="H17" s="19">
        <v>-5.11452527854405E-2</v>
      </c>
      <c r="I17" s="19">
        <v>-0.176211091690572</v>
      </c>
      <c r="J17" s="19">
        <v>-0.226343978117648</v>
      </c>
      <c r="K17" s="19">
        <v>-0.42800123211748498</v>
      </c>
      <c r="L17" s="19">
        <v>-0.58220717661663901</v>
      </c>
      <c r="M17" s="19"/>
      <c r="N17" s="19">
        <v>-0.35276615486174601</v>
      </c>
      <c r="O17" s="19">
        <v>-0.31947378928769699</v>
      </c>
      <c r="P17" s="19">
        <v>-0.193709151604433</v>
      </c>
      <c r="Q17" s="19">
        <v>-0.142272703578214</v>
      </c>
      <c r="R17" s="19"/>
      <c r="S17" s="19">
        <v>-0.209438416206914</v>
      </c>
      <c r="T17" s="19">
        <v>-0.25929763260639499</v>
      </c>
      <c r="U17" s="19">
        <v>-0.344247317198557</v>
      </c>
      <c r="V17" s="19">
        <v>-0.163833445810905</v>
      </c>
      <c r="W17" s="19">
        <v>-0.25945246326066002</v>
      </c>
      <c r="X17" s="19">
        <v>-0.24825067307450299</v>
      </c>
      <c r="Y17" s="19">
        <v>-0.24266159879428301</v>
      </c>
      <c r="Z17" s="19">
        <v>-0.34582898013730001</v>
      </c>
      <c r="AA17" s="19">
        <v>-0.28025844404518302</v>
      </c>
      <c r="AB17" s="19">
        <v>-0.33001689027245301</v>
      </c>
      <c r="AC17" s="19">
        <v>-0.18990455436249601</v>
      </c>
      <c r="AD17" s="19">
        <v>-0.203053456658637</v>
      </c>
      <c r="AE17" s="19"/>
      <c r="AF17" s="19">
        <v>-0.31019520734467998</v>
      </c>
      <c r="AG17" s="19">
        <v>-0.29916642531617099</v>
      </c>
      <c r="AH17" s="19">
        <v>-0.214345985894247</v>
      </c>
      <c r="AI17" s="19"/>
      <c r="AJ17" s="19">
        <v>-0.39059576522589101</v>
      </c>
      <c r="AK17" s="19">
        <v>-0.18490087712877301</v>
      </c>
      <c r="AL17" s="19">
        <v>-0.26148798641697002</v>
      </c>
      <c r="AM17" s="19">
        <v>-0.26992437093539701</v>
      </c>
      <c r="AN17" s="19">
        <v>-0.205022131083892</v>
      </c>
      <c r="AO17" s="19"/>
      <c r="AP17" s="19">
        <v>-0.3243936236253</v>
      </c>
      <c r="AQ17" s="19">
        <v>-0.219945732882706</v>
      </c>
      <c r="AR17" s="19">
        <v>-0.32051839234731799</v>
      </c>
      <c r="AS17" s="19"/>
      <c r="AT17" s="19">
        <v>-0.248584609139021</v>
      </c>
      <c r="AU17" s="19">
        <v>-0.19299043366650501</v>
      </c>
      <c r="AV17" s="19">
        <v>-0.25009306533658998</v>
      </c>
      <c r="AW17" s="19">
        <v>-0.24639374462443001</v>
      </c>
      <c r="AX17" s="19">
        <v>-0.24437798914622799</v>
      </c>
      <c r="AY17" s="19"/>
      <c r="AZ17" s="19">
        <v>-0.14937909449620301</v>
      </c>
      <c r="BA17" s="19">
        <v>-0.28173031298572299</v>
      </c>
      <c r="BB17" s="19">
        <v>-0.12721676678503099</v>
      </c>
      <c r="BC17" s="19">
        <v>-0.36463700318999798</v>
      </c>
      <c r="BD17" s="19">
        <v>-0.37933359628839203</v>
      </c>
      <c r="BE17" s="19">
        <v>-0.25773889741030798</v>
      </c>
    </row>
    <row r="18" spans="2:57" x14ac:dyDescent="0.25">
      <c r="B18" s="16"/>
    </row>
    <row r="19" spans="2:57" x14ac:dyDescent="0.25">
      <c r="B19" t="s">
        <v>91</v>
      </c>
    </row>
    <row r="20" spans="2:57" x14ac:dyDescent="0.25">
      <c r="B20" t="s">
        <v>92</v>
      </c>
    </row>
    <row r="22" spans="2:57" x14ac:dyDescent="0.25">
      <c r="B22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B2:BE21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431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424</v>
      </c>
      <c r="C9" s="14">
        <v>0.31253779475510601</v>
      </c>
      <c r="D9" s="14">
        <v>0.36212381643895403</v>
      </c>
      <c r="E9" s="14">
        <v>0.26485586863356703</v>
      </c>
      <c r="F9" s="14"/>
      <c r="G9" s="14">
        <v>0.25522078529184</v>
      </c>
      <c r="H9" s="14">
        <v>0.25276359635602103</v>
      </c>
      <c r="I9" s="14">
        <v>0.29734117814215999</v>
      </c>
      <c r="J9" s="14">
        <v>0.36292258819678902</v>
      </c>
      <c r="K9" s="14">
        <v>0.37525382959193698</v>
      </c>
      <c r="L9" s="14">
        <v>0.32897257573059202</v>
      </c>
      <c r="M9" s="14"/>
      <c r="N9" s="14">
        <v>0.42327565765312702</v>
      </c>
      <c r="O9" s="14">
        <v>0.32122637675446097</v>
      </c>
      <c r="P9" s="14">
        <v>0.26412808072800598</v>
      </c>
      <c r="Q9" s="14">
        <v>0.220407845445794</v>
      </c>
      <c r="R9" s="14"/>
      <c r="S9" s="14">
        <v>0.33422266137689399</v>
      </c>
      <c r="T9" s="14">
        <v>0.29912922867969799</v>
      </c>
      <c r="U9" s="14">
        <v>0.32750104719127199</v>
      </c>
      <c r="V9" s="14">
        <v>0.29154351827557101</v>
      </c>
      <c r="W9" s="14">
        <v>0.287676923179296</v>
      </c>
      <c r="X9" s="14">
        <v>0.31478935793764801</v>
      </c>
      <c r="Y9" s="14">
        <v>0.301792383938641</v>
      </c>
      <c r="Z9" s="14">
        <v>0.32603458333871899</v>
      </c>
      <c r="AA9" s="14">
        <v>0.310459139894595</v>
      </c>
      <c r="AB9" s="14">
        <v>0.33881188296646297</v>
      </c>
      <c r="AC9" s="14">
        <v>0.26386245703203298</v>
      </c>
      <c r="AD9" s="14">
        <v>0.36492085491284698</v>
      </c>
      <c r="AE9" s="14"/>
      <c r="AF9" s="14">
        <v>0.29214557775343702</v>
      </c>
      <c r="AG9" s="14">
        <v>0.361127573421203</v>
      </c>
      <c r="AH9" s="14">
        <v>0.271330796449684</v>
      </c>
      <c r="AI9" s="14"/>
      <c r="AJ9" s="14">
        <v>0.30065193765824</v>
      </c>
      <c r="AK9" s="14">
        <v>0.32969051176266501</v>
      </c>
      <c r="AL9" s="14">
        <v>0.45199931282379602</v>
      </c>
      <c r="AM9" s="14">
        <v>0.24190040462133799</v>
      </c>
      <c r="AN9" s="14">
        <v>0.24552607422995801</v>
      </c>
      <c r="AO9" s="14"/>
      <c r="AP9" s="14">
        <v>0.336169839784142</v>
      </c>
      <c r="AQ9" s="14">
        <v>0.30456917729455502</v>
      </c>
      <c r="AR9" s="14">
        <v>0.37270625660038498</v>
      </c>
      <c r="AS9" s="14"/>
      <c r="AT9" s="14">
        <v>0.205637615249533</v>
      </c>
      <c r="AU9" s="14">
        <v>0.27902753234151001</v>
      </c>
      <c r="AV9" s="14">
        <v>0.40017618199952898</v>
      </c>
      <c r="AW9" s="14">
        <v>0.38326519734996101</v>
      </c>
      <c r="AX9" s="14">
        <v>0.33294403976454701</v>
      </c>
      <c r="AY9" s="14"/>
      <c r="AZ9" s="14">
        <v>0.33514576933382501</v>
      </c>
      <c r="BA9" s="14">
        <v>0.32549529962537999</v>
      </c>
      <c r="BB9" s="14">
        <v>0.28038401235497901</v>
      </c>
      <c r="BC9" s="14">
        <v>0.27646455571798401</v>
      </c>
      <c r="BD9" s="14">
        <v>0.32562124031188699</v>
      </c>
      <c r="BE9" s="14">
        <v>0.31442553424661301</v>
      </c>
    </row>
    <row r="10" spans="2:57" x14ac:dyDescent="0.25">
      <c r="B10" s="15" t="s">
        <v>425</v>
      </c>
      <c r="C10" s="14">
        <v>0.14377352935027801</v>
      </c>
      <c r="D10" s="14">
        <v>0.14003904992732699</v>
      </c>
      <c r="E10" s="14">
        <v>0.147365633014649</v>
      </c>
      <c r="F10" s="14"/>
      <c r="G10" s="14">
        <v>0.206051793817254</v>
      </c>
      <c r="H10" s="14">
        <v>0.16772785999873599</v>
      </c>
      <c r="I10" s="14">
        <v>0.13988648231901599</v>
      </c>
      <c r="J10" s="14">
        <v>0.117442499246437</v>
      </c>
      <c r="K10" s="14">
        <v>0.11508702417854801</v>
      </c>
      <c r="L10" s="14">
        <v>0.12640511950760899</v>
      </c>
      <c r="M10" s="14"/>
      <c r="N10" s="14">
        <v>0.14928018097128701</v>
      </c>
      <c r="O10" s="14">
        <v>0.14188082668677399</v>
      </c>
      <c r="P10" s="14">
        <v>0.16106641517838099</v>
      </c>
      <c r="Q10" s="14">
        <v>0.12715636103626199</v>
      </c>
      <c r="R10" s="14"/>
      <c r="S10" s="14">
        <v>0.14325859638508701</v>
      </c>
      <c r="T10" s="14">
        <v>0.131471174616513</v>
      </c>
      <c r="U10" s="14">
        <v>0.133134143458324</v>
      </c>
      <c r="V10" s="14">
        <v>0.142567833467593</v>
      </c>
      <c r="W10" s="14">
        <v>0.14720120174903301</v>
      </c>
      <c r="X10" s="14">
        <v>0.164979277567737</v>
      </c>
      <c r="Y10" s="14">
        <v>0.123150308670309</v>
      </c>
      <c r="Z10" s="14">
        <v>0.14200280181362099</v>
      </c>
      <c r="AA10" s="14">
        <v>0.168610146444057</v>
      </c>
      <c r="AB10" s="14">
        <v>0.11503977947557301</v>
      </c>
      <c r="AC10" s="14">
        <v>0.18697461793888101</v>
      </c>
      <c r="AD10" s="14">
        <v>0.140263365221452</v>
      </c>
      <c r="AE10" s="14"/>
      <c r="AF10" s="14">
        <v>0.13787423463943499</v>
      </c>
      <c r="AG10" s="14">
        <v>0.13114316644519899</v>
      </c>
      <c r="AH10" s="14">
        <v>0.16653674263274801</v>
      </c>
      <c r="AI10" s="14"/>
      <c r="AJ10" s="14">
        <v>0.150258258881833</v>
      </c>
      <c r="AK10" s="14">
        <v>0.13715793086643399</v>
      </c>
      <c r="AL10" s="14">
        <v>8.8134994383934198E-2</v>
      </c>
      <c r="AM10" s="14">
        <v>0.10490939036467201</v>
      </c>
      <c r="AN10" s="14">
        <v>0.15734047750473701</v>
      </c>
      <c r="AO10" s="14"/>
      <c r="AP10" s="14">
        <v>0.17342087217284199</v>
      </c>
      <c r="AQ10" s="14">
        <v>0.13491557034653701</v>
      </c>
      <c r="AR10" s="14">
        <v>0.110918350917299</v>
      </c>
      <c r="AS10" s="14"/>
      <c r="AT10" s="14">
        <v>0.12887608918152399</v>
      </c>
      <c r="AU10" s="14">
        <v>0.16992888596837799</v>
      </c>
      <c r="AV10" s="14">
        <v>0.13393996995899399</v>
      </c>
      <c r="AW10" s="14">
        <v>0.15058221321391899</v>
      </c>
      <c r="AX10" s="14">
        <v>0.15856768738555699</v>
      </c>
      <c r="AY10" s="14"/>
      <c r="AZ10" s="14">
        <v>0.16541510258627701</v>
      </c>
      <c r="BA10" s="14">
        <v>0.13694786738036299</v>
      </c>
      <c r="BB10" s="14">
        <v>0.13699985432350301</v>
      </c>
      <c r="BC10" s="14">
        <v>0.13673769896560001</v>
      </c>
      <c r="BD10" s="14">
        <v>0.15125589137421799</v>
      </c>
      <c r="BE10" s="14">
        <v>0.11208146506073099</v>
      </c>
    </row>
    <row r="11" spans="2:57" x14ac:dyDescent="0.25">
      <c r="B11" s="15" t="s">
        <v>426</v>
      </c>
      <c r="C11" s="14">
        <v>0.30714410954098798</v>
      </c>
      <c r="D11" s="14">
        <v>0.308877190174769</v>
      </c>
      <c r="E11" s="14">
        <v>0.30726693076232198</v>
      </c>
      <c r="F11" s="14"/>
      <c r="G11" s="14">
        <v>0.26152716700664003</v>
      </c>
      <c r="H11" s="14">
        <v>0.31255311141186998</v>
      </c>
      <c r="I11" s="14">
        <v>0.327815060584636</v>
      </c>
      <c r="J11" s="14">
        <v>0.30131654808948999</v>
      </c>
      <c r="K11" s="14">
        <v>0.31027757340856499</v>
      </c>
      <c r="L11" s="14">
        <v>0.31903404153214798</v>
      </c>
      <c r="M11" s="14"/>
      <c r="N11" s="14">
        <v>0.27370406892966498</v>
      </c>
      <c r="O11" s="14">
        <v>0.31658458093487102</v>
      </c>
      <c r="P11" s="14">
        <v>0.33467369022840598</v>
      </c>
      <c r="Q11" s="14">
        <v>0.31472161109234698</v>
      </c>
      <c r="R11" s="14"/>
      <c r="S11" s="14">
        <v>0.31061876922517301</v>
      </c>
      <c r="T11" s="14">
        <v>0.35919125060631502</v>
      </c>
      <c r="U11" s="14">
        <v>0.32053350691911497</v>
      </c>
      <c r="V11" s="14">
        <v>0.301216542467794</v>
      </c>
      <c r="W11" s="14">
        <v>0.28080552383684199</v>
      </c>
      <c r="X11" s="14">
        <v>0.272443454396744</v>
      </c>
      <c r="Y11" s="14">
        <v>0.34011006998027798</v>
      </c>
      <c r="Z11" s="14">
        <v>0.28124411409531902</v>
      </c>
      <c r="AA11" s="14">
        <v>0.32134065020699798</v>
      </c>
      <c r="AB11" s="14">
        <v>0.23558494948453501</v>
      </c>
      <c r="AC11" s="14">
        <v>0.34110456928294203</v>
      </c>
      <c r="AD11" s="14">
        <v>0.26501214673957801</v>
      </c>
      <c r="AE11" s="14"/>
      <c r="AF11" s="14">
        <v>0.31319574402329797</v>
      </c>
      <c r="AG11" s="14">
        <v>0.31554523374416898</v>
      </c>
      <c r="AH11" s="14">
        <v>0.30985469419188799</v>
      </c>
      <c r="AI11" s="14"/>
      <c r="AJ11" s="14">
        <v>0.32938502524699598</v>
      </c>
      <c r="AK11" s="14">
        <v>0.30556006707628902</v>
      </c>
      <c r="AL11" s="14">
        <v>0.295765216765076</v>
      </c>
      <c r="AM11" s="14">
        <v>0.33313159274669601</v>
      </c>
      <c r="AN11" s="14">
        <v>0.31905716451723498</v>
      </c>
      <c r="AO11" s="14"/>
      <c r="AP11" s="14">
        <v>0.29058376448926798</v>
      </c>
      <c r="AQ11" s="14">
        <v>0.324875242947954</v>
      </c>
      <c r="AR11" s="14">
        <v>0.33109296804489402</v>
      </c>
      <c r="AS11" s="14"/>
      <c r="AT11" s="14">
        <v>0.35703731637028202</v>
      </c>
      <c r="AU11" s="14">
        <v>0.31153905174007801</v>
      </c>
      <c r="AV11" s="14">
        <v>0.28397300092356798</v>
      </c>
      <c r="AW11" s="14">
        <v>0.27133917485146197</v>
      </c>
      <c r="AX11" s="14">
        <v>0.34937487076294299</v>
      </c>
      <c r="AY11" s="14"/>
      <c r="AZ11" s="14">
        <v>0.27178442010139803</v>
      </c>
      <c r="BA11" s="14">
        <v>0.33181715952873098</v>
      </c>
      <c r="BB11" s="14">
        <v>0.30790751211568401</v>
      </c>
      <c r="BC11" s="14">
        <v>0.32309641289733598</v>
      </c>
      <c r="BD11" s="14">
        <v>0.26950983122289002</v>
      </c>
      <c r="BE11" s="14">
        <v>0.348685134685288</v>
      </c>
    </row>
    <row r="12" spans="2:57" x14ac:dyDescent="0.25">
      <c r="B12" s="15" t="s">
        <v>427</v>
      </c>
      <c r="C12" s="14">
        <v>8.0746978886261395E-2</v>
      </c>
      <c r="D12" s="14">
        <v>6.8036419136826301E-2</v>
      </c>
      <c r="E12" s="14">
        <v>9.2523595433409503E-2</v>
      </c>
      <c r="F12" s="14"/>
      <c r="G12" s="14">
        <v>0.114357329061905</v>
      </c>
      <c r="H12" s="14">
        <v>9.5989604941077902E-2</v>
      </c>
      <c r="I12" s="14">
        <v>6.5444232059926499E-2</v>
      </c>
      <c r="J12" s="14">
        <v>8.2689060362057004E-2</v>
      </c>
      <c r="K12" s="14">
        <v>7.5636101425166899E-2</v>
      </c>
      <c r="L12" s="14">
        <v>6.0108088211520902E-2</v>
      </c>
      <c r="M12" s="14"/>
      <c r="N12" s="14">
        <v>5.8986761115649503E-2</v>
      </c>
      <c r="O12" s="14">
        <v>6.8757617067194798E-2</v>
      </c>
      <c r="P12" s="14">
        <v>9.4173693285225707E-2</v>
      </c>
      <c r="Q12" s="14">
        <v>0.102246075288319</v>
      </c>
      <c r="R12" s="14"/>
      <c r="S12" s="14">
        <v>7.0387442852269E-2</v>
      </c>
      <c r="T12" s="14">
        <v>8.2279985080765894E-2</v>
      </c>
      <c r="U12" s="14">
        <v>6.7586319691066696E-2</v>
      </c>
      <c r="V12" s="14">
        <v>0.105899862344092</v>
      </c>
      <c r="W12" s="14">
        <v>0.127718875986335</v>
      </c>
      <c r="X12" s="14">
        <v>7.4063524938347697E-2</v>
      </c>
      <c r="Y12" s="14">
        <v>6.9724550718067796E-2</v>
      </c>
      <c r="Z12" s="14">
        <v>8.2266988859078599E-2</v>
      </c>
      <c r="AA12" s="14">
        <v>7.6195903633163101E-2</v>
      </c>
      <c r="AB12" s="14">
        <v>9.6595050050069006E-2</v>
      </c>
      <c r="AC12" s="14">
        <v>3.8186590100799597E-2</v>
      </c>
      <c r="AD12" s="14">
        <v>6.0055838511355403E-2</v>
      </c>
      <c r="AE12" s="14"/>
      <c r="AF12" s="14">
        <v>8.4787347332816607E-2</v>
      </c>
      <c r="AG12" s="14">
        <v>6.3261240603783297E-2</v>
      </c>
      <c r="AH12" s="14">
        <v>9.6602136083991305E-2</v>
      </c>
      <c r="AI12" s="14"/>
      <c r="AJ12" s="14">
        <v>7.6838585388549693E-2</v>
      </c>
      <c r="AK12" s="14">
        <v>8.9477153957741001E-2</v>
      </c>
      <c r="AL12" s="14">
        <v>6.8734725214463305E-2</v>
      </c>
      <c r="AM12" s="14">
        <v>0.13383426770939699</v>
      </c>
      <c r="AN12" s="14">
        <v>7.4026197532972501E-2</v>
      </c>
      <c r="AO12" s="14"/>
      <c r="AP12" s="14">
        <v>6.3845590945597303E-2</v>
      </c>
      <c r="AQ12" s="14">
        <v>9.6160440828843896E-2</v>
      </c>
      <c r="AR12" s="14">
        <v>5.6260566331708499E-2</v>
      </c>
      <c r="AS12" s="14"/>
      <c r="AT12" s="14">
        <v>0.106164994663782</v>
      </c>
      <c r="AU12" s="14">
        <v>8.8321763351106405E-2</v>
      </c>
      <c r="AV12" s="14">
        <v>7.1142371116014194E-2</v>
      </c>
      <c r="AW12" s="14">
        <v>7.1712826094347898E-2</v>
      </c>
      <c r="AX12" s="14">
        <v>3.03394315576032E-2</v>
      </c>
      <c r="AY12" s="14"/>
      <c r="AZ12" s="14">
        <v>8.0488614026048594E-2</v>
      </c>
      <c r="BA12" s="14">
        <v>6.8831809799027699E-2</v>
      </c>
      <c r="BB12" s="14">
        <v>8.3128258102967506E-2</v>
      </c>
      <c r="BC12" s="14">
        <v>9.0284770367788605E-2</v>
      </c>
      <c r="BD12" s="14">
        <v>7.8765170742141399E-2</v>
      </c>
      <c r="BE12" s="14">
        <v>0.10798677486316501</v>
      </c>
    </row>
    <row r="13" spans="2:57" x14ac:dyDescent="0.25">
      <c r="B13" s="15" t="s">
        <v>428</v>
      </c>
      <c r="C13" s="14">
        <v>4.3334194808557297E-2</v>
      </c>
      <c r="D13" s="14">
        <v>3.5429578249126202E-2</v>
      </c>
      <c r="E13" s="14">
        <v>5.0290419337578898E-2</v>
      </c>
      <c r="F13" s="14"/>
      <c r="G13" s="14">
        <v>6.3633982768940806E-2</v>
      </c>
      <c r="H13" s="14">
        <v>5.4926184035707599E-2</v>
      </c>
      <c r="I13" s="14">
        <v>4.2085667662137401E-2</v>
      </c>
      <c r="J13" s="14">
        <v>2.6729436127411101E-2</v>
      </c>
      <c r="K13" s="14">
        <v>3.72847473838398E-2</v>
      </c>
      <c r="L13" s="14">
        <v>3.8864693259238199E-2</v>
      </c>
      <c r="M13" s="14"/>
      <c r="N13" s="14">
        <v>3.0726598694791898E-2</v>
      </c>
      <c r="O13" s="14">
        <v>3.7937925222502E-2</v>
      </c>
      <c r="P13" s="14">
        <v>4.0194983685068297E-2</v>
      </c>
      <c r="Q13" s="14">
        <v>6.3977885802716794E-2</v>
      </c>
      <c r="R13" s="14"/>
      <c r="S13" s="14">
        <v>3.9252375596345E-2</v>
      </c>
      <c r="T13" s="14">
        <v>4.7000711055484097E-2</v>
      </c>
      <c r="U13" s="14">
        <v>6.2600706783917395E-2</v>
      </c>
      <c r="V13" s="14">
        <v>4.85275358764845E-2</v>
      </c>
      <c r="W13" s="14">
        <v>4.1334304427816597E-2</v>
      </c>
      <c r="X13" s="14">
        <v>4.4733480093284303E-2</v>
      </c>
      <c r="Y13" s="14">
        <v>3.5469108430579301E-2</v>
      </c>
      <c r="Z13" s="14">
        <v>7.5561164918203805E-2</v>
      </c>
      <c r="AA13" s="14">
        <v>1.09669900162183E-2</v>
      </c>
      <c r="AB13" s="14">
        <v>4.08647899906864E-2</v>
      </c>
      <c r="AC13" s="14">
        <v>6.4176210504305206E-2</v>
      </c>
      <c r="AD13" s="14">
        <v>4.8821928365435703E-2</v>
      </c>
      <c r="AE13" s="14"/>
      <c r="AF13" s="14">
        <v>4.4618045455755803E-2</v>
      </c>
      <c r="AG13" s="14">
        <v>4.0605061463310103E-2</v>
      </c>
      <c r="AH13" s="14">
        <v>3.0992796289359002E-2</v>
      </c>
      <c r="AI13" s="14"/>
      <c r="AJ13" s="14">
        <v>4.28228674696845E-2</v>
      </c>
      <c r="AK13" s="14">
        <v>4.66254376274296E-2</v>
      </c>
      <c r="AL13" s="14">
        <v>4.0365127614364602E-2</v>
      </c>
      <c r="AM13" s="14">
        <v>0</v>
      </c>
      <c r="AN13" s="14">
        <v>3.2597128914693498E-2</v>
      </c>
      <c r="AO13" s="14"/>
      <c r="AP13" s="14">
        <v>4.4548401521716401E-2</v>
      </c>
      <c r="AQ13" s="14">
        <v>4.8654684788645902E-2</v>
      </c>
      <c r="AR13" s="14">
        <v>3.44783996453909E-2</v>
      </c>
      <c r="AS13" s="14"/>
      <c r="AT13" s="14">
        <v>5.8016747381123203E-2</v>
      </c>
      <c r="AU13" s="14">
        <v>3.6722237999798298E-2</v>
      </c>
      <c r="AV13" s="14">
        <v>4.1261321517196498E-2</v>
      </c>
      <c r="AW13" s="14">
        <v>3.7776291481958303E-2</v>
      </c>
      <c r="AX13" s="14">
        <v>5.9112332455438801E-2</v>
      </c>
      <c r="AY13" s="14"/>
      <c r="AZ13" s="14">
        <v>5.0914529138765201E-2</v>
      </c>
      <c r="BA13" s="14">
        <v>3.27976166727122E-2</v>
      </c>
      <c r="BB13" s="14">
        <v>4.1551253404400898E-2</v>
      </c>
      <c r="BC13" s="14">
        <v>4.3496940204896299E-2</v>
      </c>
      <c r="BD13" s="14">
        <v>6.1841315767934099E-2</v>
      </c>
      <c r="BE13" s="14">
        <v>3.2857871665138198E-2</v>
      </c>
    </row>
    <row r="14" spans="2:57" x14ac:dyDescent="0.25">
      <c r="B14" s="15" t="s">
        <v>429</v>
      </c>
      <c r="C14" s="14">
        <v>1.7892308331310499E-2</v>
      </c>
      <c r="D14" s="14">
        <v>1.4055268198535699E-2</v>
      </c>
      <c r="E14" s="14">
        <v>2.17482101922775E-2</v>
      </c>
      <c r="F14" s="14"/>
      <c r="G14" s="14">
        <v>2.6382171549725001E-2</v>
      </c>
      <c r="H14" s="14">
        <v>1.3105932226942001E-2</v>
      </c>
      <c r="I14" s="14">
        <v>2.8365717881538601E-2</v>
      </c>
      <c r="J14" s="14">
        <v>2.2464046696619999E-2</v>
      </c>
      <c r="K14" s="14">
        <v>3.4030460783636301E-3</v>
      </c>
      <c r="L14" s="14">
        <v>1.36431958513397E-2</v>
      </c>
      <c r="M14" s="14"/>
      <c r="N14" s="14">
        <v>1.25318213134211E-2</v>
      </c>
      <c r="O14" s="14">
        <v>2.3107915500560901E-2</v>
      </c>
      <c r="P14" s="14">
        <v>1.7228716864133398E-2</v>
      </c>
      <c r="Q14" s="14">
        <v>1.9162501452080101E-2</v>
      </c>
      <c r="R14" s="14"/>
      <c r="S14" s="14">
        <v>1.1676323252180701E-2</v>
      </c>
      <c r="T14" s="14">
        <v>1.8778759507220098E-2</v>
      </c>
      <c r="U14" s="14">
        <v>0</v>
      </c>
      <c r="V14" s="14">
        <v>2.2581079673981399E-2</v>
      </c>
      <c r="W14" s="14">
        <v>2.0890100951413901E-2</v>
      </c>
      <c r="X14" s="14">
        <v>1.93182011660725E-2</v>
      </c>
      <c r="Y14" s="14">
        <v>1.10105397694166E-2</v>
      </c>
      <c r="Z14" s="14">
        <v>2.2768121589334299E-2</v>
      </c>
      <c r="AA14" s="14">
        <v>1.39487540796247E-2</v>
      </c>
      <c r="AB14" s="14">
        <v>4.7066403057526199E-2</v>
      </c>
      <c r="AC14" s="14">
        <v>9.3570816527105503E-3</v>
      </c>
      <c r="AD14" s="14">
        <v>1.85213694189417E-2</v>
      </c>
      <c r="AE14" s="14"/>
      <c r="AF14" s="14">
        <v>1.94933356799665E-2</v>
      </c>
      <c r="AG14" s="14">
        <v>1.5154233688875701E-2</v>
      </c>
      <c r="AH14" s="14">
        <v>7.0371486511421099E-3</v>
      </c>
      <c r="AI14" s="14"/>
      <c r="AJ14" s="14">
        <v>1.53866170078678E-2</v>
      </c>
      <c r="AK14" s="14">
        <v>1.5452639481812599E-2</v>
      </c>
      <c r="AL14" s="14">
        <v>7.0326123806277001E-3</v>
      </c>
      <c r="AM14" s="14">
        <v>0</v>
      </c>
      <c r="AN14" s="14">
        <v>2.07960724968295E-2</v>
      </c>
      <c r="AO14" s="14"/>
      <c r="AP14" s="14">
        <v>1.0715327393564501E-2</v>
      </c>
      <c r="AQ14" s="14">
        <v>1.9576646757629799E-2</v>
      </c>
      <c r="AR14" s="14">
        <v>2.59709399231755E-2</v>
      </c>
      <c r="AS14" s="14"/>
      <c r="AT14" s="14">
        <v>2.47442550319537E-2</v>
      </c>
      <c r="AU14" s="14">
        <v>1.04012483357078E-2</v>
      </c>
      <c r="AV14" s="14">
        <v>1.88501050895757E-2</v>
      </c>
      <c r="AW14" s="14">
        <v>2.2544316943563798E-2</v>
      </c>
      <c r="AX14" s="14">
        <v>0</v>
      </c>
      <c r="AY14" s="14"/>
      <c r="AZ14" s="14">
        <v>1.8290415633148101E-2</v>
      </c>
      <c r="BA14" s="14">
        <v>1.5424765465298499E-2</v>
      </c>
      <c r="BB14" s="14">
        <v>3.0741570272002999E-2</v>
      </c>
      <c r="BC14" s="14">
        <v>1.7694847764401E-2</v>
      </c>
      <c r="BD14" s="14">
        <v>1.38078564674456E-2</v>
      </c>
      <c r="BE14" s="14">
        <v>9.2260746767865599E-3</v>
      </c>
    </row>
    <row r="15" spans="2:57" x14ac:dyDescent="0.25">
      <c r="B15" s="15" t="s">
        <v>430</v>
      </c>
      <c r="C15" s="14">
        <v>4.6737894761448399E-2</v>
      </c>
      <c r="D15" s="14">
        <v>3.10231134386568E-2</v>
      </c>
      <c r="E15" s="14">
        <v>6.0583730088098101E-2</v>
      </c>
      <c r="F15" s="14"/>
      <c r="G15" s="14">
        <v>4.0701428555070203E-2</v>
      </c>
      <c r="H15" s="14">
        <v>6.5133104646804399E-2</v>
      </c>
      <c r="I15" s="14">
        <v>4.9885942872124403E-2</v>
      </c>
      <c r="J15" s="14">
        <v>4.7957965642633597E-2</v>
      </c>
      <c r="K15" s="14">
        <v>3.9807025126228898E-2</v>
      </c>
      <c r="L15" s="14">
        <v>3.6829722228059199E-2</v>
      </c>
      <c r="M15" s="14"/>
      <c r="N15" s="14">
        <v>1.8677638213301501E-2</v>
      </c>
      <c r="O15" s="14">
        <v>4.1417102410965398E-2</v>
      </c>
      <c r="P15" s="14">
        <v>5.0900854024033299E-2</v>
      </c>
      <c r="Q15" s="14">
        <v>7.9746892017341198E-2</v>
      </c>
      <c r="R15" s="14"/>
      <c r="S15" s="14">
        <v>4.3309475487082798E-2</v>
      </c>
      <c r="T15" s="14">
        <v>3.3854741553052903E-2</v>
      </c>
      <c r="U15" s="14">
        <v>3.8875532312750899E-2</v>
      </c>
      <c r="V15" s="14">
        <v>3.4273580779689797E-2</v>
      </c>
      <c r="W15" s="14">
        <v>3.7881944308857399E-2</v>
      </c>
      <c r="X15" s="14">
        <v>4.2336288366386102E-2</v>
      </c>
      <c r="Y15" s="14">
        <v>8.2483304566353596E-2</v>
      </c>
      <c r="Z15" s="14">
        <v>3.5302198896974397E-2</v>
      </c>
      <c r="AA15" s="14">
        <v>4.9668564337963197E-2</v>
      </c>
      <c r="AB15" s="14">
        <v>6.5373614630224106E-2</v>
      </c>
      <c r="AC15" s="14">
        <v>5.7381052662896899E-2</v>
      </c>
      <c r="AD15" s="14">
        <v>4.6509502383346203E-2</v>
      </c>
      <c r="AE15" s="14"/>
      <c r="AF15" s="14">
        <v>5.0889228534227698E-2</v>
      </c>
      <c r="AG15" s="14">
        <v>4.0294640482479403E-2</v>
      </c>
      <c r="AH15" s="14">
        <v>5.2317307412148101E-2</v>
      </c>
      <c r="AI15" s="14"/>
      <c r="AJ15" s="14">
        <v>3.7482385932046003E-2</v>
      </c>
      <c r="AK15" s="14">
        <v>5.0149327352999699E-2</v>
      </c>
      <c r="AL15" s="14">
        <v>1.2333312100269399E-2</v>
      </c>
      <c r="AM15" s="14">
        <v>0.18622434455789799</v>
      </c>
      <c r="AN15" s="14">
        <v>6.5900935384403003E-2</v>
      </c>
      <c r="AO15" s="14"/>
      <c r="AP15" s="14">
        <v>4.9619989202524903E-2</v>
      </c>
      <c r="AQ15" s="14">
        <v>4.2785140890694497E-2</v>
      </c>
      <c r="AR15" s="14">
        <v>1.8918965522549E-2</v>
      </c>
      <c r="AS15" s="14"/>
      <c r="AT15" s="14">
        <v>6.9993050086493896E-2</v>
      </c>
      <c r="AU15" s="14">
        <v>3.95823127933769E-2</v>
      </c>
      <c r="AV15" s="14">
        <v>2.3718088089048298E-2</v>
      </c>
      <c r="AW15" s="14">
        <v>3.1479374640772002E-2</v>
      </c>
      <c r="AX15" s="14">
        <v>0</v>
      </c>
      <c r="AY15" s="14"/>
      <c r="AZ15" s="14">
        <v>5.2138487368363198E-2</v>
      </c>
      <c r="BA15" s="14">
        <v>4.3378870315092598E-2</v>
      </c>
      <c r="BB15" s="14">
        <v>4.1403547544741598E-2</v>
      </c>
      <c r="BC15" s="14">
        <v>4.7322435254497898E-2</v>
      </c>
      <c r="BD15" s="14">
        <v>5.22259593793125E-2</v>
      </c>
      <c r="BE15" s="14">
        <v>4.0590688727752698E-2</v>
      </c>
    </row>
    <row r="16" spans="2:57" x14ac:dyDescent="0.25">
      <c r="B16" s="15" t="s">
        <v>87</v>
      </c>
      <c r="C16" s="23">
        <v>4.7833189566049997E-2</v>
      </c>
      <c r="D16" s="23">
        <v>4.0415564435805199E-2</v>
      </c>
      <c r="E16" s="23">
        <v>5.5365612538097603E-2</v>
      </c>
      <c r="F16" s="23"/>
      <c r="G16" s="23">
        <v>3.2125341948625499E-2</v>
      </c>
      <c r="H16" s="23">
        <v>3.7800606382840503E-2</v>
      </c>
      <c r="I16" s="23">
        <v>4.9175718478460403E-2</v>
      </c>
      <c r="J16" s="23">
        <v>3.8477855638562597E-2</v>
      </c>
      <c r="K16" s="23">
        <v>4.3250652807349799E-2</v>
      </c>
      <c r="L16" s="23">
        <v>7.6142563679491904E-2</v>
      </c>
      <c r="M16" s="23"/>
      <c r="N16" s="23">
        <v>3.2817273108756401E-2</v>
      </c>
      <c r="O16" s="23">
        <v>4.9087655422670101E-2</v>
      </c>
      <c r="P16" s="23">
        <v>3.7633566006746597E-2</v>
      </c>
      <c r="Q16" s="23">
        <v>7.2580827865139905E-2</v>
      </c>
      <c r="R16" s="23"/>
      <c r="S16" s="23">
        <v>4.7274355824968001E-2</v>
      </c>
      <c r="T16" s="23">
        <v>2.8294148900950999E-2</v>
      </c>
      <c r="U16" s="23">
        <v>4.9768743643554401E-2</v>
      </c>
      <c r="V16" s="23">
        <v>5.3390047114794101E-2</v>
      </c>
      <c r="W16" s="23">
        <v>5.6491125560406301E-2</v>
      </c>
      <c r="X16" s="23">
        <v>6.7336415533780794E-2</v>
      </c>
      <c r="Y16" s="23">
        <v>3.6259733926354398E-2</v>
      </c>
      <c r="Z16" s="23">
        <v>3.4820026488749697E-2</v>
      </c>
      <c r="AA16" s="23">
        <v>4.8809851387381503E-2</v>
      </c>
      <c r="AB16" s="23">
        <v>6.0663530344923097E-2</v>
      </c>
      <c r="AC16" s="23">
        <v>3.8957420825431702E-2</v>
      </c>
      <c r="AD16" s="23">
        <v>5.5894994447043801E-2</v>
      </c>
      <c r="AE16" s="23"/>
      <c r="AF16" s="23">
        <v>5.6996486581062898E-2</v>
      </c>
      <c r="AG16" s="23">
        <v>3.2868850150980997E-2</v>
      </c>
      <c r="AH16" s="23">
        <v>6.5328378289039701E-2</v>
      </c>
      <c r="AI16" s="23"/>
      <c r="AJ16" s="23">
        <v>4.71743224147829E-2</v>
      </c>
      <c r="AK16" s="23">
        <v>2.5886931874629201E-2</v>
      </c>
      <c r="AL16" s="23">
        <v>3.5634698717468598E-2</v>
      </c>
      <c r="AM16" s="23">
        <v>0</v>
      </c>
      <c r="AN16" s="23">
        <v>8.4755949419171805E-2</v>
      </c>
      <c r="AO16" s="23"/>
      <c r="AP16" s="23">
        <v>3.1096214490345601E-2</v>
      </c>
      <c r="AQ16" s="23">
        <v>2.8463096145140001E-2</v>
      </c>
      <c r="AR16" s="23">
        <v>4.9653553014598402E-2</v>
      </c>
      <c r="AS16" s="23"/>
      <c r="AT16" s="23">
        <v>4.9529932035308297E-2</v>
      </c>
      <c r="AU16" s="23">
        <v>6.4476967470044694E-2</v>
      </c>
      <c r="AV16" s="23">
        <v>2.6938961306074202E-2</v>
      </c>
      <c r="AW16" s="23">
        <v>3.1300605424016699E-2</v>
      </c>
      <c r="AX16" s="23">
        <v>6.9661638073912305E-2</v>
      </c>
      <c r="AY16" s="23"/>
      <c r="AZ16" s="23">
        <v>2.5822661812174699E-2</v>
      </c>
      <c r="BA16" s="23">
        <v>4.5306611213394701E-2</v>
      </c>
      <c r="BB16" s="23">
        <v>7.7883991881721501E-2</v>
      </c>
      <c r="BC16" s="23">
        <v>6.49023388274962E-2</v>
      </c>
      <c r="BD16" s="23">
        <v>4.6972734734171899E-2</v>
      </c>
      <c r="BE16" s="23">
        <v>3.4146456074526398E-2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B2:BE21"/>
  <sheetViews>
    <sheetView showGridLines="0" workbookViewId="0">
      <pane xSplit="2" topLeftCell="C1" activePane="topRight" state="frozen"/>
      <selection pane="topRight" activeCell="Q27" sqref="Q27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432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1194</v>
      </c>
      <c r="D7" s="10">
        <v>589</v>
      </c>
      <c r="E7" s="10">
        <v>602</v>
      </c>
      <c r="F7" s="10"/>
      <c r="G7" s="10">
        <v>153</v>
      </c>
      <c r="H7" s="10">
        <v>267</v>
      </c>
      <c r="I7" s="10">
        <v>268</v>
      </c>
      <c r="J7" s="10">
        <v>278</v>
      </c>
      <c r="K7" s="10">
        <v>176</v>
      </c>
      <c r="L7" s="10">
        <v>52</v>
      </c>
      <c r="M7" s="10"/>
      <c r="N7" s="10">
        <v>354</v>
      </c>
      <c r="O7" s="10">
        <v>348</v>
      </c>
      <c r="P7" s="10">
        <v>284</v>
      </c>
      <c r="Q7" s="10">
        <v>205</v>
      </c>
      <c r="R7" s="10"/>
      <c r="S7" s="10">
        <v>181</v>
      </c>
      <c r="T7" s="10">
        <v>167</v>
      </c>
      <c r="U7" s="10">
        <v>88</v>
      </c>
      <c r="V7" s="10">
        <v>102</v>
      </c>
      <c r="W7" s="10">
        <v>83</v>
      </c>
      <c r="X7" s="10">
        <v>104</v>
      </c>
      <c r="Y7" s="10">
        <v>95</v>
      </c>
      <c r="Z7" s="10">
        <v>48</v>
      </c>
      <c r="AA7" s="10">
        <v>128</v>
      </c>
      <c r="AB7" s="10">
        <v>95</v>
      </c>
      <c r="AC7" s="10">
        <v>60</v>
      </c>
      <c r="AD7" s="10">
        <v>43</v>
      </c>
      <c r="AE7" s="10"/>
      <c r="AF7" s="10">
        <v>372</v>
      </c>
      <c r="AG7" s="10">
        <v>512</v>
      </c>
      <c r="AH7" s="10">
        <v>197</v>
      </c>
      <c r="AI7" s="10"/>
      <c r="AJ7" s="10">
        <v>352</v>
      </c>
      <c r="AK7" s="10">
        <v>379</v>
      </c>
      <c r="AL7" s="10">
        <v>89</v>
      </c>
      <c r="AM7" s="10">
        <v>15</v>
      </c>
      <c r="AN7" s="10">
        <v>165</v>
      </c>
      <c r="AO7" s="10"/>
      <c r="AP7" s="10">
        <v>208</v>
      </c>
      <c r="AQ7" s="10">
        <v>472</v>
      </c>
      <c r="AR7" s="10">
        <v>80</v>
      </c>
      <c r="AS7" s="10"/>
      <c r="AT7" s="10">
        <v>226</v>
      </c>
      <c r="AU7" s="10">
        <v>248</v>
      </c>
      <c r="AV7" s="10">
        <v>393</v>
      </c>
      <c r="AW7" s="10">
        <v>172</v>
      </c>
      <c r="AX7" s="10">
        <v>17</v>
      </c>
      <c r="AY7" s="10"/>
      <c r="AZ7" s="10">
        <v>332</v>
      </c>
      <c r="BA7" s="10">
        <v>358</v>
      </c>
      <c r="BB7" s="10">
        <v>148</v>
      </c>
      <c r="BC7" s="10">
        <v>180</v>
      </c>
      <c r="BD7" s="10">
        <v>105</v>
      </c>
      <c r="BE7" s="10">
        <v>71</v>
      </c>
    </row>
    <row r="8" spans="2:57" ht="30" customHeight="1" x14ac:dyDescent="0.25">
      <c r="B8" s="11" t="s">
        <v>20</v>
      </c>
      <c r="C8" s="11">
        <v>1217</v>
      </c>
      <c r="D8" s="11">
        <v>625</v>
      </c>
      <c r="E8" s="11">
        <v>589</v>
      </c>
      <c r="F8" s="11"/>
      <c r="G8" s="11">
        <v>160</v>
      </c>
      <c r="H8" s="11">
        <v>294</v>
      </c>
      <c r="I8" s="11">
        <v>281</v>
      </c>
      <c r="J8" s="11">
        <v>273</v>
      </c>
      <c r="K8" s="11">
        <v>159</v>
      </c>
      <c r="L8" s="11">
        <v>49</v>
      </c>
      <c r="M8" s="11"/>
      <c r="N8" s="11">
        <v>337</v>
      </c>
      <c r="O8" s="11">
        <v>329</v>
      </c>
      <c r="P8" s="11">
        <v>306</v>
      </c>
      <c r="Q8" s="11">
        <v>242</v>
      </c>
      <c r="R8" s="11"/>
      <c r="S8" s="11">
        <v>191</v>
      </c>
      <c r="T8" s="11">
        <v>160</v>
      </c>
      <c r="U8" s="11">
        <v>86</v>
      </c>
      <c r="V8" s="11">
        <v>109</v>
      </c>
      <c r="W8" s="11">
        <v>84</v>
      </c>
      <c r="X8" s="11">
        <v>113</v>
      </c>
      <c r="Y8" s="11">
        <v>93</v>
      </c>
      <c r="Z8" s="11">
        <v>47</v>
      </c>
      <c r="AA8" s="11">
        <v>132</v>
      </c>
      <c r="AB8" s="11">
        <v>103</v>
      </c>
      <c r="AC8" s="11">
        <v>60</v>
      </c>
      <c r="AD8" s="11">
        <v>41</v>
      </c>
      <c r="AE8" s="11"/>
      <c r="AF8" s="11">
        <v>374</v>
      </c>
      <c r="AG8" s="11">
        <v>517</v>
      </c>
      <c r="AH8" s="11">
        <v>209</v>
      </c>
      <c r="AI8" s="11"/>
      <c r="AJ8" s="11">
        <v>352</v>
      </c>
      <c r="AK8" s="11">
        <v>388</v>
      </c>
      <c r="AL8" s="11">
        <v>88</v>
      </c>
      <c r="AM8" s="11">
        <v>15</v>
      </c>
      <c r="AN8" s="11">
        <v>175</v>
      </c>
      <c r="AO8" s="11"/>
      <c r="AP8" s="11">
        <v>211</v>
      </c>
      <c r="AQ8" s="11">
        <v>484</v>
      </c>
      <c r="AR8" s="11">
        <v>80</v>
      </c>
      <c r="AS8" s="11"/>
      <c r="AT8" s="11">
        <v>238</v>
      </c>
      <c r="AU8" s="11">
        <v>256</v>
      </c>
      <c r="AV8" s="11">
        <v>395</v>
      </c>
      <c r="AW8" s="11">
        <v>174</v>
      </c>
      <c r="AX8" s="11">
        <v>17</v>
      </c>
      <c r="AY8" s="11"/>
      <c r="AZ8" s="11">
        <v>350</v>
      </c>
      <c r="BA8" s="11">
        <v>362</v>
      </c>
      <c r="BB8" s="11">
        <v>151</v>
      </c>
      <c r="BC8" s="11">
        <v>180</v>
      </c>
      <c r="BD8" s="11">
        <v>102</v>
      </c>
      <c r="BE8" s="11">
        <v>72</v>
      </c>
    </row>
    <row r="9" spans="2:57" x14ac:dyDescent="0.25">
      <c r="B9" s="15" t="s">
        <v>424</v>
      </c>
      <c r="C9" s="14">
        <v>0.346107657645776</v>
      </c>
      <c r="D9" s="14">
        <v>0.38636538307486401</v>
      </c>
      <c r="E9" s="14">
        <v>0.30173405287292199</v>
      </c>
      <c r="F9" s="14"/>
      <c r="G9" s="14">
        <v>0.28328849232857201</v>
      </c>
      <c r="H9" s="14">
        <v>0.30577902735167001</v>
      </c>
      <c r="I9" s="14">
        <v>0.34768194753733001</v>
      </c>
      <c r="J9" s="14">
        <v>0.35949200406996001</v>
      </c>
      <c r="K9" s="14">
        <v>0.42615744455537802</v>
      </c>
      <c r="L9" s="14">
        <v>0.44848231088280099</v>
      </c>
      <c r="M9" s="14"/>
      <c r="N9" s="14">
        <v>0.415527155441685</v>
      </c>
      <c r="O9" s="14">
        <v>0.36088683719147702</v>
      </c>
      <c r="P9" s="14">
        <v>0.34662370474812798</v>
      </c>
      <c r="Q9" s="14">
        <v>0.22903550176261001</v>
      </c>
      <c r="R9" s="14"/>
      <c r="S9" s="14">
        <v>0.351340007441797</v>
      </c>
      <c r="T9" s="14">
        <v>0.30333725106841303</v>
      </c>
      <c r="U9" s="14">
        <v>0.37847156684734301</v>
      </c>
      <c r="V9" s="14">
        <v>0.31840096256933698</v>
      </c>
      <c r="W9" s="14">
        <v>0.29509547857100998</v>
      </c>
      <c r="X9" s="14">
        <v>0.35622536866491999</v>
      </c>
      <c r="Y9" s="14">
        <v>0.337453196883027</v>
      </c>
      <c r="Z9" s="14">
        <v>0.38014196988339</v>
      </c>
      <c r="AA9" s="14">
        <v>0.41709714111729101</v>
      </c>
      <c r="AB9" s="14">
        <v>0.41582512588759202</v>
      </c>
      <c r="AC9" s="14">
        <v>0.172946432940498</v>
      </c>
      <c r="AD9" s="14">
        <v>0.40106223474608499</v>
      </c>
      <c r="AE9" s="14"/>
      <c r="AF9" s="14">
        <v>0.36343931619344899</v>
      </c>
      <c r="AG9" s="14">
        <v>0.37096514052712698</v>
      </c>
      <c r="AH9" s="14">
        <v>0.28898003953767698</v>
      </c>
      <c r="AI9" s="14"/>
      <c r="AJ9" s="14">
        <v>0.40019063611407701</v>
      </c>
      <c r="AK9" s="14">
        <v>0.35140940259657799</v>
      </c>
      <c r="AL9" s="14">
        <v>0.389503109618557</v>
      </c>
      <c r="AM9" s="14">
        <v>0.33486054382778402</v>
      </c>
      <c r="AN9" s="14">
        <v>0.215356952288698</v>
      </c>
      <c r="AO9" s="14"/>
      <c r="AP9" s="14">
        <v>0.42156536971383801</v>
      </c>
      <c r="AQ9" s="14">
        <v>0.32383713514539098</v>
      </c>
      <c r="AR9" s="14">
        <v>0.41344806652295901</v>
      </c>
      <c r="AS9" s="14"/>
      <c r="AT9" s="14">
        <v>0.25882358165985803</v>
      </c>
      <c r="AU9" s="14">
        <v>0.30139057017070803</v>
      </c>
      <c r="AV9" s="14">
        <v>0.36083021815258098</v>
      </c>
      <c r="AW9" s="14">
        <v>0.418881460851867</v>
      </c>
      <c r="AX9" s="14">
        <v>0.42913671493024902</v>
      </c>
      <c r="AY9" s="14"/>
      <c r="AZ9" s="14">
        <v>0.34318801161066098</v>
      </c>
      <c r="BA9" s="14">
        <v>0.3696973535336</v>
      </c>
      <c r="BB9" s="14">
        <v>0.31750164082662002</v>
      </c>
      <c r="BC9" s="14">
        <v>0.35155834854160201</v>
      </c>
      <c r="BD9" s="14">
        <v>0.30758389344436599</v>
      </c>
      <c r="BE9" s="14">
        <v>0.34277497363910597</v>
      </c>
    </row>
    <row r="10" spans="2:57" x14ac:dyDescent="0.25">
      <c r="B10" s="15" t="s">
        <v>425</v>
      </c>
      <c r="C10" s="14">
        <v>0.11796166281138</v>
      </c>
      <c r="D10" s="14">
        <v>0.11466492925603</v>
      </c>
      <c r="E10" s="14">
        <v>0.122048051563934</v>
      </c>
      <c r="F10" s="14"/>
      <c r="G10" s="14">
        <v>0.15348983825419901</v>
      </c>
      <c r="H10" s="14">
        <v>0.138380978253999</v>
      </c>
      <c r="I10" s="14">
        <v>0.12822568739217899</v>
      </c>
      <c r="J10" s="14">
        <v>0.109501519458611</v>
      </c>
      <c r="K10" s="14">
        <v>5.99868409061333E-2</v>
      </c>
      <c r="L10" s="14">
        <v>5.6615136286334397E-2</v>
      </c>
      <c r="M10" s="14"/>
      <c r="N10" s="14">
        <v>0.124411623417125</v>
      </c>
      <c r="O10" s="14">
        <v>9.2234808223188802E-2</v>
      </c>
      <c r="P10" s="14">
        <v>0.13290528844108199</v>
      </c>
      <c r="Q10" s="14">
        <v>0.12162618813224001</v>
      </c>
      <c r="R10" s="14"/>
      <c r="S10" s="14">
        <v>0.13555512484096</v>
      </c>
      <c r="T10" s="14">
        <v>9.0936878586460906E-2</v>
      </c>
      <c r="U10" s="14">
        <v>0.11488444687126401</v>
      </c>
      <c r="V10" s="14">
        <v>0.119032896087249</v>
      </c>
      <c r="W10" s="14">
        <v>0.15801455150237001</v>
      </c>
      <c r="X10" s="14">
        <v>0.16793672762790399</v>
      </c>
      <c r="Y10" s="14">
        <v>8.3828869264835501E-2</v>
      </c>
      <c r="Z10" s="14">
        <v>7.2014917510847196E-2</v>
      </c>
      <c r="AA10" s="14">
        <v>0.12284022727706601</v>
      </c>
      <c r="AB10" s="14">
        <v>5.5342436792253799E-2</v>
      </c>
      <c r="AC10" s="14">
        <v>0.15760760418844499</v>
      </c>
      <c r="AD10" s="14">
        <v>0.13833069421700001</v>
      </c>
      <c r="AE10" s="14"/>
      <c r="AF10" s="14">
        <v>9.6106485282855703E-2</v>
      </c>
      <c r="AG10" s="14">
        <v>0.12812412948240701</v>
      </c>
      <c r="AH10" s="14">
        <v>0.14474725580727599</v>
      </c>
      <c r="AI10" s="14"/>
      <c r="AJ10" s="14">
        <v>0.106270627821956</v>
      </c>
      <c r="AK10" s="14">
        <v>0.118238473774029</v>
      </c>
      <c r="AL10" s="14">
        <v>0.13027683526249001</v>
      </c>
      <c r="AM10" s="14">
        <v>0.13047151327338199</v>
      </c>
      <c r="AN10" s="14">
        <v>0.14331066115150001</v>
      </c>
      <c r="AO10" s="14"/>
      <c r="AP10" s="14">
        <v>0.14567417520598999</v>
      </c>
      <c r="AQ10" s="14">
        <v>0.116705377659861</v>
      </c>
      <c r="AR10" s="14">
        <v>0.124864657599446</v>
      </c>
      <c r="AS10" s="14"/>
      <c r="AT10" s="14">
        <v>0.113121416989254</v>
      </c>
      <c r="AU10" s="14">
        <v>0.133453673716628</v>
      </c>
      <c r="AV10" s="14">
        <v>0.122369000439236</v>
      </c>
      <c r="AW10" s="14">
        <v>0.119844332457834</v>
      </c>
      <c r="AX10" s="14">
        <v>6.9194306020262303E-2</v>
      </c>
      <c r="AY10" s="14"/>
      <c r="AZ10" s="14">
        <v>0.13954364843861899</v>
      </c>
      <c r="BA10" s="14">
        <v>0.107784429872439</v>
      </c>
      <c r="BB10" s="14">
        <v>8.6227954799250398E-2</v>
      </c>
      <c r="BC10" s="14">
        <v>0.118284682310742</v>
      </c>
      <c r="BD10" s="14">
        <v>0.108010973137857</v>
      </c>
      <c r="BE10" s="14">
        <v>0.14420632374013101</v>
      </c>
    </row>
    <row r="11" spans="2:57" x14ac:dyDescent="0.25">
      <c r="B11" s="15" t="s">
        <v>426</v>
      </c>
      <c r="C11" s="14">
        <v>0.21881393797847401</v>
      </c>
      <c r="D11" s="14">
        <v>0.21493762942560499</v>
      </c>
      <c r="E11" s="14">
        <v>0.22401922725569501</v>
      </c>
      <c r="F11" s="14"/>
      <c r="G11" s="14">
        <v>0.22810173042103701</v>
      </c>
      <c r="H11" s="14">
        <v>0.24168782888901899</v>
      </c>
      <c r="I11" s="14">
        <v>0.207582085820046</v>
      </c>
      <c r="J11" s="14">
        <v>0.21152860586851299</v>
      </c>
      <c r="K11" s="14">
        <v>0.20336967896220201</v>
      </c>
      <c r="L11" s="14">
        <v>0.206781504627985</v>
      </c>
      <c r="M11" s="14"/>
      <c r="N11" s="14">
        <v>0.22451439146872301</v>
      </c>
      <c r="O11" s="14">
        <v>0.25881466244715401</v>
      </c>
      <c r="P11" s="14">
        <v>0.20235226505880799</v>
      </c>
      <c r="Q11" s="14">
        <v>0.180201407391858</v>
      </c>
      <c r="R11" s="14"/>
      <c r="S11" s="14">
        <v>0.237594509922462</v>
      </c>
      <c r="T11" s="14">
        <v>0.24898893808186501</v>
      </c>
      <c r="U11" s="14">
        <v>0.23787633674119801</v>
      </c>
      <c r="V11" s="14">
        <v>0.21495185358819199</v>
      </c>
      <c r="W11" s="14">
        <v>0.193585619848965</v>
      </c>
      <c r="X11" s="14">
        <v>0.170281502538707</v>
      </c>
      <c r="Y11" s="14">
        <v>0.26288215975231999</v>
      </c>
      <c r="Z11" s="14">
        <v>0.24230619488815999</v>
      </c>
      <c r="AA11" s="14">
        <v>0.20403612958539</v>
      </c>
      <c r="AB11" s="14">
        <v>0.15680072977481599</v>
      </c>
      <c r="AC11" s="14">
        <v>0.29294464472933601</v>
      </c>
      <c r="AD11" s="14">
        <v>0.13867592348037799</v>
      </c>
      <c r="AE11" s="14"/>
      <c r="AF11" s="14">
        <v>0.205522918105707</v>
      </c>
      <c r="AG11" s="14">
        <v>0.21767136501874201</v>
      </c>
      <c r="AH11" s="14">
        <v>0.23804419418206799</v>
      </c>
      <c r="AI11" s="14"/>
      <c r="AJ11" s="14">
        <v>0.21397211661104301</v>
      </c>
      <c r="AK11" s="14">
        <v>0.227737580373094</v>
      </c>
      <c r="AL11" s="14">
        <v>0.18293425239424599</v>
      </c>
      <c r="AM11" s="14">
        <v>0.18958893576902</v>
      </c>
      <c r="AN11" s="14">
        <v>0.23535931509875299</v>
      </c>
      <c r="AO11" s="14"/>
      <c r="AP11" s="14">
        <v>0.18518833476067001</v>
      </c>
      <c r="AQ11" s="14">
        <v>0.231884995875246</v>
      </c>
      <c r="AR11" s="14">
        <v>0.130864233556511</v>
      </c>
      <c r="AS11" s="14"/>
      <c r="AT11" s="14">
        <v>0.230887887255011</v>
      </c>
      <c r="AU11" s="14">
        <v>0.25981445437299899</v>
      </c>
      <c r="AV11" s="14">
        <v>0.211152086819058</v>
      </c>
      <c r="AW11" s="14">
        <v>0.19488135705614301</v>
      </c>
      <c r="AX11" s="14">
        <v>0.175166162061725</v>
      </c>
      <c r="AY11" s="14"/>
      <c r="AZ11" s="14">
        <v>0.23536593554794999</v>
      </c>
      <c r="BA11" s="14">
        <v>0.214435836368181</v>
      </c>
      <c r="BB11" s="14">
        <v>0.21170370730260599</v>
      </c>
      <c r="BC11" s="14">
        <v>0.199469263364663</v>
      </c>
      <c r="BD11" s="14">
        <v>0.22434667590458601</v>
      </c>
      <c r="BE11" s="14">
        <v>0.21556382165683799</v>
      </c>
    </row>
    <row r="12" spans="2:57" x14ac:dyDescent="0.25">
      <c r="B12" s="15" t="s">
        <v>427</v>
      </c>
      <c r="C12" s="14">
        <v>6.8240059803187703E-2</v>
      </c>
      <c r="D12" s="14">
        <v>6.6051495872848698E-2</v>
      </c>
      <c r="E12" s="14">
        <v>7.0902502778924098E-2</v>
      </c>
      <c r="F12" s="14"/>
      <c r="G12" s="14">
        <v>0.109008322693076</v>
      </c>
      <c r="H12" s="14">
        <v>7.5510103133267795E-2</v>
      </c>
      <c r="I12" s="14">
        <v>5.8401559815365198E-2</v>
      </c>
      <c r="J12" s="14">
        <v>5.5285613028791501E-2</v>
      </c>
      <c r="K12" s="14">
        <v>6.8405651662667905E-2</v>
      </c>
      <c r="L12" s="14">
        <v>2.00591852331156E-2</v>
      </c>
      <c r="M12" s="14"/>
      <c r="N12" s="14">
        <v>7.1896227613465605E-2</v>
      </c>
      <c r="O12" s="14">
        <v>5.2370628992765698E-2</v>
      </c>
      <c r="P12" s="14">
        <v>7.7342128764215007E-2</v>
      </c>
      <c r="Q12" s="14">
        <v>6.9708011122374194E-2</v>
      </c>
      <c r="R12" s="14"/>
      <c r="S12" s="14">
        <v>3.9298559077608097E-2</v>
      </c>
      <c r="T12" s="14">
        <v>8.3088784849807307E-2</v>
      </c>
      <c r="U12" s="14">
        <v>7.0366539226353303E-2</v>
      </c>
      <c r="V12" s="14">
        <v>5.6172351982529699E-2</v>
      </c>
      <c r="W12" s="14">
        <v>6.1476688112949499E-2</v>
      </c>
      <c r="X12" s="14">
        <v>7.8878153203467097E-2</v>
      </c>
      <c r="Y12" s="14">
        <v>4.1570169425797401E-2</v>
      </c>
      <c r="Z12" s="14">
        <v>6.0108400596852199E-2</v>
      </c>
      <c r="AA12" s="14">
        <v>9.34612964159941E-2</v>
      </c>
      <c r="AB12" s="14">
        <v>9.7475985472085899E-2</v>
      </c>
      <c r="AC12" s="14">
        <v>5.2216443942499302E-2</v>
      </c>
      <c r="AD12" s="14">
        <v>9.5346298330743998E-2</v>
      </c>
      <c r="AE12" s="14"/>
      <c r="AF12" s="14">
        <v>6.8078107704117097E-2</v>
      </c>
      <c r="AG12" s="14">
        <v>5.5984699409040398E-2</v>
      </c>
      <c r="AH12" s="14">
        <v>6.9486312763622604E-2</v>
      </c>
      <c r="AI12" s="14"/>
      <c r="AJ12" s="14">
        <v>6.3442631643399597E-2</v>
      </c>
      <c r="AK12" s="14">
        <v>7.7399831807956496E-2</v>
      </c>
      <c r="AL12" s="14">
        <v>6.6267964289488196E-2</v>
      </c>
      <c r="AM12" s="14">
        <v>7.4578348762864399E-2</v>
      </c>
      <c r="AN12" s="14">
        <v>7.2886294025055795E-2</v>
      </c>
      <c r="AO12" s="14"/>
      <c r="AP12" s="14">
        <v>7.5162569752727101E-2</v>
      </c>
      <c r="AQ12" s="14">
        <v>7.6383752820770506E-2</v>
      </c>
      <c r="AR12" s="14">
        <v>7.3318974877121204E-2</v>
      </c>
      <c r="AS12" s="14"/>
      <c r="AT12" s="14">
        <v>5.8596378236368298E-2</v>
      </c>
      <c r="AU12" s="14">
        <v>8.4314536066928805E-2</v>
      </c>
      <c r="AV12" s="14">
        <v>6.9474770574657896E-2</v>
      </c>
      <c r="AW12" s="14">
        <v>6.90684466598602E-2</v>
      </c>
      <c r="AX12" s="14">
        <v>0.113341129897415</v>
      </c>
      <c r="AY12" s="14"/>
      <c r="AZ12" s="14">
        <v>7.0466743563481496E-2</v>
      </c>
      <c r="BA12" s="14">
        <v>5.6876485235078503E-2</v>
      </c>
      <c r="BB12" s="14">
        <v>4.3511906110677602E-2</v>
      </c>
      <c r="BC12" s="14">
        <v>9.0633318772655402E-2</v>
      </c>
      <c r="BD12" s="14">
        <v>7.6323699341478202E-2</v>
      </c>
      <c r="BE12" s="14">
        <v>9.9343742120634099E-2</v>
      </c>
    </row>
    <row r="13" spans="2:57" x14ac:dyDescent="0.25">
      <c r="B13" s="15" t="s">
        <v>428</v>
      </c>
      <c r="C13" s="14">
        <v>5.5946462428299301E-2</v>
      </c>
      <c r="D13" s="14">
        <v>5.7910374565656501E-2</v>
      </c>
      <c r="E13" s="14">
        <v>5.4143121426679999E-2</v>
      </c>
      <c r="F13" s="14"/>
      <c r="G13" s="14">
        <v>3.3820148342498399E-2</v>
      </c>
      <c r="H13" s="14">
        <v>5.6596620966665699E-2</v>
      </c>
      <c r="I13" s="14">
        <v>6.5597537755476304E-2</v>
      </c>
      <c r="J13" s="14">
        <v>5.2986974746044302E-2</v>
      </c>
      <c r="K13" s="14">
        <v>4.2534298111857202E-2</v>
      </c>
      <c r="L13" s="14">
        <v>0.128606439047592</v>
      </c>
      <c r="M13" s="14"/>
      <c r="N13" s="14">
        <v>4.1712161562994003E-2</v>
      </c>
      <c r="O13" s="14">
        <v>7.4424920025501703E-2</v>
      </c>
      <c r="P13" s="14">
        <v>5.7665309677653799E-2</v>
      </c>
      <c r="Q13" s="14">
        <v>4.9252508195964599E-2</v>
      </c>
      <c r="R13" s="14"/>
      <c r="S13" s="14">
        <v>6.9646518835006194E-2</v>
      </c>
      <c r="T13" s="14">
        <v>5.1889949402091198E-2</v>
      </c>
      <c r="U13" s="14">
        <v>3.4869748083073998E-2</v>
      </c>
      <c r="V13" s="14">
        <v>2.66891915213519E-2</v>
      </c>
      <c r="W13" s="14">
        <v>6.0884951944299097E-2</v>
      </c>
      <c r="X13" s="14">
        <v>5.4593405136723297E-2</v>
      </c>
      <c r="Y13" s="14">
        <v>7.6714821709261097E-2</v>
      </c>
      <c r="Z13" s="14">
        <v>7.0526236980106904E-2</v>
      </c>
      <c r="AA13" s="14">
        <v>3.64633873094143E-2</v>
      </c>
      <c r="AB13" s="14">
        <v>7.0240478359935798E-2</v>
      </c>
      <c r="AC13" s="14">
        <v>8.3631541348433994E-2</v>
      </c>
      <c r="AD13" s="14">
        <v>4.6307129655171003E-2</v>
      </c>
      <c r="AE13" s="14"/>
      <c r="AF13" s="14">
        <v>5.7954754798214797E-2</v>
      </c>
      <c r="AG13" s="14">
        <v>7.34310882962078E-2</v>
      </c>
      <c r="AH13" s="14">
        <v>2.4897102058912199E-2</v>
      </c>
      <c r="AI13" s="14"/>
      <c r="AJ13" s="14">
        <v>6.2891135404500295E-2</v>
      </c>
      <c r="AK13" s="14">
        <v>5.5711720890220702E-2</v>
      </c>
      <c r="AL13" s="14">
        <v>6.7718889720755099E-2</v>
      </c>
      <c r="AM13" s="14">
        <v>0</v>
      </c>
      <c r="AN13" s="14">
        <v>2.93685460414124E-2</v>
      </c>
      <c r="AO13" s="14"/>
      <c r="AP13" s="14">
        <v>4.96981850977051E-2</v>
      </c>
      <c r="AQ13" s="14">
        <v>6.3783357390152895E-2</v>
      </c>
      <c r="AR13" s="14">
        <v>0.101926036272735</v>
      </c>
      <c r="AS13" s="14"/>
      <c r="AT13" s="14">
        <v>5.22681914402588E-2</v>
      </c>
      <c r="AU13" s="14">
        <v>2.38132771863983E-2</v>
      </c>
      <c r="AV13" s="14">
        <v>7.4310598825394397E-2</v>
      </c>
      <c r="AW13" s="14">
        <v>5.3987964380639998E-2</v>
      </c>
      <c r="AX13" s="14">
        <v>5.2533381913943598E-2</v>
      </c>
      <c r="AY13" s="14"/>
      <c r="AZ13" s="14">
        <v>3.7185049715332603E-2</v>
      </c>
      <c r="BA13" s="14">
        <v>6.5681860988645493E-2</v>
      </c>
      <c r="BB13" s="14">
        <v>6.1302210027497299E-2</v>
      </c>
      <c r="BC13" s="14">
        <v>6.4667046572844902E-2</v>
      </c>
      <c r="BD13" s="14">
        <v>7.5029724474171194E-2</v>
      </c>
      <c r="BE13" s="14">
        <v>3.8092138964300901E-2</v>
      </c>
    </row>
    <row r="14" spans="2:57" x14ac:dyDescent="0.25">
      <c r="B14" s="15" t="s">
        <v>429</v>
      </c>
      <c r="C14" s="14">
        <v>2.41881003601793E-2</v>
      </c>
      <c r="D14" s="14">
        <v>1.85333886977469E-2</v>
      </c>
      <c r="E14" s="14">
        <v>3.0306693772499099E-2</v>
      </c>
      <c r="F14" s="14"/>
      <c r="G14" s="14">
        <v>3.3652842406481899E-2</v>
      </c>
      <c r="H14" s="14">
        <v>1.6726043907388299E-2</v>
      </c>
      <c r="I14" s="14">
        <v>3.5719504565914897E-2</v>
      </c>
      <c r="J14" s="14">
        <v>3.3247804039907701E-2</v>
      </c>
      <c r="K14" s="14">
        <v>0</v>
      </c>
      <c r="L14" s="14">
        <v>0</v>
      </c>
      <c r="M14" s="14"/>
      <c r="N14" s="14">
        <v>1.4564420812600299E-2</v>
      </c>
      <c r="O14" s="14">
        <v>2.59200502647766E-2</v>
      </c>
      <c r="P14" s="14">
        <v>2.8879324661475098E-2</v>
      </c>
      <c r="Q14" s="14">
        <v>2.9652823724765399E-2</v>
      </c>
      <c r="R14" s="14"/>
      <c r="S14" s="14">
        <v>1.6509677445075099E-2</v>
      </c>
      <c r="T14" s="14">
        <v>3.0012171984213801E-2</v>
      </c>
      <c r="U14" s="14">
        <v>1.19826870796782E-2</v>
      </c>
      <c r="V14" s="14">
        <v>1.0951319467098101E-2</v>
      </c>
      <c r="W14" s="14">
        <v>2.4708756776288199E-2</v>
      </c>
      <c r="X14" s="14">
        <v>3.1621989710351302E-2</v>
      </c>
      <c r="Y14" s="14">
        <v>3.2655377805083999E-2</v>
      </c>
      <c r="Z14" s="14">
        <v>2.63394037553621E-2</v>
      </c>
      <c r="AA14" s="14">
        <v>1.4845621630764499E-2</v>
      </c>
      <c r="AB14" s="14">
        <v>5.1892973539481899E-2</v>
      </c>
      <c r="AC14" s="14">
        <v>3.4876676397832297E-2</v>
      </c>
      <c r="AD14" s="14">
        <v>0</v>
      </c>
      <c r="AE14" s="14"/>
      <c r="AF14" s="14">
        <v>2.33082642225927E-2</v>
      </c>
      <c r="AG14" s="14">
        <v>1.96687901930842E-2</v>
      </c>
      <c r="AH14" s="14">
        <v>2.6244276599368101E-2</v>
      </c>
      <c r="AI14" s="14"/>
      <c r="AJ14" s="14">
        <v>2.0993027302145199E-2</v>
      </c>
      <c r="AK14" s="14">
        <v>2.6472506763062099E-2</v>
      </c>
      <c r="AL14" s="14">
        <v>2.37015659099621E-2</v>
      </c>
      <c r="AM14" s="14">
        <v>7.7996957212671095E-2</v>
      </c>
      <c r="AN14" s="14">
        <v>1.12600267758367E-2</v>
      </c>
      <c r="AO14" s="14"/>
      <c r="AP14" s="14">
        <v>1.93792063402069E-2</v>
      </c>
      <c r="AQ14" s="14">
        <v>2.8981698630378999E-2</v>
      </c>
      <c r="AR14" s="14">
        <v>1.12023025771479E-2</v>
      </c>
      <c r="AS14" s="14"/>
      <c r="AT14" s="14">
        <v>3.5042613601362099E-2</v>
      </c>
      <c r="AU14" s="14">
        <v>2.4908871574644699E-2</v>
      </c>
      <c r="AV14" s="14">
        <v>2.6998217195174E-2</v>
      </c>
      <c r="AW14" s="14">
        <v>1.1064402635209501E-2</v>
      </c>
      <c r="AX14" s="14">
        <v>0</v>
      </c>
      <c r="AY14" s="14"/>
      <c r="AZ14" s="14">
        <v>2.7911555397242199E-2</v>
      </c>
      <c r="BA14" s="14">
        <v>2.0473284304247701E-2</v>
      </c>
      <c r="BB14" s="14">
        <v>3.9867634012262801E-2</v>
      </c>
      <c r="BC14" s="14">
        <v>2.2904253970745098E-2</v>
      </c>
      <c r="BD14" s="14">
        <v>9.7884406289159807E-3</v>
      </c>
      <c r="BE14" s="14">
        <v>1.5425788469344301E-2</v>
      </c>
    </row>
    <row r="15" spans="2:57" x14ac:dyDescent="0.25">
      <c r="B15" s="15" t="s">
        <v>430</v>
      </c>
      <c r="C15" s="14">
        <v>0.13887793507023499</v>
      </c>
      <c r="D15" s="14">
        <v>0.116362454908759</v>
      </c>
      <c r="E15" s="14">
        <v>0.161858589639786</v>
      </c>
      <c r="F15" s="14"/>
      <c r="G15" s="14">
        <v>0.122854456144373</v>
      </c>
      <c r="H15" s="14">
        <v>0.119879334217425</v>
      </c>
      <c r="I15" s="14">
        <v>0.123125156980431</v>
      </c>
      <c r="J15" s="14">
        <v>0.16338932282389401</v>
      </c>
      <c r="K15" s="14">
        <v>0.18287780520843899</v>
      </c>
      <c r="L15" s="14">
        <v>0.115829160977728</v>
      </c>
      <c r="M15" s="14"/>
      <c r="N15" s="14">
        <v>8.4520794057905899E-2</v>
      </c>
      <c r="O15" s="14">
        <v>0.115142016686133</v>
      </c>
      <c r="P15" s="14">
        <v>0.127395441782543</v>
      </c>
      <c r="Q15" s="14">
        <v>0.26349150244427599</v>
      </c>
      <c r="R15" s="14"/>
      <c r="S15" s="14">
        <v>0.12333949216276401</v>
      </c>
      <c r="T15" s="14">
        <v>0.16656153936638901</v>
      </c>
      <c r="U15" s="14">
        <v>0.124160434339376</v>
      </c>
      <c r="V15" s="14">
        <v>0.221154194405773</v>
      </c>
      <c r="W15" s="14">
        <v>0.14727749806029899</v>
      </c>
      <c r="X15" s="14">
        <v>0.120430382374638</v>
      </c>
      <c r="Y15" s="14">
        <v>0.104090331315009</v>
      </c>
      <c r="Z15" s="14">
        <v>0.14856287638528201</v>
      </c>
      <c r="AA15" s="14">
        <v>7.9117667623261806E-2</v>
      </c>
      <c r="AB15" s="14">
        <v>0.13356330315390499</v>
      </c>
      <c r="AC15" s="14">
        <v>0.18608005244335901</v>
      </c>
      <c r="AD15" s="14">
        <v>0.15345280180867699</v>
      </c>
      <c r="AE15" s="14"/>
      <c r="AF15" s="14">
        <v>0.15346046898309099</v>
      </c>
      <c r="AG15" s="14">
        <v>0.11312372864838099</v>
      </c>
      <c r="AH15" s="14">
        <v>0.18026546223425599</v>
      </c>
      <c r="AI15" s="14"/>
      <c r="AJ15" s="14">
        <v>0.111033013823508</v>
      </c>
      <c r="AK15" s="14">
        <v>0.115975295677468</v>
      </c>
      <c r="AL15" s="14">
        <v>0.12922202534441601</v>
      </c>
      <c r="AM15" s="14">
        <v>0.19250370115427801</v>
      </c>
      <c r="AN15" s="14">
        <v>0.237143571231759</v>
      </c>
      <c r="AO15" s="14"/>
      <c r="AP15" s="14">
        <v>9.2151528428700197E-2</v>
      </c>
      <c r="AQ15" s="14">
        <v>0.13386122639690601</v>
      </c>
      <c r="AR15" s="14">
        <v>0.13052500317000601</v>
      </c>
      <c r="AS15" s="14"/>
      <c r="AT15" s="14">
        <v>0.205422154452439</v>
      </c>
      <c r="AU15" s="14">
        <v>0.140616564057055</v>
      </c>
      <c r="AV15" s="14">
        <v>0.11385391943169799</v>
      </c>
      <c r="AW15" s="14">
        <v>0.111735455547272</v>
      </c>
      <c r="AX15" s="14">
        <v>0.10213534061362201</v>
      </c>
      <c r="AY15" s="14"/>
      <c r="AZ15" s="14">
        <v>0.122192916156894</v>
      </c>
      <c r="BA15" s="14">
        <v>0.13868938311877901</v>
      </c>
      <c r="BB15" s="14">
        <v>0.176552045461153</v>
      </c>
      <c r="BC15" s="14">
        <v>0.122217611743521</v>
      </c>
      <c r="BD15" s="14">
        <v>0.177973171192122</v>
      </c>
      <c r="BE15" s="14">
        <v>0.127948559324221</v>
      </c>
    </row>
    <row r="16" spans="2:57" x14ac:dyDescent="0.25">
      <c r="B16" s="15" t="s">
        <v>87</v>
      </c>
      <c r="C16" s="23">
        <v>2.9864183902468502E-2</v>
      </c>
      <c r="D16" s="23">
        <v>2.5174344198491301E-2</v>
      </c>
      <c r="E16" s="23">
        <v>3.4987760689559402E-2</v>
      </c>
      <c r="F16" s="23"/>
      <c r="G16" s="23">
        <v>3.5784169409763103E-2</v>
      </c>
      <c r="H16" s="23">
        <v>4.54400632805642E-2</v>
      </c>
      <c r="I16" s="23">
        <v>3.3666520133258097E-2</v>
      </c>
      <c r="J16" s="23">
        <v>1.45681559642788E-2</v>
      </c>
      <c r="K16" s="23">
        <v>1.6668280593322399E-2</v>
      </c>
      <c r="L16" s="23">
        <v>2.3626262944443501E-2</v>
      </c>
      <c r="M16" s="23"/>
      <c r="N16" s="23">
        <v>2.28532256255016E-2</v>
      </c>
      <c r="O16" s="23">
        <v>2.0206076169003599E-2</v>
      </c>
      <c r="P16" s="23">
        <v>2.68365368660951E-2</v>
      </c>
      <c r="Q16" s="23">
        <v>5.7032057225912799E-2</v>
      </c>
      <c r="R16" s="23"/>
      <c r="S16" s="23">
        <v>2.6716110274327399E-2</v>
      </c>
      <c r="T16" s="23">
        <v>2.51844866607598E-2</v>
      </c>
      <c r="U16" s="23">
        <v>2.7388240811713701E-2</v>
      </c>
      <c r="V16" s="23">
        <v>3.2647230378469803E-2</v>
      </c>
      <c r="W16" s="23">
        <v>5.8956455183818202E-2</v>
      </c>
      <c r="X16" s="23">
        <v>2.0032470743290301E-2</v>
      </c>
      <c r="Y16" s="23">
        <v>6.0805073844665797E-2</v>
      </c>
      <c r="Z16" s="23">
        <v>0</v>
      </c>
      <c r="AA16" s="23">
        <v>3.2138529040818403E-2</v>
      </c>
      <c r="AB16" s="23">
        <v>1.8858967019929899E-2</v>
      </c>
      <c r="AC16" s="23">
        <v>1.9696604009595799E-2</v>
      </c>
      <c r="AD16" s="23">
        <v>2.6824917761944001E-2</v>
      </c>
      <c r="AE16" s="23"/>
      <c r="AF16" s="23">
        <v>3.2129684709972399E-2</v>
      </c>
      <c r="AG16" s="23">
        <v>2.10310584250103E-2</v>
      </c>
      <c r="AH16" s="23">
        <v>2.7335356816820099E-2</v>
      </c>
      <c r="AI16" s="23"/>
      <c r="AJ16" s="23">
        <v>2.1206811279371102E-2</v>
      </c>
      <c r="AK16" s="23">
        <v>2.7055188117590601E-2</v>
      </c>
      <c r="AL16" s="23">
        <v>1.03753574600854E-2</v>
      </c>
      <c r="AM16" s="23">
        <v>0</v>
      </c>
      <c r="AN16" s="23">
        <v>5.5314633386984897E-2</v>
      </c>
      <c r="AO16" s="23"/>
      <c r="AP16" s="23">
        <v>1.11806307001626E-2</v>
      </c>
      <c r="AQ16" s="23">
        <v>2.4562456081294801E-2</v>
      </c>
      <c r="AR16" s="23">
        <v>1.3850725424073999E-2</v>
      </c>
      <c r="AS16" s="23"/>
      <c r="AT16" s="23">
        <v>4.58377763654483E-2</v>
      </c>
      <c r="AU16" s="23">
        <v>3.1688052854638799E-2</v>
      </c>
      <c r="AV16" s="23">
        <v>2.1011188562201001E-2</v>
      </c>
      <c r="AW16" s="23">
        <v>2.05365804111734E-2</v>
      </c>
      <c r="AX16" s="23">
        <v>5.8492964562782399E-2</v>
      </c>
      <c r="AY16" s="23"/>
      <c r="AZ16" s="23">
        <v>2.4146139569818901E-2</v>
      </c>
      <c r="BA16" s="23">
        <v>2.6361366579028898E-2</v>
      </c>
      <c r="BB16" s="23">
        <v>6.3332901459934005E-2</v>
      </c>
      <c r="BC16" s="23">
        <v>3.0265474723226299E-2</v>
      </c>
      <c r="BD16" s="23">
        <v>2.09434218765043E-2</v>
      </c>
      <c r="BE16" s="23">
        <v>1.6644652085424899E-2</v>
      </c>
    </row>
    <row r="17" spans="2:2" x14ac:dyDescent="0.25">
      <c r="B17" s="39" t="s">
        <v>453</v>
      </c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B2:BE21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439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433</v>
      </c>
      <c r="C9" s="14">
        <v>0.30838062948073502</v>
      </c>
      <c r="D9" s="14">
        <v>0.30613364022371498</v>
      </c>
      <c r="E9" s="14">
        <v>0.31127717739414701</v>
      </c>
      <c r="F9" s="14"/>
      <c r="G9" s="14">
        <v>0.19771696245384199</v>
      </c>
      <c r="H9" s="14">
        <v>0.355321492335327</v>
      </c>
      <c r="I9" s="14">
        <v>0.29706510754037102</v>
      </c>
      <c r="J9" s="14">
        <v>0.29440685894225899</v>
      </c>
      <c r="K9" s="14">
        <v>0.30917547493958403</v>
      </c>
      <c r="L9" s="14">
        <v>0.36398278975076298</v>
      </c>
      <c r="M9" s="14"/>
      <c r="N9" s="14">
        <v>0.344760789276855</v>
      </c>
      <c r="O9" s="14">
        <v>0.28451881223305697</v>
      </c>
      <c r="P9" s="14">
        <v>0.30156290838007299</v>
      </c>
      <c r="Q9" s="14">
        <v>0.29994271259042099</v>
      </c>
      <c r="R9" s="14"/>
      <c r="S9" s="14">
        <v>0.335620957817236</v>
      </c>
      <c r="T9" s="14">
        <v>0.29573389944205503</v>
      </c>
      <c r="U9" s="14">
        <v>0.29450815289960303</v>
      </c>
      <c r="V9" s="14">
        <v>0.27123193350549102</v>
      </c>
      <c r="W9" s="14">
        <v>0.24435116146282601</v>
      </c>
      <c r="X9" s="14">
        <v>0.37029130808254301</v>
      </c>
      <c r="Y9" s="14">
        <v>0.32273657349514001</v>
      </c>
      <c r="Z9" s="14">
        <v>0.318392903367477</v>
      </c>
      <c r="AA9" s="14">
        <v>0.33073940056234202</v>
      </c>
      <c r="AB9" s="14">
        <v>0.29402950824823398</v>
      </c>
      <c r="AC9" s="14">
        <v>0.28015897192212202</v>
      </c>
      <c r="AD9" s="14">
        <v>0.304936744546012</v>
      </c>
      <c r="AE9" s="14"/>
      <c r="AF9" s="14">
        <v>0.33297614738706299</v>
      </c>
      <c r="AG9" s="14">
        <v>0.32546402900591398</v>
      </c>
      <c r="AH9" s="14">
        <v>0.29154719490084202</v>
      </c>
      <c r="AI9" s="14"/>
      <c r="AJ9" s="14">
        <v>0.36924618989010899</v>
      </c>
      <c r="AK9" s="14">
        <v>0.29927135196240401</v>
      </c>
      <c r="AL9" s="14">
        <v>0.29035365432925297</v>
      </c>
      <c r="AM9" s="14">
        <v>0.33735973967914201</v>
      </c>
      <c r="AN9" s="14">
        <v>0.26078079830946499</v>
      </c>
      <c r="AO9" s="14"/>
      <c r="AP9" s="14">
        <v>0.38460569490996499</v>
      </c>
      <c r="AQ9" s="14">
        <v>0.307267850178848</v>
      </c>
      <c r="AR9" s="14">
        <v>0.27121041372570298</v>
      </c>
      <c r="AS9" s="14"/>
      <c r="AT9" s="14">
        <v>0.31752160148536901</v>
      </c>
      <c r="AU9" s="14">
        <v>0.22810307345945899</v>
      </c>
      <c r="AV9" s="14">
        <v>0.31043661200892098</v>
      </c>
      <c r="AW9" s="14">
        <v>0.38403547846701003</v>
      </c>
      <c r="AX9" s="14">
        <v>0.42144157135548399</v>
      </c>
      <c r="AY9" s="14"/>
      <c r="AZ9" s="14">
        <v>0.35503742396399801</v>
      </c>
      <c r="BA9" s="14">
        <v>0.29952997016530902</v>
      </c>
      <c r="BB9" s="14">
        <v>0.27002508535780201</v>
      </c>
      <c r="BC9" s="14">
        <v>0.26500141021093299</v>
      </c>
      <c r="BD9" s="14">
        <v>0.31956229316566898</v>
      </c>
      <c r="BE9" s="14">
        <v>0.357030644869404</v>
      </c>
    </row>
    <row r="10" spans="2:57" x14ac:dyDescent="0.25">
      <c r="B10" s="15" t="s">
        <v>434</v>
      </c>
      <c r="C10" s="14">
        <v>0.409550722659142</v>
      </c>
      <c r="D10" s="14">
        <v>0.43029470960508198</v>
      </c>
      <c r="E10" s="14">
        <v>0.39169919483920401</v>
      </c>
      <c r="F10" s="14"/>
      <c r="G10" s="14">
        <v>0.37058786967153701</v>
      </c>
      <c r="H10" s="14">
        <v>0.38922542631045898</v>
      </c>
      <c r="I10" s="14">
        <v>0.442851026525034</v>
      </c>
      <c r="J10" s="14">
        <v>0.39164310919844297</v>
      </c>
      <c r="K10" s="14">
        <v>0.430001999289849</v>
      </c>
      <c r="L10" s="14">
        <v>0.42595477237518098</v>
      </c>
      <c r="M10" s="14"/>
      <c r="N10" s="14">
        <v>0.35799764918717802</v>
      </c>
      <c r="O10" s="14">
        <v>0.42716367500255797</v>
      </c>
      <c r="P10" s="14">
        <v>0.46434692834316998</v>
      </c>
      <c r="Q10" s="14">
        <v>0.40032132529103398</v>
      </c>
      <c r="R10" s="14"/>
      <c r="S10" s="14">
        <v>0.34312686077536098</v>
      </c>
      <c r="T10" s="14">
        <v>0.39891496881739802</v>
      </c>
      <c r="U10" s="14">
        <v>0.39894869950740902</v>
      </c>
      <c r="V10" s="14">
        <v>0.42305015040434402</v>
      </c>
      <c r="W10" s="14">
        <v>0.486386485858114</v>
      </c>
      <c r="X10" s="14">
        <v>0.42462175583998801</v>
      </c>
      <c r="Y10" s="14">
        <v>0.43314058083988499</v>
      </c>
      <c r="Z10" s="14">
        <v>0.42435453891907299</v>
      </c>
      <c r="AA10" s="14">
        <v>0.41755658105993698</v>
      </c>
      <c r="AB10" s="14">
        <v>0.41011428115218501</v>
      </c>
      <c r="AC10" s="14">
        <v>0.38880015385964201</v>
      </c>
      <c r="AD10" s="14">
        <v>0.45031295800712501</v>
      </c>
      <c r="AE10" s="14"/>
      <c r="AF10" s="14">
        <v>0.430808272229386</v>
      </c>
      <c r="AG10" s="14">
        <v>0.39755279727432802</v>
      </c>
      <c r="AH10" s="14">
        <v>0.44966978430155902</v>
      </c>
      <c r="AI10" s="14"/>
      <c r="AJ10" s="14">
        <v>0.42769620765580202</v>
      </c>
      <c r="AK10" s="14">
        <v>0.41476917707681099</v>
      </c>
      <c r="AL10" s="14">
        <v>0.41519458231863798</v>
      </c>
      <c r="AM10" s="14">
        <v>0.38458227618406199</v>
      </c>
      <c r="AN10" s="14">
        <v>0.41470323213867899</v>
      </c>
      <c r="AO10" s="14"/>
      <c r="AP10" s="14">
        <v>0.440821047072391</v>
      </c>
      <c r="AQ10" s="14">
        <v>0.39083855400977102</v>
      </c>
      <c r="AR10" s="14">
        <v>0.422755759744808</v>
      </c>
      <c r="AS10" s="14"/>
      <c r="AT10" s="14">
        <v>0.45071681139373698</v>
      </c>
      <c r="AU10" s="14">
        <v>0.40807957690145702</v>
      </c>
      <c r="AV10" s="14">
        <v>0.40387449658879698</v>
      </c>
      <c r="AW10" s="14">
        <v>0.35021060701701701</v>
      </c>
      <c r="AX10" s="14">
        <v>0.262280318395476</v>
      </c>
      <c r="AY10" s="14"/>
      <c r="AZ10" s="14">
        <v>0.40566652369308398</v>
      </c>
      <c r="BA10" s="14">
        <v>0.41659027466013399</v>
      </c>
      <c r="BB10" s="14">
        <v>0.40914173785268798</v>
      </c>
      <c r="BC10" s="14">
        <v>0.420344795199804</v>
      </c>
      <c r="BD10" s="14">
        <v>0.37624415526273802</v>
      </c>
      <c r="BE10" s="14">
        <v>0.41996159240602698</v>
      </c>
    </row>
    <row r="11" spans="2:57" x14ac:dyDescent="0.25">
      <c r="B11" s="15" t="s">
        <v>435</v>
      </c>
      <c r="C11" s="14">
        <v>0.13376307715698199</v>
      </c>
      <c r="D11" s="14">
        <v>0.12514221692067901</v>
      </c>
      <c r="E11" s="14">
        <v>0.13909668609297399</v>
      </c>
      <c r="F11" s="14"/>
      <c r="G11" s="14">
        <v>0.235542305724524</v>
      </c>
      <c r="H11" s="14">
        <v>0.120972713259931</v>
      </c>
      <c r="I11" s="14">
        <v>9.6844055156736303E-2</v>
      </c>
      <c r="J11" s="14">
        <v>0.118299168121975</v>
      </c>
      <c r="K11" s="14">
        <v>0.13718412337743699</v>
      </c>
      <c r="L11" s="14">
        <v>0.116487285807404</v>
      </c>
      <c r="M11" s="14"/>
      <c r="N11" s="14">
        <v>0.14252498908996</v>
      </c>
      <c r="O11" s="14">
        <v>0.14594057534445701</v>
      </c>
      <c r="P11" s="14">
        <v>0.113373496734573</v>
      </c>
      <c r="Q11" s="14">
        <v>0.1273628340373</v>
      </c>
      <c r="R11" s="14"/>
      <c r="S11" s="14">
        <v>0.16200461015042</v>
      </c>
      <c r="T11" s="14">
        <v>0.18026816839971699</v>
      </c>
      <c r="U11" s="14">
        <v>0.124910363231842</v>
      </c>
      <c r="V11" s="14">
        <v>0.11868465310477699</v>
      </c>
      <c r="W11" s="14">
        <v>0.112769385148346</v>
      </c>
      <c r="X11" s="14">
        <v>7.8106234287419196E-2</v>
      </c>
      <c r="Y11" s="14">
        <v>0.148642823109429</v>
      </c>
      <c r="Z11" s="14">
        <v>0.13036030010914201</v>
      </c>
      <c r="AA11" s="14">
        <v>0.132397256110385</v>
      </c>
      <c r="AB11" s="14">
        <v>0.11996183134038201</v>
      </c>
      <c r="AC11" s="14">
        <v>0.14103767956410601</v>
      </c>
      <c r="AD11" s="14">
        <v>8.3548436483171201E-2</v>
      </c>
      <c r="AE11" s="14"/>
      <c r="AF11" s="14">
        <v>0.109671504695321</v>
      </c>
      <c r="AG11" s="14">
        <v>0.13513336365095699</v>
      </c>
      <c r="AH11" s="14">
        <v>9.41951887346235E-2</v>
      </c>
      <c r="AI11" s="14"/>
      <c r="AJ11" s="14">
        <v>9.96038079881119E-2</v>
      </c>
      <c r="AK11" s="14">
        <v>0.15141872047117799</v>
      </c>
      <c r="AL11" s="14">
        <v>0.124661256292055</v>
      </c>
      <c r="AM11" s="14">
        <v>9.84778526549452E-2</v>
      </c>
      <c r="AN11" s="14">
        <v>0.13398044912568299</v>
      </c>
      <c r="AO11" s="14"/>
      <c r="AP11" s="14">
        <v>9.9091385042109695E-2</v>
      </c>
      <c r="AQ11" s="14">
        <v>0.16641720998194401</v>
      </c>
      <c r="AR11" s="14">
        <v>0.13547689781246799</v>
      </c>
      <c r="AS11" s="14"/>
      <c r="AT11" s="14">
        <v>0.11176400299193399</v>
      </c>
      <c r="AU11" s="14">
        <v>0.16281051408880501</v>
      </c>
      <c r="AV11" s="14">
        <v>0.13734034371147</v>
      </c>
      <c r="AW11" s="14">
        <v>0.14677807702276499</v>
      </c>
      <c r="AX11" s="14">
        <v>6.4815701385389099E-2</v>
      </c>
      <c r="AY11" s="14"/>
      <c r="AZ11" s="14">
        <v>0.10636160092703199</v>
      </c>
      <c r="BA11" s="14">
        <v>0.14273558295193201</v>
      </c>
      <c r="BB11" s="14">
        <v>0.145206460735472</v>
      </c>
      <c r="BC11" s="14">
        <v>0.148265068204535</v>
      </c>
      <c r="BD11" s="14">
        <v>0.14915804486748399</v>
      </c>
      <c r="BE11" s="14">
        <v>0.10398142513856699</v>
      </c>
    </row>
    <row r="12" spans="2:57" x14ac:dyDescent="0.25">
      <c r="B12" s="15" t="s">
        <v>436</v>
      </c>
      <c r="C12" s="14">
        <v>6.2081189844543097E-2</v>
      </c>
      <c r="D12" s="14">
        <v>5.2636028332639501E-2</v>
      </c>
      <c r="E12" s="14">
        <v>7.0771373127232598E-2</v>
      </c>
      <c r="F12" s="14"/>
      <c r="G12" s="14">
        <v>0.128835530832352</v>
      </c>
      <c r="H12" s="14">
        <v>4.5865372074450302E-2</v>
      </c>
      <c r="I12" s="14">
        <v>7.6987704821951594E-2</v>
      </c>
      <c r="J12" s="14">
        <v>6.5053279658925295E-2</v>
      </c>
      <c r="K12" s="14">
        <v>6.0389183230462197E-2</v>
      </c>
      <c r="L12" s="14">
        <v>1.7320750250234902E-2</v>
      </c>
      <c r="M12" s="14"/>
      <c r="N12" s="14">
        <v>8.2506632430280599E-2</v>
      </c>
      <c r="O12" s="14">
        <v>5.9145256991103803E-2</v>
      </c>
      <c r="P12" s="14">
        <v>3.55574868156718E-2</v>
      </c>
      <c r="Q12" s="14">
        <v>6.7540551764884396E-2</v>
      </c>
      <c r="R12" s="14"/>
      <c r="S12" s="14">
        <v>6.8362372257194506E-2</v>
      </c>
      <c r="T12" s="14">
        <v>6.8448709860268894E-2</v>
      </c>
      <c r="U12" s="14">
        <v>5.42277530788444E-2</v>
      </c>
      <c r="V12" s="14">
        <v>5.7363383625991297E-2</v>
      </c>
      <c r="W12" s="14">
        <v>4.8906924520067001E-2</v>
      </c>
      <c r="X12" s="14">
        <v>6.5643140272310899E-2</v>
      </c>
      <c r="Y12" s="14">
        <v>4.1268040108509298E-2</v>
      </c>
      <c r="Z12" s="14">
        <v>6.0300380240148797E-2</v>
      </c>
      <c r="AA12" s="14">
        <v>4.68595586121376E-2</v>
      </c>
      <c r="AB12" s="14">
        <v>6.5244681746386105E-2</v>
      </c>
      <c r="AC12" s="14">
        <v>9.1976447017318705E-2</v>
      </c>
      <c r="AD12" s="14">
        <v>0.11475358957611199</v>
      </c>
      <c r="AE12" s="14"/>
      <c r="AF12" s="14">
        <v>4.1536003438171799E-2</v>
      </c>
      <c r="AG12" s="14">
        <v>6.63863288786114E-2</v>
      </c>
      <c r="AH12" s="14">
        <v>4.3441704907181099E-2</v>
      </c>
      <c r="AI12" s="14"/>
      <c r="AJ12" s="14">
        <v>2.7698729785131E-2</v>
      </c>
      <c r="AK12" s="14">
        <v>6.1579741925465399E-2</v>
      </c>
      <c r="AL12" s="14">
        <v>5.2537405290579903E-2</v>
      </c>
      <c r="AM12" s="14">
        <v>0.140568536252061</v>
      </c>
      <c r="AN12" s="14">
        <v>5.04134691393575E-2</v>
      </c>
      <c r="AO12" s="14"/>
      <c r="AP12" s="14">
        <v>2.6394710811826001E-2</v>
      </c>
      <c r="AQ12" s="14">
        <v>6.1329963786335699E-2</v>
      </c>
      <c r="AR12" s="14">
        <v>9.5959680384869406E-2</v>
      </c>
      <c r="AS12" s="14"/>
      <c r="AT12" s="14">
        <v>3.4568824352280703E-2</v>
      </c>
      <c r="AU12" s="14">
        <v>7.3220304104419903E-2</v>
      </c>
      <c r="AV12" s="14">
        <v>8.0289723918600397E-2</v>
      </c>
      <c r="AW12" s="14">
        <v>7.3100862782452106E-2</v>
      </c>
      <c r="AX12" s="14">
        <v>0.15851623352528499</v>
      </c>
      <c r="AY12" s="14"/>
      <c r="AZ12" s="14">
        <v>6.3239746962944099E-2</v>
      </c>
      <c r="BA12" s="14">
        <v>6.5187532770753107E-2</v>
      </c>
      <c r="BB12" s="14">
        <v>4.6673166575819998E-2</v>
      </c>
      <c r="BC12" s="14">
        <v>7.4207363064433707E-2</v>
      </c>
      <c r="BD12" s="14">
        <v>5.9302740305772997E-2</v>
      </c>
      <c r="BE12" s="14">
        <v>4.2871425439216702E-2</v>
      </c>
    </row>
    <row r="13" spans="2:57" x14ac:dyDescent="0.25">
      <c r="B13" s="15" t="s">
        <v>87</v>
      </c>
      <c r="C13" s="14">
        <v>8.6224380858598001E-2</v>
      </c>
      <c r="D13" s="14">
        <v>8.5793404917884605E-2</v>
      </c>
      <c r="E13" s="14">
        <v>8.71555685464422E-2</v>
      </c>
      <c r="F13" s="14"/>
      <c r="G13" s="14">
        <v>6.7317331317744894E-2</v>
      </c>
      <c r="H13" s="14">
        <v>8.8614996019832901E-2</v>
      </c>
      <c r="I13" s="14">
        <v>8.6252105955907696E-2</v>
      </c>
      <c r="J13" s="14">
        <v>0.130597584078397</v>
      </c>
      <c r="K13" s="14">
        <v>6.3249219162667306E-2</v>
      </c>
      <c r="L13" s="14">
        <v>7.62544018164171E-2</v>
      </c>
      <c r="M13" s="14"/>
      <c r="N13" s="14">
        <v>7.2209940015726906E-2</v>
      </c>
      <c r="O13" s="14">
        <v>8.3231680428824104E-2</v>
      </c>
      <c r="P13" s="14">
        <v>8.5159179726512199E-2</v>
      </c>
      <c r="Q13" s="14">
        <v>0.104832576316361</v>
      </c>
      <c r="R13" s="14"/>
      <c r="S13" s="14">
        <v>9.0885198999788697E-2</v>
      </c>
      <c r="T13" s="14">
        <v>5.6634253480561302E-2</v>
      </c>
      <c r="U13" s="14">
        <v>0.12740503128230199</v>
      </c>
      <c r="V13" s="14">
        <v>0.129669879359396</v>
      </c>
      <c r="W13" s="14">
        <v>0.107586043010647</v>
      </c>
      <c r="X13" s="14">
        <v>6.1337561517738601E-2</v>
      </c>
      <c r="Y13" s="14">
        <v>5.4211982447035997E-2</v>
      </c>
      <c r="Z13" s="14">
        <v>6.6591877364158794E-2</v>
      </c>
      <c r="AA13" s="14">
        <v>7.2447203655197301E-2</v>
      </c>
      <c r="AB13" s="14">
        <v>0.11064969751281301</v>
      </c>
      <c r="AC13" s="14">
        <v>9.8026747636811101E-2</v>
      </c>
      <c r="AD13" s="14">
        <v>4.64482713875803E-2</v>
      </c>
      <c r="AE13" s="14"/>
      <c r="AF13" s="14">
        <v>8.5008072250058506E-2</v>
      </c>
      <c r="AG13" s="14">
        <v>7.5463481190190002E-2</v>
      </c>
      <c r="AH13" s="14">
        <v>0.121146127155794</v>
      </c>
      <c r="AI13" s="14"/>
      <c r="AJ13" s="14">
        <v>7.5755064680845599E-2</v>
      </c>
      <c r="AK13" s="14">
        <v>7.2961008564140895E-2</v>
      </c>
      <c r="AL13" s="14">
        <v>0.117253101769475</v>
      </c>
      <c r="AM13" s="14">
        <v>3.9011595229789399E-2</v>
      </c>
      <c r="AN13" s="14">
        <v>0.14012205128681501</v>
      </c>
      <c r="AO13" s="14"/>
      <c r="AP13" s="14">
        <v>4.9087162163708502E-2</v>
      </c>
      <c r="AQ13" s="14">
        <v>7.4146422043101998E-2</v>
      </c>
      <c r="AR13" s="14">
        <v>7.4597248332152102E-2</v>
      </c>
      <c r="AS13" s="14"/>
      <c r="AT13" s="14">
        <v>8.54287597766797E-2</v>
      </c>
      <c r="AU13" s="14">
        <v>0.127786531445859</v>
      </c>
      <c r="AV13" s="14">
        <v>6.8058823772211896E-2</v>
      </c>
      <c r="AW13" s="14">
        <v>4.5874974710756002E-2</v>
      </c>
      <c r="AX13" s="14">
        <v>9.2946175338365494E-2</v>
      </c>
      <c r="AY13" s="14"/>
      <c r="AZ13" s="14">
        <v>6.9694704452942499E-2</v>
      </c>
      <c r="BA13" s="14">
        <v>7.5956639451871005E-2</v>
      </c>
      <c r="BB13" s="14">
        <v>0.12895354947821799</v>
      </c>
      <c r="BC13" s="14">
        <v>9.2181363320293794E-2</v>
      </c>
      <c r="BD13" s="14">
        <v>9.5732766398336902E-2</v>
      </c>
      <c r="BE13" s="14">
        <v>7.6154912146785395E-2</v>
      </c>
    </row>
    <row r="14" spans="2:57" x14ac:dyDescent="0.25">
      <c r="B14" s="15" t="s">
        <v>437</v>
      </c>
      <c r="C14" s="18">
        <v>0.71793135213987702</v>
      </c>
      <c r="D14" s="18">
        <v>0.73642834982879701</v>
      </c>
      <c r="E14" s="18">
        <v>0.70297637223335097</v>
      </c>
      <c r="F14" s="18"/>
      <c r="G14" s="18">
        <v>0.56830483212537897</v>
      </c>
      <c r="H14" s="18">
        <v>0.74454691864578604</v>
      </c>
      <c r="I14" s="18">
        <v>0.73991613406540502</v>
      </c>
      <c r="J14" s="18">
        <v>0.68604996814070196</v>
      </c>
      <c r="K14" s="18">
        <v>0.73917747422943303</v>
      </c>
      <c r="L14" s="18">
        <v>0.78993756212594402</v>
      </c>
      <c r="M14" s="18"/>
      <c r="N14" s="18">
        <v>0.70275843846403296</v>
      </c>
      <c r="O14" s="18">
        <v>0.711682487235615</v>
      </c>
      <c r="P14" s="18">
        <v>0.76590983672324298</v>
      </c>
      <c r="Q14" s="18">
        <v>0.70026403788145497</v>
      </c>
      <c r="R14" s="18"/>
      <c r="S14" s="18">
        <v>0.67874781859259703</v>
      </c>
      <c r="T14" s="18">
        <v>0.69464886825945305</v>
      </c>
      <c r="U14" s="18">
        <v>0.69345685240701205</v>
      </c>
      <c r="V14" s="18">
        <v>0.69428208390983503</v>
      </c>
      <c r="W14" s="18">
        <v>0.73073764732094004</v>
      </c>
      <c r="X14" s="18">
        <v>0.79491306392253103</v>
      </c>
      <c r="Y14" s="18">
        <v>0.755877154335026</v>
      </c>
      <c r="Z14" s="18">
        <v>0.74274744228654999</v>
      </c>
      <c r="AA14" s="18">
        <v>0.74829598162227995</v>
      </c>
      <c r="AB14" s="18">
        <v>0.704143789400418</v>
      </c>
      <c r="AC14" s="18">
        <v>0.66895912578176397</v>
      </c>
      <c r="AD14" s="18">
        <v>0.75524970255313695</v>
      </c>
      <c r="AE14" s="18"/>
      <c r="AF14" s="18">
        <v>0.76378441961644805</v>
      </c>
      <c r="AG14" s="18">
        <v>0.723016826280242</v>
      </c>
      <c r="AH14" s="18">
        <v>0.74121697920240104</v>
      </c>
      <c r="AI14" s="18"/>
      <c r="AJ14" s="18">
        <v>0.79694239754591201</v>
      </c>
      <c r="AK14" s="18">
        <v>0.714040529039215</v>
      </c>
      <c r="AL14" s="18">
        <v>0.70554823664789101</v>
      </c>
      <c r="AM14" s="18">
        <v>0.72194201586320395</v>
      </c>
      <c r="AN14" s="18">
        <v>0.67548403044814398</v>
      </c>
      <c r="AO14" s="18"/>
      <c r="AP14" s="18">
        <v>0.82542674198235599</v>
      </c>
      <c r="AQ14" s="18">
        <v>0.69810640418861902</v>
      </c>
      <c r="AR14" s="18">
        <v>0.69396617347051104</v>
      </c>
      <c r="AS14" s="18"/>
      <c r="AT14" s="18">
        <v>0.76823841287910599</v>
      </c>
      <c r="AU14" s="18">
        <v>0.63618265036091604</v>
      </c>
      <c r="AV14" s="18">
        <v>0.71431110859771796</v>
      </c>
      <c r="AW14" s="18">
        <v>0.73424608548402703</v>
      </c>
      <c r="AX14" s="18">
        <v>0.68372188975096004</v>
      </c>
      <c r="AY14" s="18"/>
      <c r="AZ14" s="18">
        <v>0.76070394765708205</v>
      </c>
      <c r="BA14" s="18">
        <v>0.71612024482544401</v>
      </c>
      <c r="BB14" s="18">
        <v>0.67916682321049004</v>
      </c>
      <c r="BC14" s="18">
        <v>0.68534620541073799</v>
      </c>
      <c r="BD14" s="18">
        <v>0.695806448428406</v>
      </c>
      <c r="BE14" s="18">
        <v>0.77699223727543099</v>
      </c>
    </row>
    <row r="15" spans="2:57" x14ac:dyDescent="0.25">
      <c r="B15" s="15" t="s">
        <v>438</v>
      </c>
      <c r="C15" s="18">
        <v>0.19584426700152499</v>
      </c>
      <c r="D15" s="18">
        <v>0.17777824525331801</v>
      </c>
      <c r="E15" s="18">
        <v>0.20986805922020699</v>
      </c>
      <c r="F15" s="18"/>
      <c r="G15" s="18">
        <v>0.364377836556876</v>
      </c>
      <c r="H15" s="18">
        <v>0.16683808533438099</v>
      </c>
      <c r="I15" s="18">
        <v>0.17383175997868799</v>
      </c>
      <c r="J15" s="18">
        <v>0.18335244778090101</v>
      </c>
      <c r="K15" s="18">
        <v>0.19757330660790001</v>
      </c>
      <c r="L15" s="18">
        <v>0.133808036057639</v>
      </c>
      <c r="M15" s="18"/>
      <c r="N15" s="18">
        <v>0.225031621520241</v>
      </c>
      <c r="O15" s="18">
        <v>0.20508583233556099</v>
      </c>
      <c r="P15" s="18">
        <v>0.14893098355024501</v>
      </c>
      <c r="Q15" s="18">
        <v>0.194903385802184</v>
      </c>
      <c r="R15" s="18"/>
      <c r="S15" s="18">
        <v>0.230366982407615</v>
      </c>
      <c r="T15" s="18">
        <v>0.24871687825998601</v>
      </c>
      <c r="U15" s="18">
        <v>0.17913811631068599</v>
      </c>
      <c r="V15" s="18">
        <v>0.17604803673076799</v>
      </c>
      <c r="W15" s="18">
        <v>0.16167630966841301</v>
      </c>
      <c r="X15" s="18">
        <v>0.14374937455973</v>
      </c>
      <c r="Y15" s="18">
        <v>0.18991086321793799</v>
      </c>
      <c r="Z15" s="18">
        <v>0.19066068034929101</v>
      </c>
      <c r="AA15" s="18">
        <v>0.179256814722523</v>
      </c>
      <c r="AB15" s="18">
        <v>0.185206513086768</v>
      </c>
      <c r="AC15" s="18">
        <v>0.23301412658142501</v>
      </c>
      <c r="AD15" s="18">
        <v>0.19830202605928299</v>
      </c>
      <c r="AE15" s="18"/>
      <c r="AF15" s="18">
        <v>0.15120750813349301</v>
      </c>
      <c r="AG15" s="18">
        <v>0.201519692529568</v>
      </c>
      <c r="AH15" s="18">
        <v>0.13763689364180501</v>
      </c>
      <c r="AI15" s="18"/>
      <c r="AJ15" s="18">
        <v>0.12730253777324299</v>
      </c>
      <c r="AK15" s="18">
        <v>0.21299846239664399</v>
      </c>
      <c r="AL15" s="18">
        <v>0.177198661582635</v>
      </c>
      <c r="AM15" s="18">
        <v>0.239046388907007</v>
      </c>
      <c r="AN15" s="18">
        <v>0.18439391826504101</v>
      </c>
      <c r="AO15" s="18"/>
      <c r="AP15" s="18">
        <v>0.125486095853936</v>
      </c>
      <c r="AQ15" s="18">
        <v>0.22774717376827899</v>
      </c>
      <c r="AR15" s="18">
        <v>0.23143657819733701</v>
      </c>
      <c r="AS15" s="18"/>
      <c r="AT15" s="18">
        <v>0.14633282734421499</v>
      </c>
      <c r="AU15" s="18">
        <v>0.23603081819322499</v>
      </c>
      <c r="AV15" s="18">
        <v>0.21763006763007001</v>
      </c>
      <c r="AW15" s="18">
        <v>0.219878939805217</v>
      </c>
      <c r="AX15" s="18">
        <v>0.22333193491067399</v>
      </c>
      <c r="AY15" s="18"/>
      <c r="AZ15" s="18">
        <v>0.169601347889976</v>
      </c>
      <c r="BA15" s="18">
        <v>0.20792311572268499</v>
      </c>
      <c r="BB15" s="18">
        <v>0.19187962731129199</v>
      </c>
      <c r="BC15" s="18">
        <v>0.22247243126896801</v>
      </c>
      <c r="BD15" s="18">
        <v>0.208460785173257</v>
      </c>
      <c r="BE15" s="18">
        <v>0.14685285057778399</v>
      </c>
    </row>
    <row r="16" spans="2:57" x14ac:dyDescent="0.25">
      <c r="B16" s="15" t="s">
        <v>89</v>
      </c>
      <c r="C16" s="19">
        <v>0.522087085138353</v>
      </c>
      <c r="D16" s="19">
        <v>0.55865010457547903</v>
      </c>
      <c r="E16" s="19">
        <v>0.49310831301314401</v>
      </c>
      <c r="F16" s="19"/>
      <c r="G16" s="19">
        <v>0.20392699556850299</v>
      </c>
      <c r="H16" s="19">
        <v>0.57770883331140499</v>
      </c>
      <c r="I16" s="19">
        <v>0.56608437408671697</v>
      </c>
      <c r="J16" s="19">
        <v>0.50269752035980098</v>
      </c>
      <c r="K16" s="19">
        <v>0.54160416762153296</v>
      </c>
      <c r="L16" s="19">
        <v>0.65612952606830499</v>
      </c>
      <c r="M16" s="19"/>
      <c r="N16" s="19">
        <v>0.47772681694379199</v>
      </c>
      <c r="O16" s="19">
        <v>0.50659665490005401</v>
      </c>
      <c r="P16" s="19">
        <v>0.61697885317299705</v>
      </c>
      <c r="Q16" s="19">
        <v>0.50536065207927106</v>
      </c>
      <c r="R16" s="19"/>
      <c r="S16" s="19">
        <v>0.44838083618498198</v>
      </c>
      <c r="T16" s="19">
        <v>0.44593198999946698</v>
      </c>
      <c r="U16" s="19">
        <v>0.51431873609632595</v>
      </c>
      <c r="V16" s="19">
        <v>0.51823404717906696</v>
      </c>
      <c r="W16" s="19">
        <v>0.56906133765252798</v>
      </c>
      <c r="X16" s="19">
        <v>0.651163689362801</v>
      </c>
      <c r="Y16" s="19">
        <v>0.56596629111708796</v>
      </c>
      <c r="Z16" s="19">
        <v>0.55208676193725903</v>
      </c>
      <c r="AA16" s="19">
        <v>0.56903916689975698</v>
      </c>
      <c r="AB16" s="19">
        <v>0.51893727631365005</v>
      </c>
      <c r="AC16" s="19">
        <v>0.43594499920033902</v>
      </c>
      <c r="AD16" s="19">
        <v>0.55694767649385402</v>
      </c>
      <c r="AE16" s="19"/>
      <c r="AF16" s="19">
        <v>0.61257691148295501</v>
      </c>
      <c r="AG16" s="19">
        <v>0.52149713375067397</v>
      </c>
      <c r="AH16" s="19">
        <v>0.60358008556059695</v>
      </c>
      <c r="AI16" s="19"/>
      <c r="AJ16" s="19">
        <v>0.66963985977266904</v>
      </c>
      <c r="AK16" s="19">
        <v>0.501042066642572</v>
      </c>
      <c r="AL16" s="19">
        <v>0.52834957506525604</v>
      </c>
      <c r="AM16" s="19">
        <v>0.48289562695619698</v>
      </c>
      <c r="AN16" s="19">
        <v>0.491090112183103</v>
      </c>
      <c r="AO16" s="19"/>
      <c r="AP16" s="19">
        <v>0.69994064612842</v>
      </c>
      <c r="AQ16" s="19">
        <v>0.470359230420339</v>
      </c>
      <c r="AR16" s="19">
        <v>0.462529595273174</v>
      </c>
      <c r="AS16" s="19"/>
      <c r="AT16" s="19">
        <v>0.62190558553489095</v>
      </c>
      <c r="AU16" s="19">
        <v>0.40015183216769101</v>
      </c>
      <c r="AV16" s="19">
        <v>0.49668104096764798</v>
      </c>
      <c r="AW16" s="19">
        <v>0.51436714567881003</v>
      </c>
      <c r="AX16" s="19">
        <v>0.460389954840286</v>
      </c>
      <c r="AY16" s="19"/>
      <c r="AZ16" s="19">
        <v>0.591102599767106</v>
      </c>
      <c r="BA16" s="19">
        <v>0.50819712910275805</v>
      </c>
      <c r="BB16" s="19">
        <v>0.487287195899198</v>
      </c>
      <c r="BC16" s="19">
        <v>0.46287377414177</v>
      </c>
      <c r="BD16" s="19">
        <v>0.48734566325515</v>
      </c>
      <c r="BE16" s="19">
        <v>0.63013938669764702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B2:BE21"/>
  <sheetViews>
    <sheetView showGridLines="0" topLeftCell="A8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4" width="10.7109375" customWidth="1"/>
    <col min="45" max="45" width="2.140625" customWidth="1"/>
    <col min="46" max="50" width="10.7109375" customWidth="1"/>
    <col min="51" max="51" width="2.140625" customWidth="1"/>
    <col min="52" max="57" width="10.7109375" customWidth="1"/>
    <col min="58" max="58" width="2.140625" customWidth="1"/>
  </cols>
  <sheetData>
    <row r="2" spans="2:57" ht="39.950000000000003" customHeight="1" x14ac:dyDescent="0.25">
      <c r="D2" s="29" t="s">
        <v>446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5" spans="2:57" ht="30" customHeight="1" x14ac:dyDescent="0.25">
      <c r="B5" s="22"/>
      <c r="C5" s="22"/>
      <c r="D5" s="30" t="s">
        <v>62</v>
      </c>
      <c r="E5" s="30"/>
      <c r="F5" s="22"/>
      <c r="G5" s="30" t="s">
        <v>63</v>
      </c>
      <c r="H5" s="30"/>
      <c r="I5" s="30"/>
      <c r="J5" s="30"/>
      <c r="K5" s="30"/>
      <c r="L5" s="30"/>
      <c r="M5" s="22"/>
      <c r="N5" s="30" t="s">
        <v>64</v>
      </c>
      <c r="O5" s="30"/>
      <c r="P5" s="30"/>
      <c r="Q5" s="30"/>
      <c r="R5" s="22"/>
      <c r="S5" s="30" t="s">
        <v>65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66</v>
      </c>
      <c r="AG5" s="30"/>
      <c r="AH5" s="30"/>
      <c r="AI5" s="22"/>
      <c r="AJ5" s="30" t="s">
        <v>67</v>
      </c>
      <c r="AK5" s="30"/>
      <c r="AL5" s="30"/>
      <c r="AM5" s="30"/>
      <c r="AN5" s="30"/>
      <c r="AO5" s="22"/>
      <c r="AP5" s="30" t="s">
        <v>68</v>
      </c>
      <c r="AQ5" s="30"/>
      <c r="AR5" s="30"/>
      <c r="AS5" s="22"/>
      <c r="AT5" s="30" t="s">
        <v>69</v>
      </c>
      <c r="AU5" s="30"/>
      <c r="AV5" s="30"/>
      <c r="AW5" s="30"/>
      <c r="AX5" s="30"/>
      <c r="AY5" s="22"/>
      <c r="AZ5" s="30" t="s">
        <v>70</v>
      </c>
      <c r="BA5" s="30"/>
      <c r="BB5" s="30"/>
      <c r="BC5" s="30"/>
      <c r="BD5" s="30"/>
      <c r="BE5" s="30"/>
    </row>
    <row r="6" spans="2:57" ht="75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Z6" s="12" t="s">
        <v>56</v>
      </c>
      <c r="BA6" s="12" t="s">
        <v>57</v>
      </c>
      <c r="BB6" s="12" t="s">
        <v>58</v>
      </c>
      <c r="BC6" s="12" t="s">
        <v>59</v>
      </c>
      <c r="BD6" s="12" t="s">
        <v>60</v>
      </c>
      <c r="BE6" s="12" t="s">
        <v>61</v>
      </c>
    </row>
    <row r="7" spans="2:57" ht="30" customHeight="1" x14ac:dyDescent="0.25">
      <c r="B7" s="10" t="s">
        <v>19</v>
      </c>
      <c r="C7" s="10">
        <v>2013</v>
      </c>
      <c r="D7" s="10">
        <v>969</v>
      </c>
      <c r="E7" s="10">
        <v>1038</v>
      </c>
      <c r="F7" s="10"/>
      <c r="G7" s="10">
        <v>268</v>
      </c>
      <c r="H7" s="10">
        <v>312</v>
      </c>
      <c r="I7" s="10">
        <v>327</v>
      </c>
      <c r="J7" s="10">
        <v>347</v>
      </c>
      <c r="K7" s="10">
        <v>312</v>
      </c>
      <c r="L7" s="10">
        <v>447</v>
      </c>
      <c r="M7" s="10"/>
      <c r="N7" s="10">
        <v>576</v>
      </c>
      <c r="O7" s="10">
        <v>555</v>
      </c>
      <c r="P7" s="10">
        <v>413</v>
      </c>
      <c r="Q7" s="10">
        <v>460</v>
      </c>
      <c r="R7" s="10"/>
      <c r="S7" s="10">
        <v>268</v>
      </c>
      <c r="T7" s="10">
        <v>277</v>
      </c>
      <c r="U7" s="10">
        <v>168</v>
      </c>
      <c r="V7" s="10">
        <v>177</v>
      </c>
      <c r="W7" s="10">
        <v>141</v>
      </c>
      <c r="X7" s="10">
        <v>172</v>
      </c>
      <c r="Y7" s="10">
        <v>167</v>
      </c>
      <c r="Z7" s="10">
        <v>85</v>
      </c>
      <c r="AA7" s="10">
        <v>220</v>
      </c>
      <c r="AB7" s="10">
        <v>172</v>
      </c>
      <c r="AC7" s="10">
        <v>103</v>
      </c>
      <c r="AD7" s="10">
        <v>63</v>
      </c>
      <c r="AE7" s="10"/>
      <c r="AF7" s="10">
        <v>705</v>
      </c>
      <c r="AG7" s="10">
        <v>817</v>
      </c>
      <c r="AH7" s="10">
        <v>271</v>
      </c>
      <c r="AI7" s="10"/>
      <c r="AJ7" s="10">
        <v>680</v>
      </c>
      <c r="AK7" s="10">
        <v>562</v>
      </c>
      <c r="AL7" s="10">
        <v>161</v>
      </c>
      <c r="AM7" s="10">
        <v>28</v>
      </c>
      <c r="AN7" s="10">
        <v>248</v>
      </c>
      <c r="AO7" s="10"/>
      <c r="AP7" s="10">
        <v>380</v>
      </c>
      <c r="AQ7" s="10">
        <v>725</v>
      </c>
      <c r="AR7" s="10">
        <v>153</v>
      </c>
      <c r="AS7" s="10"/>
      <c r="AT7" s="10">
        <v>463</v>
      </c>
      <c r="AU7" s="10">
        <v>471</v>
      </c>
      <c r="AV7" s="10">
        <v>564</v>
      </c>
      <c r="AW7" s="10">
        <v>221</v>
      </c>
      <c r="AX7" s="10">
        <v>31</v>
      </c>
      <c r="AY7" s="10"/>
      <c r="AZ7" s="10">
        <v>456</v>
      </c>
      <c r="BA7" s="10">
        <v>577</v>
      </c>
      <c r="BB7" s="10">
        <v>253</v>
      </c>
      <c r="BC7" s="10">
        <v>378</v>
      </c>
      <c r="BD7" s="10">
        <v>227</v>
      </c>
      <c r="BE7" s="10">
        <v>122</v>
      </c>
    </row>
    <row r="8" spans="2:57" ht="30" customHeight="1" x14ac:dyDescent="0.25">
      <c r="B8" s="11" t="s">
        <v>20</v>
      </c>
      <c r="C8" s="11">
        <v>2013</v>
      </c>
      <c r="D8" s="11">
        <v>992</v>
      </c>
      <c r="E8" s="11">
        <v>1015</v>
      </c>
      <c r="F8" s="11"/>
      <c r="G8" s="11">
        <v>281</v>
      </c>
      <c r="H8" s="11">
        <v>344</v>
      </c>
      <c r="I8" s="11">
        <v>342</v>
      </c>
      <c r="J8" s="11">
        <v>342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81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692</v>
      </c>
      <c r="AG8" s="11">
        <v>806</v>
      </c>
      <c r="AH8" s="11">
        <v>285</v>
      </c>
      <c r="AI8" s="11"/>
      <c r="AJ8" s="11">
        <v>662</v>
      </c>
      <c r="AK8" s="11">
        <v>568</v>
      </c>
      <c r="AL8" s="11">
        <v>156</v>
      </c>
      <c r="AM8" s="11">
        <v>28</v>
      </c>
      <c r="AN8" s="11">
        <v>258</v>
      </c>
      <c r="AO8" s="11"/>
      <c r="AP8" s="11">
        <v>375</v>
      </c>
      <c r="AQ8" s="11">
        <v>734</v>
      </c>
      <c r="AR8" s="11">
        <v>149</v>
      </c>
      <c r="AS8" s="11"/>
      <c r="AT8" s="11">
        <v>471</v>
      </c>
      <c r="AU8" s="11">
        <v>476</v>
      </c>
      <c r="AV8" s="11">
        <v>559</v>
      </c>
      <c r="AW8" s="11">
        <v>221</v>
      </c>
      <c r="AX8" s="11">
        <v>29</v>
      </c>
      <c r="AY8" s="11"/>
      <c r="AZ8" s="11">
        <v>480</v>
      </c>
      <c r="BA8" s="11">
        <v>574</v>
      </c>
      <c r="BB8" s="11">
        <v>252</v>
      </c>
      <c r="BC8" s="11">
        <v>368</v>
      </c>
      <c r="BD8" s="11">
        <v>219</v>
      </c>
      <c r="BE8" s="11">
        <v>120</v>
      </c>
    </row>
    <row r="9" spans="2:57" x14ac:dyDescent="0.25">
      <c r="B9" s="15" t="s">
        <v>440</v>
      </c>
      <c r="C9" s="14">
        <v>0.145274282671051</v>
      </c>
      <c r="D9" s="14">
        <v>0.160547518233224</v>
      </c>
      <c r="E9" s="14">
        <v>0.130342957134222</v>
      </c>
      <c r="F9" s="14"/>
      <c r="G9" s="14">
        <v>0.186777715437282</v>
      </c>
      <c r="H9" s="14">
        <v>0.18518082786182999</v>
      </c>
      <c r="I9" s="14">
        <v>0.18096645223198701</v>
      </c>
      <c r="J9" s="14">
        <v>0.119849891455584</v>
      </c>
      <c r="K9" s="14">
        <v>0.11096760502750699</v>
      </c>
      <c r="L9" s="14">
        <v>9.95936150712292E-2</v>
      </c>
      <c r="M9" s="14"/>
      <c r="N9" s="14">
        <v>0.179664243349065</v>
      </c>
      <c r="O9" s="14">
        <v>0.10787946596831299</v>
      </c>
      <c r="P9" s="14">
        <v>0.18580445094036599</v>
      </c>
      <c r="Q9" s="14">
        <v>0.112079886010511</v>
      </c>
      <c r="R9" s="14"/>
      <c r="S9" s="14">
        <v>0.19389361456739801</v>
      </c>
      <c r="T9" s="14">
        <v>0.118513405511589</v>
      </c>
      <c r="U9" s="14">
        <v>0.116321052434866</v>
      </c>
      <c r="V9" s="14">
        <v>0.157967558162696</v>
      </c>
      <c r="W9" s="14">
        <v>0.10553642771685701</v>
      </c>
      <c r="X9" s="14">
        <v>0.14852529923776001</v>
      </c>
      <c r="Y9" s="14">
        <v>0.11876244177322801</v>
      </c>
      <c r="Z9" s="14">
        <v>0.157708387329352</v>
      </c>
      <c r="AA9" s="14">
        <v>0.173469118894332</v>
      </c>
      <c r="AB9" s="14">
        <v>0.141410511392733</v>
      </c>
      <c r="AC9" s="14">
        <v>0.12441380834815099</v>
      </c>
      <c r="AD9" s="14">
        <v>0.15382303739689299</v>
      </c>
      <c r="AE9" s="14"/>
      <c r="AF9" s="14">
        <v>0.13286998038516401</v>
      </c>
      <c r="AG9" s="14">
        <v>0.15293816952678099</v>
      </c>
      <c r="AH9" s="14">
        <v>0.14583788682325199</v>
      </c>
      <c r="AI9" s="14"/>
      <c r="AJ9" s="14">
        <v>0.132231890851844</v>
      </c>
      <c r="AK9" s="14">
        <v>0.15488868804096401</v>
      </c>
      <c r="AL9" s="14">
        <v>0.14854047959948399</v>
      </c>
      <c r="AM9" s="14">
        <v>0.280714858856557</v>
      </c>
      <c r="AN9" s="14">
        <v>0.13362651538772199</v>
      </c>
      <c r="AO9" s="14"/>
      <c r="AP9" s="14">
        <v>0.159815996537708</v>
      </c>
      <c r="AQ9" s="14">
        <v>0.166172898997131</v>
      </c>
      <c r="AR9" s="14">
        <v>0.118483910013328</v>
      </c>
      <c r="AS9" s="14"/>
      <c r="AT9" s="14">
        <v>9.5684977260260595E-2</v>
      </c>
      <c r="AU9" s="14">
        <v>0.110846586966642</v>
      </c>
      <c r="AV9" s="14">
        <v>0.17973050653385</v>
      </c>
      <c r="AW9" s="14">
        <v>0.23849729124498301</v>
      </c>
      <c r="AX9" s="14">
        <v>0.161094364649184</v>
      </c>
      <c r="AY9" s="14"/>
      <c r="AZ9" s="14">
        <v>0.22424579120486299</v>
      </c>
      <c r="BA9" s="14">
        <v>0.139698362800007</v>
      </c>
      <c r="BB9" s="14">
        <v>0.12949184226163801</v>
      </c>
      <c r="BC9" s="14">
        <v>0.111350718329711</v>
      </c>
      <c r="BD9" s="14">
        <v>9.8044033956505502E-2</v>
      </c>
      <c r="BE9" s="14">
        <v>7.9707342688606103E-2</v>
      </c>
    </row>
    <row r="10" spans="2:57" x14ac:dyDescent="0.25">
      <c r="B10" s="15" t="s">
        <v>441</v>
      </c>
      <c r="C10" s="14">
        <v>0.43663411414435599</v>
      </c>
      <c r="D10" s="14">
        <v>0.45240987195058002</v>
      </c>
      <c r="E10" s="14">
        <v>0.41967305588077902</v>
      </c>
      <c r="F10" s="14"/>
      <c r="G10" s="14">
        <v>0.41638027343110701</v>
      </c>
      <c r="H10" s="14">
        <v>0.50805860715090101</v>
      </c>
      <c r="I10" s="14">
        <v>0.42884121965326699</v>
      </c>
      <c r="J10" s="14">
        <v>0.47152433296417001</v>
      </c>
      <c r="K10" s="14">
        <v>0.40500969692939498</v>
      </c>
      <c r="L10" s="14">
        <v>0.39096279167869102</v>
      </c>
      <c r="M10" s="14"/>
      <c r="N10" s="14">
        <v>0.46360667256600502</v>
      </c>
      <c r="O10" s="14">
        <v>0.45129396627416002</v>
      </c>
      <c r="P10" s="14">
        <v>0.44298041636065699</v>
      </c>
      <c r="Q10" s="14">
        <v>0.38876675456587501</v>
      </c>
      <c r="R10" s="14"/>
      <c r="S10" s="14">
        <v>0.45202214777190503</v>
      </c>
      <c r="T10" s="14">
        <v>0.441950872463857</v>
      </c>
      <c r="U10" s="14">
        <v>0.42709946543927002</v>
      </c>
      <c r="V10" s="14">
        <v>0.44286245592668699</v>
      </c>
      <c r="W10" s="14">
        <v>0.48274234798481902</v>
      </c>
      <c r="X10" s="14">
        <v>0.45110372740033</v>
      </c>
      <c r="Y10" s="14">
        <v>0.46528348120655999</v>
      </c>
      <c r="Z10" s="14">
        <v>0.50709359433003598</v>
      </c>
      <c r="AA10" s="14">
        <v>0.394127805381144</v>
      </c>
      <c r="AB10" s="14">
        <v>0.35846406927687902</v>
      </c>
      <c r="AC10" s="14">
        <v>0.41512962598516101</v>
      </c>
      <c r="AD10" s="14">
        <v>0.452457786244714</v>
      </c>
      <c r="AE10" s="14"/>
      <c r="AF10" s="14">
        <v>0.41055890672664003</v>
      </c>
      <c r="AG10" s="14">
        <v>0.46216700853892401</v>
      </c>
      <c r="AH10" s="14">
        <v>0.46500570604320202</v>
      </c>
      <c r="AI10" s="14"/>
      <c r="AJ10" s="14">
        <v>0.43566578224505798</v>
      </c>
      <c r="AK10" s="14">
        <v>0.48592645153001501</v>
      </c>
      <c r="AL10" s="14">
        <v>0.39482366857842</v>
      </c>
      <c r="AM10" s="14">
        <v>0.34522332312911103</v>
      </c>
      <c r="AN10" s="14">
        <v>0.43221493751804502</v>
      </c>
      <c r="AO10" s="14"/>
      <c r="AP10" s="14">
        <v>0.47295503509310399</v>
      </c>
      <c r="AQ10" s="14">
        <v>0.46191980396179899</v>
      </c>
      <c r="AR10" s="14">
        <v>0.41238663653614599</v>
      </c>
      <c r="AS10" s="14"/>
      <c r="AT10" s="14">
        <v>0.42781583100153198</v>
      </c>
      <c r="AU10" s="14">
        <v>0.42140889846770702</v>
      </c>
      <c r="AV10" s="14">
        <v>0.45695027591123599</v>
      </c>
      <c r="AW10" s="14">
        <v>0.45899071156594601</v>
      </c>
      <c r="AX10" s="14">
        <v>0.39097095071904597</v>
      </c>
      <c r="AY10" s="14"/>
      <c r="AZ10" s="14">
        <v>0.45339477277499801</v>
      </c>
      <c r="BA10" s="14">
        <v>0.42941909988819499</v>
      </c>
      <c r="BB10" s="14">
        <v>0.48217637220111398</v>
      </c>
      <c r="BC10" s="14">
        <v>0.39731560473455102</v>
      </c>
      <c r="BD10" s="14">
        <v>0.409993679779806</v>
      </c>
      <c r="BE10" s="14">
        <v>0.47763534098981503</v>
      </c>
    </row>
    <row r="11" spans="2:57" x14ac:dyDescent="0.25">
      <c r="B11" s="15" t="s">
        <v>442</v>
      </c>
      <c r="C11" s="14">
        <v>0.15242036372596901</v>
      </c>
      <c r="D11" s="14">
        <v>0.13954513156749901</v>
      </c>
      <c r="E11" s="14">
        <v>0.16590528878720501</v>
      </c>
      <c r="F11" s="14"/>
      <c r="G11" s="14">
        <v>0.19333122480700601</v>
      </c>
      <c r="H11" s="14">
        <v>0.12946846313799401</v>
      </c>
      <c r="I11" s="14">
        <v>0.125501514185554</v>
      </c>
      <c r="J11" s="14">
        <v>0.13157255895523401</v>
      </c>
      <c r="K11" s="14">
        <v>0.167294848227868</v>
      </c>
      <c r="L11" s="14">
        <v>0.172693901675193</v>
      </c>
      <c r="M11" s="14"/>
      <c r="N11" s="14">
        <v>0.115623638262915</v>
      </c>
      <c r="O11" s="14">
        <v>0.148392050795701</v>
      </c>
      <c r="P11" s="14">
        <v>0.153066880055544</v>
      </c>
      <c r="Q11" s="14">
        <v>0.19458715155370701</v>
      </c>
      <c r="R11" s="14"/>
      <c r="S11" s="14">
        <v>0.123493838855882</v>
      </c>
      <c r="T11" s="14">
        <v>0.165128605621155</v>
      </c>
      <c r="U11" s="14">
        <v>0.163036317538341</v>
      </c>
      <c r="V11" s="14">
        <v>0.12454649476265001</v>
      </c>
      <c r="W11" s="14">
        <v>0.14676441112594599</v>
      </c>
      <c r="X11" s="14">
        <v>0.116362401785504</v>
      </c>
      <c r="Y11" s="14">
        <v>0.15975738384034699</v>
      </c>
      <c r="Z11" s="14">
        <v>0.16982322672421499</v>
      </c>
      <c r="AA11" s="14">
        <v>0.18210337952439301</v>
      </c>
      <c r="AB11" s="14">
        <v>0.17566687422451899</v>
      </c>
      <c r="AC11" s="14">
        <v>0.19266545773337701</v>
      </c>
      <c r="AD11" s="14">
        <v>0.120172674956404</v>
      </c>
      <c r="AE11" s="14"/>
      <c r="AF11" s="14">
        <v>0.174182665089779</v>
      </c>
      <c r="AG11" s="14">
        <v>0.13331916863103799</v>
      </c>
      <c r="AH11" s="14">
        <v>0.12892107535063799</v>
      </c>
      <c r="AI11" s="14"/>
      <c r="AJ11" s="14">
        <v>0.15989247280178601</v>
      </c>
      <c r="AK11" s="14">
        <v>0.15651202158903799</v>
      </c>
      <c r="AL11" s="14">
        <v>0.123572629309703</v>
      </c>
      <c r="AM11" s="14">
        <v>0.20641729057132199</v>
      </c>
      <c r="AN11" s="14">
        <v>0.13192055634018399</v>
      </c>
      <c r="AO11" s="14"/>
      <c r="AP11" s="14">
        <v>0.14209423866332499</v>
      </c>
      <c r="AQ11" s="14">
        <v>0.16014023168213701</v>
      </c>
      <c r="AR11" s="14">
        <v>0.164075270203731</v>
      </c>
      <c r="AS11" s="14"/>
      <c r="AT11" s="14">
        <v>0.153862835380461</v>
      </c>
      <c r="AU11" s="14">
        <v>0.20210710902683399</v>
      </c>
      <c r="AV11" s="14">
        <v>0.14089053901381601</v>
      </c>
      <c r="AW11" s="14">
        <v>7.8505549622943399E-2</v>
      </c>
      <c r="AX11" s="14">
        <v>0.13115441995143701</v>
      </c>
      <c r="AY11" s="14"/>
      <c r="AZ11" s="14">
        <v>0.11602431109638001</v>
      </c>
      <c r="BA11" s="14">
        <v>0.17002092667547</v>
      </c>
      <c r="BB11" s="14">
        <v>0.138169798686196</v>
      </c>
      <c r="BC11" s="14">
        <v>0.17258830227293701</v>
      </c>
      <c r="BD11" s="14">
        <v>0.17648885082311799</v>
      </c>
      <c r="BE11" s="14">
        <v>0.138019441494421</v>
      </c>
    </row>
    <row r="12" spans="2:57" x14ac:dyDescent="0.25">
      <c r="B12" s="15" t="s">
        <v>443</v>
      </c>
      <c r="C12" s="14">
        <v>4.9940690549969101E-2</v>
      </c>
      <c r="D12" s="14">
        <v>3.9973612815976202E-2</v>
      </c>
      <c r="E12" s="14">
        <v>5.9051511956358903E-2</v>
      </c>
      <c r="F12" s="14"/>
      <c r="G12" s="14">
        <v>5.5656287451085598E-2</v>
      </c>
      <c r="H12" s="14">
        <v>2.3638722628813599E-2</v>
      </c>
      <c r="I12" s="14">
        <v>6.0599228638232298E-2</v>
      </c>
      <c r="J12" s="14">
        <v>6.3417154176423296E-2</v>
      </c>
      <c r="K12" s="14">
        <v>3.8386501851939002E-2</v>
      </c>
      <c r="L12" s="14">
        <v>5.5786681570664402E-2</v>
      </c>
      <c r="M12" s="14"/>
      <c r="N12" s="14">
        <v>4.47518426483067E-2</v>
      </c>
      <c r="O12" s="14">
        <v>5.9501634119352401E-2</v>
      </c>
      <c r="P12" s="14">
        <v>4.77523375649141E-2</v>
      </c>
      <c r="Q12" s="14">
        <v>4.63007072644721E-2</v>
      </c>
      <c r="R12" s="14"/>
      <c r="S12" s="14">
        <v>4.5724079034904198E-2</v>
      </c>
      <c r="T12" s="14">
        <v>6.2965107062502607E-2</v>
      </c>
      <c r="U12" s="14">
        <v>2.77700717128871E-2</v>
      </c>
      <c r="V12" s="14">
        <v>3.9103957850298403E-2</v>
      </c>
      <c r="W12" s="14">
        <v>3.3481572583479301E-2</v>
      </c>
      <c r="X12" s="14">
        <v>5.2268706504151802E-2</v>
      </c>
      <c r="Y12" s="14">
        <v>6.3595559162395607E-2</v>
      </c>
      <c r="Z12" s="14">
        <v>4.7642637779778299E-2</v>
      </c>
      <c r="AA12" s="14">
        <v>5.5327198164731597E-2</v>
      </c>
      <c r="AB12" s="14">
        <v>5.2241695218143598E-2</v>
      </c>
      <c r="AC12" s="14">
        <v>6.5219929352055506E-2</v>
      </c>
      <c r="AD12" s="14">
        <v>5.0691772978876899E-2</v>
      </c>
      <c r="AE12" s="14"/>
      <c r="AF12" s="14">
        <v>5.7233021119455697E-2</v>
      </c>
      <c r="AG12" s="14">
        <v>4.4153972594140403E-2</v>
      </c>
      <c r="AH12" s="14">
        <v>3.5265999723528597E-2</v>
      </c>
      <c r="AI12" s="14"/>
      <c r="AJ12" s="14">
        <v>6.9013144871861207E-2</v>
      </c>
      <c r="AK12" s="14">
        <v>3.1804528172493997E-2</v>
      </c>
      <c r="AL12" s="14">
        <v>2.4956082408341601E-2</v>
      </c>
      <c r="AM12" s="14">
        <v>3.3642008981080697E-2</v>
      </c>
      <c r="AN12" s="14">
        <v>3.5043166712001403E-2</v>
      </c>
      <c r="AO12" s="14"/>
      <c r="AP12" s="14">
        <v>5.7023999132949497E-2</v>
      </c>
      <c r="AQ12" s="14">
        <v>4.2177680928065502E-2</v>
      </c>
      <c r="AR12" s="14">
        <v>6.4595506079484805E-2</v>
      </c>
      <c r="AS12" s="14"/>
      <c r="AT12" s="14">
        <v>4.9612247447004897E-2</v>
      </c>
      <c r="AU12" s="14">
        <v>4.67766128582826E-2</v>
      </c>
      <c r="AV12" s="14">
        <v>3.2307402868952499E-2</v>
      </c>
      <c r="AW12" s="14">
        <v>7.4613995404510997E-2</v>
      </c>
      <c r="AX12" s="14">
        <v>6.5517906699327097E-2</v>
      </c>
      <c r="AY12" s="14"/>
      <c r="AZ12" s="14">
        <v>3.8786930886002297E-2</v>
      </c>
      <c r="BA12" s="14">
        <v>5.2309980528348302E-2</v>
      </c>
      <c r="BB12" s="14">
        <v>5.0871135352040103E-2</v>
      </c>
      <c r="BC12" s="14">
        <v>4.2903271751349698E-2</v>
      </c>
      <c r="BD12" s="14">
        <v>6.1224193800481601E-2</v>
      </c>
      <c r="BE12" s="14">
        <v>8.2151478782168594E-2</v>
      </c>
    </row>
    <row r="13" spans="2:57" x14ac:dyDescent="0.25">
      <c r="B13" s="15" t="s">
        <v>87</v>
      </c>
      <c r="C13" s="14">
        <v>0.21573054890865601</v>
      </c>
      <c r="D13" s="14">
        <v>0.20752386543272</v>
      </c>
      <c r="E13" s="14">
        <v>0.225027186241436</v>
      </c>
      <c r="F13" s="14"/>
      <c r="G13" s="14">
        <v>0.14785449887351901</v>
      </c>
      <c r="H13" s="14">
        <v>0.15365337922046199</v>
      </c>
      <c r="I13" s="14">
        <v>0.204091585290959</v>
      </c>
      <c r="J13" s="14">
        <v>0.21363606244858799</v>
      </c>
      <c r="K13" s="14">
        <v>0.27834134796329102</v>
      </c>
      <c r="L13" s="14">
        <v>0.28096301000422202</v>
      </c>
      <c r="M13" s="14"/>
      <c r="N13" s="14">
        <v>0.19635360317370801</v>
      </c>
      <c r="O13" s="14">
        <v>0.23293288284247399</v>
      </c>
      <c r="P13" s="14">
        <v>0.17039591507851901</v>
      </c>
      <c r="Q13" s="14">
        <v>0.25826550060543502</v>
      </c>
      <c r="R13" s="14"/>
      <c r="S13" s="14">
        <v>0.184866319769911</v>
      </c>
      <c r="T13" s="14">
        <v>0.21144200934089599</v>
      </c>
      <c r="U13" s="14">
        <v>0.26577309287463602</v>
      </c>
      <c r="V13" s="14">
        <v>0.235519533297669</v>
      </c>
      <c r="W13" s="14">
        <v>0.23147524058889901</v>
      </c>
      <c r="X13" s="14">
        <v>0.231739865072255</v>
      </c>
      <c r="Y13" s="14">
        <v>0.19260113401746801</v>
      </c>
      <c r="Z13" s="14">
        <v>0.117732153836618</v>
      </c>
      <c r="AA13" s="14">
        <v>0.19497249803540001</v>
      </c>
      <c r="AB13" s="14">
        <v>0.27221684988772599</v>
      </c>
      <c r="AC13" s="14">
        <v>0.20257117858125601</v>
      </c>
      <c r="AD13" s="14">
        <v>0.22285472842311199</v>
      </c>
      <c r="AE13" s="14"/>
      <c r="AF13" s="14">
        <v>0.22515542667896099</v>
      </c>
      <c r="AG13" s="14">
        <v>0.20742168070911701</v>
      </c>
      <c r="AH13" s="14">
        <v>0.224969332059379</v>
      </c>
      <c r="AI13" s="14"/>
      <c r="AJ13" s="14">
        <v>0.20319670922945099</v>
      </c>
      <c r="AK13" s="14">
        <v>0.170868310667489</v>
      </c>
      <c r="AL13" s="14">
        <v>0.30810714010405099</v>
      </c>
      <c r="AM13" s="14">
        <v>0.13400251846193001</v>
      </c>
      <c r="AN13" s="14">
        <v>0.26719482404204697</v>
      </c>
      <c r="AO13" s="14"/>
      <c r="AP13" s="14">
        <v>0.16811073057291301</v>
      </c>
      <c r="AQ13" s="14">
        <v>0.16958938443086699</v>
      </c>
      <c r="AR13" s="14">
        <v>0.24045867716731101</v>
      </c>
      <c r="AS13" s="14"/>
      <c r="AT13" s="14">
        <v>0.27302410891074103</v>
      </c>
      <c r="AU13" s="14">
        <v>0.21886079268053399</v>
      </c>
      <c r="AV13" s="14">
        <v>0.19012127567214501</v>
      </c>
      <c r="AW13" s="14">
        <v>0.14939245216161701</v>
      </c>
      <c r="AX13" s="14">
        <v>0.25126235798100599</v>
      </c>
      <c r="AY13" s="14"/>
      <c r="AZ13" s="14">
        <v>0.167548194037756</v>
      </c>
      <c r="BA13" s="14">
        <v>0.208551630107979</v>
      </c>
      <c r="BB13" s="14">
        <v>0.19929085149901299</v>
      </c>
      <c r="BC13" s="14">
        <v>0.275842102911451</v>
      </c>
      <c r="BD13" s="14">
        <v>0.25424924164009</v>
      </c>
      <c r="BE13" s="14">
        <v>0.22248639604498899</v>
      </c>
    </row>
    <row r="14" spans="2:57" x14ac:dyDescent="0.25">
      <c r="B14" s="15" t="s">
        <v>444</v>
      </c>
      <c r="C14" s="18">
        <v>0.58190839681540596</v>
      </c>
      <c r="D14" s="18">
        <v>0.61295739018380502</v>
      </c>
      <c r="E14" s="18">
        <v>0.55001601301500103</v>
      </c>
      <c r="F14" s="18"/>
      <c r="G14" s="18">
        <v>0.60315798886838901</v>
      </c>
      <c r="H14" s="18">
        <v>0.69323943501273</v>
      </c>
      <c r="I14" s="18">
        <v>0.60980767188525398</v>
      </c>
      <c r="J14" s="18">
        <v>0.59137422441975396</v>
      </c>
      <c r="K14" s="18">
        <v>0.51597730195690195</v>
      </c>
      <c r="L14" s="18">
        <v>0.49055640674992101</v>
      </c>
      <c r="M14" s="18"/>
      <c r="N14" s="18">
        <v>0.64327091591507002</v>
      </c>
      <c r="O14" s="18">
        <v>0.55917343224247296</v>
      </c>
      <c r="P14" s="18">
        <v>0.62878486730102301</v>
      </c>
      <c r="Q14" s="18">
        <v>0.50084664057638595</v>
      </c>
      <c r="R14" s="18"/>
      <c r="S14" s="18">
        <v>0.64591576233930204</v>
      </c>
      <c r="T14" s="18">
        <v>0.56046427797544696</v>
      </c>
      <c r="U14" s="18">
        <v>0.54342051787413603</v>
      </c>
      <c r="V14" s="18">
        <v>0.60083001408938297</v>
      </c>
      <c r="W14" s="18">
        <v>0.58827877570167597</v>
      </c>
      <c r="X14" s="18">
        <v>0.59962902663808904</v>
      </c>
      <c r="Y14" s="18">
        <v>0.58404592297978897</v>
      </c>
      <c r="Z14" s="18">
        <v>0.66480198165938797</v>
      </c>
      <c r="AA14" s="18">
        <v>0.56759692427547603</v>
      </c>
      <c r="AB14" s="18">
        <v>0.49987458066961199</v>
      </c>
      <c r="AC14" s="18">
        <v>0.53954343433331198</v>
      </c>
      <c r="AD14" s="18">
        <v>0.60628082364160696</v>
      </c>
      <c r="AE14" s="18"/>
      <c r="AF14" s="18">
        <v>0.54342888711180404</v>
      </c>
      <c r="AG14" s="18">
        <v>0.61510517806570497</v>
      </c>
      <c r="AH14" s="18">
        <v>0.61084359286645395</v>
      </c>
      <c r="AI14" s="18"/>
      <c r="AJ14" s="18">
        <v>0.56789767309690198</v>
      </c>
      <c r="AK14" s="18">
        <v>0.64081513957097902</v>
      </c>
      <c r="AL14" s="18">
        <v>0.54336414817790502</v>
      </c>
      <c r="AM14" s="18">
        <v>0.62593818198566797</v>
      </c>
      <c r="AN14" s="18">
        <v>0.56584145290576704</v>
      </c>
      <c r="AO14" s="18"/>
      <c r="AP14" s="18">
        <v>0.63277103163081205</v>
      </c>
      <c r="AQ14" s="18">
        <v>0.62809270295893105</v>
      </c>
      <c r="AR14" s="18">
        <v>0.53087054654947297</v>
      </c>
      <c r="AS14" s="18"/>
      <c r="AT14" s="18">
        <v>0.52350080826179202</v>
      </c>
      <c r="AU14" s="18">
        <v>0.53225548543434897</v>
      </c>
      <c r="AV14" s="18">
        <v>0.63668078244508597</v>
      </c>
      <c r="AW14" s="18">
        <v>0.69748800281092904</v>
      </c>
      <c r="AX14" s="18">
        <v>0.55206531536823</v>
      </c>
      <c r="AY14" s="18"/>
      <c r="AZ14" s="18">
        <v>0.67764056397986105</v>
      </c>
      <c r="BA14" s="18">
        <v>0.56911746268820296</v>
      </c>
      <c r="BB14" s="18">
        <v>0.61166821446275199</v>
      </c>
      <c r="BC14" s="18">
        <v>0.50866632306426196</v>
      </c>
      <c r="BD14" s="18">
        <v>0.50803771373631101</v>
      </c>
      <c r="BE14" s="18">
        <v>0.55734268367842099</v>
      </c>
    </row>
    <row r="15" spans="2:57" x14ac:dyDescent="0.25">
      <c r="B15" s="15" t="s">
        <v>445</v>
      </c>
      <c r="C15" s="18">
        <v>0.20236105427593801</v>
      </c>
      <c r="D15" s="18">
        <v>0.17951874438347501</v>
      </c>
      <c r="E15" s="18">
        <v>0.224956800743563</v>
      </c>
      <c r="F15" s="18"/>
      <c r="G15" s="18">
        <v>0.24898751225809199</v>
      </c>
      <c r="H15" s="18">
        <v>0.15310718576680701</v>
      </c>
      <c r="I15" s="18">
        <v>0.186100742823787</v>
      </c>
      <c r="J15" s="18">
        <v>0.194989713131658</v>
      </c>
      <c r="K15" s="18">
        <v>0.20568135007980701</v>
      </c>
      <c r="L15" s="18">
        <v>0.22848058324585699</v>
      </c>
      <c r="M15" s="18"/>
      <c r="N15" s="18">
        <v>0.160375480911222</v>
      </c>
      <c r="O15" s="18">
        <v>0.207893684915053</v>
      </c>
      <c r="P15" s="18">
        <v>0.20081921762045801</v>
      </c>
      <c r="Q15" s="18">
        <v>0.24088785881818001</v>
      </c>
      <c r="R15" s="18"/>
      <c r="S15" s="18">
        <v>0.169217917890786</v>
      </c>
      <c r="T15" s="18">
        <v>0.228093712683657</v>
      </c>
      <c r="U15" s="18">
        <v>0.190806389251228</v>
      </c>
      <c r="V15" s="18">
        <v>0.163650452612948</v>
      </c>
      <c r="W15" s="18">
        <v>0.18024598370942499</v>
      </c>
      <c r="X15" s="18">
        <v>0.168631108289656</v>
      </c>
      <c r="Y15" s="18">
        <v>0.223352943002743</v>
      </c>
      <c r="Z15" s="18">
        <v>0.21746586450399299</v>
      </c>
      <c r="AA15" s="18">
        <v>0.23743057768912401</v>
      </c>
      <c r="AB15" s="18">
        <v>0.227908569442662</v>
      </c>
      <c r="AC15" s="18">
        <v>0.25788538708543202</v>
      </c>
      <c r="AD15" s="18">
        <v>0.17086444793528099</v>
      </c>
      <c r="AE15" s="18"/>
      <c r="AF15" s="18">
        <v>0.231415686209235</v>
      </c>
      <c r="AG15" s="18">
        <v>0.17747314122517799</v>
      </c>
      <c r="AH15" s="18">
        <v>0.16418707507416699</v>
      </c>
      <c r="AI15" s="18"/>
      <c r="AJ15" s="18">
        <v>0.228905617673647</v>
      </c>
      <c r="AK15" s="18">
        <v>0.188316549761532</v>
      </c>
      <c r="AL15" s="18">
        <v>0.14852871171804499</v>
      </c>
      <c r="AM15" s="18">
        <v>0.24005929955240199</v>
      </c>
      <c r="AN15" s="18">
        <v>0.16696372305218499</v>
      </c>
      <c r="AO15" s="18"/>
      <c r="AP15" s="18">
        <v>0.19911823779627499</v>
      </c>
      <c r="AQ15" s="18">
        <v>0.20231791261020299</v>
      </c>
      <c r="AR15" s="18">
        <v>0.228670776283216</v>
      </c>
      <c r="AS15" s="18"/>
      <c r="AT15" s="18">
        <v>0.20347508282746599</v>
      </c>
      <c r="AU15" s="18">
        <v>0.24888372188511701</v>
      </c>
      <c r="AV15" s="18">
        <v>0.17319794188276899</v>
      </c>
      <c r="AW15" s="18">
        <v>0.15311954502745401</v>
      </c>
      <c r="AX15" s="18">
        <v>0.19667232665076401</v>
      </c>
      <c r="AY15" s="18"/>
      <c r="AZ15" s="18">
        <v>0.154811241982383</v>
      </c>
      <c r="BA15" s="18">
        <v>0.22233090720381901</v>
      </c>
      <c r="BB15" s="18">
        <v>0.18904093403823599</v>
      </c>
      <c r="BC15" s="18">
        <v>0.21549157402428701</v>
      </c>
      <c r="BD15" s="18">
        <v>0.23771304462359899</v>
      </c>
      <c r="BE15" s="18">
        <v>0.22017092027658999</v>
      </c>
    </row>
    <row r="16" spans="2:57" x14ac:dyDescent="0.25">
      <c r="B16" s="15" t="s">
        <v>89</v>
      </c>
      <c r="C16" s="19">
        <v>0.20236105427593801</v>
      </c>
      <c r="D16" s="19">
        <v>0.17951874438347501</v>
      </c>
      <c r="E16" s="19">
        <v>0.224956800743563</v>
      </c>
      <c r="F16" s="19"/>
      <c r="G16" s="19">
        <v>0.24898751225809199</v>
      </c>
      <c r="H16" s="19">
        <v>0.15310718576680701</v>
      </c>
      <c r="I16" s="19">
        <v>0.186100742823787</v>
      </c>
      <c r="J16" s="19">
        <v>0.194989713131658</v>
      </c>
      <c r="K16" s="19">
        <v>0.20568135007980701</v>
      </c>
      <c r="L16" s="19">
        <v>0.22848058324585699</v>
      </c>
      <c r="M16" s="19"/>
      <c r="N16" s="19">
        <v>0.160375480911222</v>
      </c>
      <c r="O16" s="19">
        <v>0.207893684915053</v>
      </c>
      <c r="P16" s="19">
        <v>0.20081921762045801</v>
      </c>
      <c r="Q16" s="19">
        <v>0.24088785881818001</v>
      </c>
      <c r="R16" s="19"/>
      <c r="S16" s="19">
        <v>0.169217917890786</v>
      </c>
      <c r="T16" s="19">
        <v>0.228093712683657</v>
      </c>
      <c r="U16" s="19">
        <v>0.190806389251228</v>
      </c>
      <c r="V16" s="19">
        <v>0.163650452612948</v>
      </c>
      <c r="W16" s="19">
        <v>0.18024598370942499</v>
      </c>
      <c r="X16" s="19">
        <v>0.168631108289656</v>
      </c>
      <c r="Y16" s="19">
        <v>0.223352943002743</v>
      </c>
      <c r="Z16" s="19">
        <v>0.21746586450399299</v>
      </c>
      <c r="AA16" s="19">
        <v>0.23743057768912401</v>
      </c>
      <c r="AB16" s="19">
        <v>0.227908569442662</v>
      </c>
      <c r="AC16" s="19">
        <v>0.25788538708543202</v>
      </c>
      <c r="AD16" s="19">
        <v>0.17086444793528099</v>
      </c>
      <c r="AE16" s="19"/>
      <c r="AF16" s="19">
        <v>0.231415686209235</v>
      </c>
      <c r="AG16" s="19">
        <v>0.17747314122517799</v>
      </c>
      <c r="AH16" s="19">
        <v>0.16418707507416699</v>
      </c>
      <c r="AI16" s="19"/>
      <c r="AJ16" s="19">
        <v>0.228905617673647</v>
      </c>
      <c r="AK16" s="19">
        <v>0.188316549761532</v>
      </c>
      <c r="AL16" s="19">
        <v>0.14852871171804499</v>
      </c>
      <c r="AM16" s="19">
        <v>0.24005929955240199</v>
      </c>
      <c r="AN16" s="19">
        <v>0.16696372305218499</v>
      </c>
      <c r="AO16" s="19"/>
      <c r="AP16" s="19">
        <v>0.19911823779627499</v>
      </c>
      <c r="AQ16" s="19">
        <v>0.20231791261020299</v>
      </c>
      <c r="AR16" s="19">
        <v>0.228670776283216</v>
      </c>
      <c r="AS16" s="19"/>
      <c r="AT16" s="19">
        <v>0.20347508282746599</v>
      </c>
      <c r="AU16" s="19">
        <v>0.24888372188511701</v>
      </c>
      <c r="AV16" s="19">
        <v>0.17319794188276899</v>
      </c>
      <c r="AW16" s="19">
        <v>0.15311954502745401</v>
      </c>
      <c r="AX16" s="19">
        <v>0.19667232665076401</v>
      </c>
      <c r="AY16" s="19"/>
      <c r="AZ16" s="19">
        <v>0.154811241982383</v>
      </c>
      <c r="BA16" s="19">
        <v>0.22233090720381901</v>
      </c>
      <c r="BB16" s="19">
        <v>0.18904093403823599</v>
      </c>
      <c r="BC16" s="19">
        <v>0.21549157402428701</v>
      </c>
      <c r="BD16" s="19">
        <v>0.23771304462359899</v>
      </c>
      <c r="BE16" s="19">
        <v>0.22017092027658999</v>
      </c>
    </row>
    <row r="17" spans="2:2" x14ac:dyDescent="0.25">
      <c r="B17" s="16"/>
    </row>
    <row r="18" spans="2:2" x14ac:dyDescent="0.25">
      <c r="B18" t="s">
        <v>91</v>
      </c>
    </row>
    <row r="19" spans="2:2" x14ac:dyDescent="0.25">
      <c r="B19" t="s">
        <v>92</v>
      </c>
    </row>
    <row r="21" spans="2:2" x14ac:dyDescent="0.25">
      <c r="B21" s="8" t="str">
        <f>HYPERLINK("#'Contents'!A1", "Return to Contents")</f>
        <v>Return to Contents</v>
      </c>
    </row>
  </sheetData>
  <mergeCells count="10">
    <mergeCell ref="AJ5:AN5"/>
    <mergeCell ref="AP5:AR5"/>
    <mergeCell ref="AT5:AX5"/>
    <mergeCell ref="AZ5:BE5"/>
    <mergeCell ref="D2:AX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141</vt:i4>
      </vt:variant>
    </vt:vector>
  </HeadingPairs>
  <TitlesOfParts>
    <vt:vector size="141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  <vt:lpstr>Table 81</vt:lpstr>
      <vt:lpstr>Table 82</vt:lpstr>
      <vt:lpstr>Table 83</vt:lpstr>
      <vt:lpstr>Table 84</vt:lpstr>
      <vt:lpstr>Table 85</vt:lpstr>
      <vt:lpstr>Table 86</vt:lpstr>
      <vt:lpstr>Table 87</vt:lpstr>
      <vt:lpstr>Table 88</vt:lpstr>
      <vt:lpstr>Table 89</vt:lpstr>
      <vt:lpstr>Table 90</vt:lpstr>
      <vt:lpstr>Table 91</vt:lpstr>
      <vt:lpstr>Table 92</vt:lpstr>
      <vt:lpstr>Table 93</vt:lpstr>
      <vt:lpstr>Table 94</vt:lpstr>
      <vt:lpstr>Table 95</vt:lpstr>
      <vt:lpstr>Table 96</vt:lpstr>
      <vt:lpstr>Table 97</vt:lpstr>
      <vt:lpstr>Table 98</vt:lpstr>
      <vt:lpstr>Table 99</vt:lpstr>
      <vt:lpstr>Table 100</vt:lpstr>
      <vt:lpstr>Table 101</vt:lpstr>
      <vt:lpstr>Table 102</vt:lpstr>
      <vt:lpstr>Table 103</vt:lpstr>
      <vt:lpstr>Table 104</vt:lpstr>
      <vt:lpstr>Table 105</vt:lpstr>
      <vt:lpstr>Table 106</vt:lpstr>
      <vt:lpstr>Table 107</vt:lpstr>
      <vt:lpstr>Table 108</vt:lpstr>
      <vt:lpstr>Table 109</vt:lpstr>
      <vt:lpstr>Table 110</vt:lpstr>
      <vt:lpstr>Table 111</vt:lpstr>
      <vt:lpstr>Table 112</vt:lpstr>
      <vt:lpstr>Table 113</vt:lpstr>
      <vt:lpstr>Table 114</vt:lpstr>
      <vt:lpstr>Table 115</vt:lpstr>
      <vt:lpstr>Table 116</vt:lpstr>
      <vt:lpstr>Table 117</vt:lpstr>
      <vt:lpstr>Table 118</vt:lpstr>
      <vt:lpstr>Table 119</vt:lpstr>
      <vt:lpstr>Table 120</vt:lpstr>
      <vt:lpstr>Table 121</vt:lpstr>
      <vt:lpstr>Table 122</vt:lpstr>
      <vt:lpstr>Table 123</vt:lpstr>
      <vt:lpstr>Table 124</vt:lpstr>
      <vt:lpstr>Table 125</vt:lpstr>
      <vt:lpstr>Table 126</vt:lpstr>
      <vt:lpstr>Table 127</vt:lpstr>
      <vt:lpstr>Table 128</vt:lpstr>
      <vt:lpstr>Table 129</vt:lpstr>
      <vt:lpstr>Table 130</vt:lpstr>
      <vt:lpstr>Table 131</vt:lpstr>
      <vt:lpstr>Table 132</vt:lpstr>
      <vt:lpstr>Table 133</vt:lpstr>
      <vt:lpstr>Table 134</vt:lpstr>
      <vt:lpstr>Table 135</vt:lpstr>
      <vt:lpstr>Table 136</vt:lpstr>
      <vt:lpstr>Table 137</vt:lpstr>
      <vt:lpstr>Table 138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</dc:creator>
  <cp:lastModifiedBy>Observer PF</cp:lastModifiedBy>
  <dcterms:created xsi:type="dcterms:W3CDTF">2024-04-04T16:24:10Z</dcterms:created>
  <dcterms:modified xsi:type="dcterms:W3CDTF">2024-04-05T14:09:02Z</dcterms:modified>
</cp:coreProperties>
</file>